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hidePivotFieldList="1" defaultThemeVersion="124226"/>
  <bookViews>
    <workbookView xWindow="0" yWindow="0" windowWidth="28800" windowHeight="10500" tabRatio="790"/>
  </bookViews>
  <sheets>
    <sheet name="Tav 1.1-Saldi competenza" sheetId="153" r:id="rId1"/>
    <sheet name="Tav 1.2-Saldi cassa" sheetId="154" r:id="rId2"/>
    <sheet name="Tavola 2.1 sintesi entrate" sheetId="155" r:id="rId3"/>
    <sheet name="Tav.2.2-Analitico entrate 2020" sheetId="156" r:id="rId4"/>
    <sheet name="Tav.2.3-Analitico entrate 2021" sheetId="157" r:id="rId5"/>
    <sheet name="Tav.2.4-Analitico entrate 2022" sheetId="158" r:id="rId6"/>
    <sheet name="Tav 3.1.1-categorie spese2020 " sheetId="126" r:id="rId7"/>
    <sheet name="Tav 3.1.2 Min-categorie LB 2020" sheetId="16" r:id="rId8"/>
    <sheet name="Tav 3.1.3 Min-categorie LB 2021" sheetId="20" r:id="rId9"/>
    <sheet name="Tav 3.1.4 Min-categorie LB 2022" sheetId="74" r:id="rId10"/>
    <sheet name="Tavola 3.1.5-Analitico-LB 2020" sheetId="149" r:id="rId11"/>
    <sheet name="Tavola 3.1.6-Analitico-LB 2021" sheetId="150" r:id="rId12"/>
    <sheet name="Tavola 3.1.7-Analitico-LB 2022" sheetId="151" r:id="rId13"/>
    <sheet name="Tav 3.2.1-Riepilogo Mission" sheetId="78" r:id="rId14"/>
    <sheet name="Tavola3.2.2Mis-progr LB20" sheetId="148" r:id="rId15"/>
    <sheet name="Tavola3.2.3Mis-progr LB21" sheetId="147" r:id="rId16"/>
    <sheet name="Tavola3.2.4Mis-progr LB22" sheetId="146" r:id="rId17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a32ù" localSheetId="0">#REF!</definedName>
    <definedName name="a32ù" localSheetId="1">#REF!</definedName>
    <definedName name="a32ù" localSheetId="9">#REF!</definedName>
    <definedName name="a32ù" localSheetId="13">#REF!</definedName>
    <definedName name="a32ù" localSheetId="10">#REF!</definedName>
    <definedName name="a32ù" localSheetId="11">#REF!</definedName>
    <definedName name="a32ù" localSheetId="12">#REF!</definedName>
    <definedName name="a32ù" localSheetId="14">#REF!</definedName>
    <definedName name="a32ù" localSheetId="15">#REF!</definedName>
    <definedName name="a32ù" localSheetId="16">#REF!</definedName>
    <definedName name="a32ù">#REF!</definedName>
    <definedName name="abcdefg" localSheetId="0">'[1]composizione e vita media'!#REF!</definedName>
    <definedName name="abcdefg" localSheetId="1">'[1]composizione e vita media'!#REF!</definedName>
    <definedName name="abcdefg" localSheetId="14">'[1]composizione e vita media'!#REF!</definedName>
    <definedName name="abcdefg" localSheetId="15">'[1]composizione e vita media'!#REF!</definedName>
    <definedName name="abcdefg" localSheetId="16">'[1]composizione e vita media'!#REF!</definedName>
    <definedName name="abcdefg">'[1]composizione e vita media'!#REF!</definedName>
    <definedName name="alksdfjòlkasjdgklajf" localSheetId="0">#REF!</definedName>
    <definedName name="alksdfjòlkasjdgklajf" localSheetId="1">#REF!</definedName>
    <definedName name="alksdfjòlkasjdgklajf" localSheetId="14">#REF!</definedName>
    <definedName name="alksdfjòlkasjdgklajf" localSheetId="15">#REF!</definedName>
    <definedName name="alksdfjòlkasjdgklajf" localSheetId="16">#REF!</definedName>
    <definedName name="alksdfjòlkasjdgklajf">#REF!</definedName>
    <definedName name="Area_composizione">'[1]composizione e vita media'!$A$2:$H$23</definedName>
    <definedName name="Area_media">[2]rendimenti!$A$1:$L$30</definedName>
    <definedName name="Area_rendim">[2]rendimenti!$O$41:$AA$81</definedName>
    <definedName name="Area_Scadenze" localSheetId="9">'[1]composizione e vita media'!#REF!</definedName>
    <definedName name="Area_Scadenze" localSheetId="13">'[1]composizione e vita media'!#REF!</definedName>
    <definedName name="Area_Scadenze" localSheetId="10">'[1]composizione e vita media'!#REF!</definedName>
    <definedName name="Area_Scadenze" localSheetId="11">'[1]composizione e vita media'!#REF!</definedName>
    <definedName name="Area_Scadenze" localSheetId="12">'[1]composizione e vita media'!#REF!</definedName>
    <definedName name="Area_Scadenze" localSheetId="14">'[1]composizione e vita media'!#REF!</definedName>
    <definedName name="Area_Scadenze" localSheetId="15">'[1]composizione e vita media'!#REF!</definedName>
    <definedName name="Area_Scadenze" localSheetId="16">'[1]composizione e vita media'!#REF!</definedName>
    <definedName name="Area_Scadenze">'[1]composizione e vita media'!#REF!</definedName>
    <definedName name="_xlnm.Print_Area" localSheetId="0">'Tav 1.1-Saldi competenza'!$A$2:$D$19</definedName>
    <definedName name="_xlnm.Print_Area" localSheetId="1">'Tav 1.2-Saldi cassa'!$A$2:$D$19</definedName>
    <definedName name="_xlnm.Print_Area" localSheetId="6">'Tav 3.1.1-categorie spese2020 '!$B$1:$H$43</definedName>
    <definedName name="_xlnm.Print_Area" localSheetId="7">'Tav 3.1.2 Min-categorie LB 2020'!$A$28:$O$51</definedName>
    <definedName name="_xlnm.Print_Area" localSheetId="8">'Tav 3.1.3 Min-categorie LB 2021'!$A$28:$O$51</definedName>
    <definedName name="_xlnm.Print_Area" localSheetId="9">'Tav 3.1.4 Min-categorie LB 2022'!$A$28:$O$51</definedName>
    <definedName name="_xlnm.Print_Area" localSheetId="13">'Tav 3.2.1-Riepilogo Mission'!$A$2:$G$40</definedName>
    <definedName name="_xlnm.Print_Area" localSheetId="3">'Tav.2.2-Analitico entrate 2020'!$A$1:$O$65</definedName>
    <definedName name="_xlnm.Print_Area" localSheetId="4">'Tav.2.3-Analitico entrate 2021'!$A$1:$O$65</definedName>
    <definedName name="_xlnm.Print_Area" localSheetId="5">'Tav.2.4-Analitico entrate 2022'!$A$1:$O$65</definedName>
    <definedName name="_xlnm.Print_Area" localSheetId="2">'Tavola 2.1 sintesi entrate'!$A$2:$G$49</definedName>
    <definedName name="_xlnm.Print_Area" localSheetId="10">'Tavola 3.1.5-Analitico-LB 2020'!$B$246:$H$407</definedName>
    <definedName name="_xlnm.Print_Area" localSheetId="11">'Tavola 3.1.6-Analitico-LB 2021'!$B$243:$H$401</definedName>
    <definedName name="_xlnm.Print_Area" localSheetId="12">'Tavola 3.1.7-Analitico-LB 2022'!$B$242:$H$390</definedName>
    <definedName name="Area_stampa_VAR">'[2]cover ratio 96'!$X$5:$AB$19</definedName>
    <definedName name="Area_stampaCOVER">'[2]cover ratio 96'!$B$3:$T$35</definedName>
    <definedName name="cct" localSheetId="0">#REF!</definedName>
    <definedName name="cct" localSheetId="1">#REF!</definedName>
    <definedName name="cct" localSheetId="9">#REF!</definedName>
    <definedName name="cct" localSheetId="13">#REF!</definedName>
    <definedName name="cct" localSheetId="10">#REF!</definedName>
    <definedName name="cct" localSheetId="11">#REF!</definedName>
    <definedName name="cct" localSheetId="12">#REF!</definedName>
    <definedName name="cct" localSheetId="14">#REF!</definedName>
    <definedName name="cct" localSheetId="15">#REF!</definedName>
    <definedName name="cct" localSheetId="16">#REF!</definedName>
    <definedName name="cct">#REF!</definedName>
    <definedName name="ciao" localSheetId="0">#REF!</definedName>
    <definedName name="ciao" localSheetId="1">#REF!</definedName>
    <definedName name="ciao" localSheetId="14">#REF!</definedName>
    <definedName name="ciao" localSheetId="15">#REF!</definedName>
    <definedName name="ciao" localSheetId="16">#REF!</definedName>
    <definedName name="ciao">#REF!</definedName>
    <definedName name="conto" localSheetId="0">[3]Godimenti!$M$25:$Z$57</definedName>
    <definedName name="conto" localSheetId="1">[3]Godimenti!$M$25:$Z$57</definedName>
    <definedName name="conto" localSheetId="10">[4]Godimenti!$M$25:$Z$57</definedName>
    <definedName name="conto" localSheetId="11">[4]Godimenti!$M$25:$Z$57</definedName>
    <definedName name="conto" localSheetId="12">[4]Godimenti!$M$25:$Z$57</definedName>
    <definedName name="conto">[5]Godimenti!$M$25:$Z$57</definedName>
    <definedName name="dddd" localSheetId="0">#REF!</definedName>
    <definedName name="dddd" localSheetId="1">#REF!</definedName>
    <definedName name="dddd" localSheetId="14">#REF!</definedName>
    <definedName name="dddd" localSheetId="15">#REF!</definedName>
    <definedName name="dddd" localSheetId="16">#REF!</definedName>
    <definedName name="dddd">#REF!</definedName>
    <definedName name="eggiau" localSheetId="0">#REF!</definedName>
    <definedName name="eggiau" localSheetId="1">#REF!</definedName>
    <definedName name="eggiau" localSheetId="14">#REF!</definedName>
    <definedName name="eggiau" localSheetId="15">#REF!</definedName>
    <definedName name="eggiau" localSheetId="16">#REF!</definedName>
    <definedName name="eggiau">#REF!</definedName>
    <definedName name="EV__LASTREFTIME__" hidden="1">41457.6709837963</definedName>
    <definedName name="ff" localSheetId="0">#REF!</definedName>
    <definedName name="ff" localSheetId="1">#REF!</definedName>
    <definedName name="ff" localSheetId="14">#REF!</definedName>
    <definedName name="ff" localSheetId="15">#REF!</definedName>
    <definedName name="ff" localSheetId="16">#REF!</definedName>
    <definedName name="ff">#REF!</definedName>
    <definedName name="giau" localSheetId="0">#REF!</definedName>
    <definedName name="giau" localSheetId="1">#REF!</definedName>
    <definedName name="giau" localSheetId="14">#REF!</definedName>
    <definedName name="giau" localSheetId="15">#REF!</definedName>
    <definedName name="giau" localSheetId="16">#REF!</definedName>
    <definedName name="giau">#REF!</definedName>
    <definedName name="hilmnopq" localSheetId="0">#REF!</definedName>
    <definedName name="hilmnopq" localSheetId="1">#REF!</definedName>
    <definedName name="hilmnopq" localSheetId="14">#REF!</definedName>
    <definedName name="hilmnopq" localSheetId="15">#REF!</definedName>
    <definedName name="hilmnopq" localSheetId="16">#REF!</definedName>
    <definedName name="hilmnopq">#REF!</definedName>
    <definedName name="laura" localSheetId="0">'[1]composizione e vita media'!#REF!</definedName>
    <definedName name="laura" localSheetId="1">'[1]composizione e vita media'!#REF!</definedName>
    <definedName name="laura" localSheetId="14">'[1]composizione e vita media'!#REF!</definedName>
    <definedName name="laura" localSheetId="15">'[1]composizione e vita media'!#REF!</definedName>
    <definedName name="laura" localSheetId="16">'[1]composizione e vita media'!#REF!</definedName>
    <definedName name="laura">'[1]composizione e vita media'!#REF!</definedName>
    <definedName name="ok" localSheetId="14">'[1]composizione e vita media'!#REF!</definedName>
    <definedName name="ok" localSheetId="15">'[1]composizione e vita media'!#REF!</definedName>
    <definedName name="ok" localSheetId="16">'[1]composizione e vita media'!#REF!</definedName>
    <definedName name="ok">'[1]composizione e vita media'!#REF!</definedName>
    <definedName name="paola" localSheetId="0">#REF!</definedName>
    <definedName name="paola" localSheetId="1">#REF!</definedName>
    <definedName name="paola" localSheetId="14">#REF!</definedName>
    <definedName name="paola" localSheetId="15">#REF!</definedName>
    <definedName name="paola" localSheetId="16">#REF!</definedName>
    <definedName name="paola">#REF!</definedName>
    <definedName name="pippo" localSheetId="0">#REF!</definedName>
    <definedName name="pippo" localSheetId="1">#REF!</definedName>
    <definedName name="pippo" localSheetId="9">#REF!</definedName>
    <definedName name="pippo" localSheetId="13">#REF!</definedName>
    <definedName name="pippo" localSheetId="10">#REF!</definedName>
    <definedName name="pippo" localSheetId="11">#REF!</definedName>
    <definedName name="pippo" localSheetId="12">#REF!</definedName>
    <definedName name="pippo" localSheetId="14">#REF!</definedName>
    <definedName name="pippo" localSheetId="15">#REF!</definedName>
    <definedName name="pippo" localSheetId="16">#REF!</definedName>
    <definedName name="pippo">#REF!</definedName>
    <definedName name="pippodddd" localSheetId="14">#REF!</definedName>
    <definedName name="pippodddd" localSheetId="15">#REF!</definedName>
    <definedName name="pippodddd" localSheetId="16">#REF!</definedName>
    <definedName name="pippodddd">#REF!</definedName>
    <definedName name="_xlnm.Print_Titles" localSheetId="10">'Tavola 3.1.5-Analitico-LB 2020'!$246:$247</definedName>
    <definedName name="_xlnm.Print_Titles" localSheetId="11">'Tavola 3.1.6-Analitico-LB 2021'!$243:$244</definedName>
    <definedName name="_xlnm.Print_Titles" localSheetId="12">'Tavola 3.1.7-Analitico-LB 2022'!$242:$243</definedName>
    <definedName name="vaffaaaaa" localSheetId="0">'[1]composizione e vita media'!#REF!</definedName>
    <definedName name="vaffaaaaa" localSheetId="1">'[1]composizione e vita media'!#REF!</definedName>
    <definedName name="vaffaaaaa" localSheetId="14">'[1]composizione e vita media'!#REF!</definedName>
    <definedName name="vaffaaaaa" localSheetId="15">'[1]composizione e vita media'!#REF!</definedName>
    <definedName name="vaffaaaaa" localSheetId="16">'[1]composizione e vita media'!#REF!</definedName>
    <definedName name="vaffaaaaa">'[1]composizione e vita media'!#REF!</definedName>
    <definedName name="xxx" localSheetId="9">'[1]composizione e vita media'!#REF!</definedName>
    <definedName name="xxx" localSheetId="13">'[1]composizione e vita media'!#REF!</definedName>
    <definedName name="xxx" localSheetId="10">'[1]composizione e vita media'!#REF!</definedName>
    <definedName name="xxx" localSheetId="11">'[1]composizione e vita media'!#REF!</definedName>
    <definedName name="xxx" localSheetId="12">'[1]composizione e vita media'!#REF!</definedName>
    <definedName name="xxx" localSheetId="14">'[1]composizione e vita media'!#REF!</definedName>
    <definedName name="xxx" localSheetId="15">'[1]composizione e vita media'!#REF!</definedName>
    <definedName name="xxx" localSheetId="16">'[1]composizione e vita media'!#REF!</definedName>
    <definedName name="xxx">'[1]composizione e vita media'!#REF!</definedName>
  </definedNames>
  <calcPr calcId="145621"/>
</workbook>
</file>

<file path=xl/calcChain.xml><?xml version="1.0" encoding="utf-8"?>
<calcChain xmlns="http://schemas.openxmlformats.org/spreadsheetml/2006/main">
  <c r="E346" i="151" l="1"/>
  <c r="H346" i="151"/>
  <c r="H330" i="151"/>
  <c r="E330" i="151"/>
  <c r="H356" i="150"/>
  <c r="E356" i="150"/>
  <c r="E335" i="150"/>
  <c r="H357" i="149"/>
  <c r="E357" i="149"/>
  <c r="H335" i="149"/>
  <c r="E335" i="149"/>
  <c r="E223" i="148" l="1"/>
  <c r="E224" i="148" s="1"/>
  <c r="F223" i="148"/>
  <c r="F224" i="148" s="1"/>
  <c r="G223" i="148"/>
  <c r="G224" i="148" s="1"/>
  <c r="H223" i="148"/>
  <c r="H224" i="148" s="1"/>
  <c r="I223" i="148"/>
  <c r="I224" i="148" s="1"/>
  <c r="D223" i="148"/>
  <c r="D224" i="148" s="1"/>
  <c r="L101" i="148"/>
  <c r="M101" i="148"/>
  <c r="N101" i="148"/>
  <c r="O101" i="148"/>
  <c r="P101" i="148"/>
  <c r="K101" i="148"/>
  <c r="L61" i="148"/>
  <c r="M61" i="148"/>
  <c r="N61" i="148"/>
  <c r="O61" i="148"/>
  <c r="P61" i="148"/>
  <c r="K61" i="148"/>
  <c r="L56" i="148"/>
  <c r="M56" i="148"/>
  <c r="N56" i="148"/>
  <c r="O56" i="148"/>
  <c r="P56" i="148"/>
  <c r="K56" i="148"/>
  <c r="L49" i="148"/>
  <c r="M49" i="148"/>
  <c r="N49" i="148"/>
  <c r="O49" i="148"/>
  <c r="P49" i="148"/>
  <c r="K49" i="148"/>
  <c r="L41" i="148"/>
  <c r="M41" i="148"/>
  <c r="N41" i="148"/>
  <c r="O41" i="148"/>
  <c r="P41" i="148"/>
  <c r="K41" i="148"/>
  <c r="L34" i="148"/>
  <c r="M34" i="148"/>
  <c r="N34" i="148"/>
  <c r="O34" i="148"/>
  <c r="P34" i="148"/>
  <c r="K34" i="148"/>
  <c r="L19" i="148"/>
  <c r="M19" i="148"/>
  <c r="N19" i="148"/>
  <c r="O19" i="148"/>
  <c r="P19" i="148"/>
  <c r="K19" i="148"/>
  <c r="L9" i="148"/>
  <c r="M9" i="148"/>
  <c r="N9" i="148"/>
  <c r="O9" i="148"/>
  <c r="P9" i="148"/>
  <c r="K9" i="148"/>
  <c r="J42" i="78" l="1"/>
  <c r="K42" i="78"/>
  <c r="L42" i="78"/>
  <c r="M42" i="78"/>
  <c r="N42" i="78"/>
  <c r="I42" i="78"/>
  <c r="J40" i="78"/>
  <c r="K40" i="78"/>
  <c r="L40" i="78"/>
  <c r="M40" i="78"/>
  <c r="N40" i="78"/>
  <c r="I40" i="78"/>
  <c r="K25" i="126"/>
  <c r="L25" i="126"/>
  <c r="M25" i="126"/>
  <c r="N25" i="126"/>
  <c r="O25" i="126"/>
  <c r="J25" i="126"/>
  <c r="B26" i="155" l="1"/>
  <c r="D17" i="154" l="1"/>
  <c r="C17" i="154"/>
  <c r="B17" i="154"/>
  <c r="D14" i="154"/>
  <c r="C14" i="154"/>
  <c r="B14" i="154"/>
  <c r="D9" i="154"/>
  <c r="C9" i="154"/>
  <c r="B9" i="154"/>
  <c r="D17" i="153"/>
  <c r="C17" i="153"/>
  <c r="B17" i="153"/>
  <c r="D14" i="153"/>
  <c r="C14" i="153"/>
  <c r="B14" i="153"/>
  <c r="D9" i="153"/>
  <c r="C9" i="153"/>
  <c r="B9" i="153"/>
  <c r="D18" i="154" l="1"/>
  <c r="C18" i="154"/>
  <c r="B18" i="154"/>
  <c r="D19" i="153"/>
  <c r="B19" i="153"/>
  <c r="D18" i="153"/>
  <c r="C18" i="153"/>
  <c r="C19" i="153"/>
  <c r="B19" i="154"/>
  <c r="D19" i="154"/>
  <c r="C19" i="154"/>
  <c r="B18" i="153"/>
  <c r="H389" i="151" l="1"/>
  <c r="E389" i="151"/>
  <c r="H388" i="151"/>
  <c r="E388" i="151"/>
  <c r="H387" i="151"/>
  <c r="E387" i="151"/>
  <c r="H386" i="151"/>
  <c r="E386" i="151"/>
  <c r="H385" i="151"/>
  <c r="E385" i="151"/>
  <c r="H384" i="151"/>
  <c r="H382" i="151" s="1"/>
  <c r="E384" i="151"/>
  <c r="H383" i="151"/>
  <c r="E383" i="151"/>
  <c r="E382" i="151" s="1"/>
  <c r="G382" i="151"/>
  <c r="F382" i="151"/>
  <c r="D382" i="151"/>
  <c r="C382" i="151"/>
  <c r="H378" i="151"/>
  <c r="E378" i="151"/>
  <c r="H377" i="151"/>
  <c r="E377" i="151"/>
  <c r="H376" i="151"/>
  <c r="H374" i="151" s="1"/>
  <c r="E376" i="151"/>
  <c r="H375" i="151"/>
  <c r="E375" i="151"/>
  <c r="E374" i="151" s="1"/>
  <c r="G374" i="151"/>
  <c r="F374" i="151"/>
  <c r="D374" i="151"/>
  <c r="D379" i="151" s="1"/>
  <c r="C374" i="151"/>
  <c r="H373" i="151"/>
  <c r="E373" i="151"/>
  <c r="H372" i="151"/>
  <c r="E372" i="151"/>
  <c r="H371" i="151"/>
  <c r="E371" i="151"/>
  <c r="H370" i="151"/>
  <c r="E370" i="151"/>
  <c r="H369" i="151"/>
  <c r="E369" i="151"/>
  <c r="H368" i="151"/>
  <c r="E368" i="151"/>
  <c r="H367" i="151"/>
  <c r="E367" i="151"/>
  <c r="H366" i="151"/>
  <c r="E366" i="151"/>
  <c r="H365" i="151"/>
  <c r="E365" i="151"/>
  <c r="H364" i="151"/>
  <c r="E364" i="151"/>
  <c r="G363" i="151"/>
  <c r="F363" i="151"/>
  <c r="D363" i="151"/>
  <c r="C363" i="151"/>
  <c r="H362" i="151"/>
  <c r="E362" i="151"/>
  <c r="H361" i="151"/>
  <c r="H360" i="151" s="1"/>
  <c r="E361" i="151"/>
  <c r="E360" i="151" s="1"/>
  <c r="G360" i="151"/>
  <c r="F360" i="151"/>
  <c r="D360" i="151"/>
  <c r="C360" i="151"/>
  <c r="H359" i="151"/>
  <c r="E359" i="151"/>
  <c r="H358" i="151"/>
  <c r="E358" i="151"/>
  <c r="H357" i="151"/>
  <c r="E357" i="151"/>
  <c r="H356" i="151"/>
  <c r="E356" i="151"/>
  <c r="H355" i="151"/>
  <c r="E355" i="151"/>
  <c r="H354" i="151"/>
  <c r="E354" i="151"/>
  <c r="H353" i="151"/>
  <c r="E353" i="151"/>
  <c r="H352" i="151"/>
  <c r="E352" i="151"/>
  <c r="G351" i="151"/>
  <c r="F351" i="151"/>
  <c r="D351" i="151"/>
  <c r="C351" i="151"/>
  <c r="G350" i="151"/>
  <c r="F350" i="151"/>
  <c r="D350" i="151"/>
  <c r="H349" i="151"/>
  <c r="E349" i="151"/>
  <c r="H348" i="151"/>
  <c r="E348" i="151"/>
  <c r="H347" i="151"/>
  <c r="E347" i="151"/>
  <c r="H345" i="151"/>
  <c r="E345" i="151"/>
  <c r="H344" i="151"/>
  <c r="E344" i="151"/>
  <c r="H343" i="151"/>
  <c r="E343" i="151"/>
  <c r="H342" i="151"/>
  <c r="E342" i="151"/>
  <c r="H341" i="151"/>
  <c r="E341" i="151"/>
  <c r="H340" i="151"/>
  <c r="E340" i="151"/>
  <c r="H339" i="151"/>
  <c r="E339" i="151"/>
  <c r="H338" i="151"/>
  <c r="E338" i="151"/>
  <c r="H337" i="151"/>
  <c r="E337" i="151"/>
  <c r="H336" i="151"/>
  <c r="E336" i="151"/>
  <c r="H335" i="151"/>
  <c r="E335" i="151"/>
  <c r="H334" i="151"/>
  <c r="E334" i="151"/>
  <c r="H333" i="151"/>
  <c r="E333" i="151"/>
  <c r="H332" i="151"/>
  <c r="E332" i="151"/>
  <c r="H331" i="151"/>
  <c r="E331" i="151"/>
  <c r="H329" i="151"/>
  <c r="E329" i="151"/>
  <c r="H328" i="151"/>
  <c r="E328" i="151"/>
  <c r="H327" i="151"/>
  <c r="E327" i="151"/>
  <c r="H326" i="151"/>
  <c r="E326" i="151"/>
  <c r="H325" i="151"/>
  <c r="E325" i="151"/>
  <c r="H324" i="151"/>
  <c r="E324" i="151"/>
  <c r="H323" i="151"/>
  <c r="E323" i="151"/>
  <c r="H322" i="151"/>
  <c r="E322" i="151"/>
  <c r="H321" i="151"/>
  <c r="G321" i="151"/>
  <c r="F321" i="151"/>
  <c r="D321" i="151"/>
  <c r="C321" i="151"/>
  <c r="H320" i="151"/>
  <c r="E320" i="151"/>
  <c r="H319" i="151"/>
  <c r="E319" i="151"/>
  <c r="H318" i="151"/>
  <c r="E318" i="151"/>
  <c r="G317" i="151"/>
  <c r="F317" i="151"/>
  <c r="D317" i="151"/>
  <c r="C317" i="151"/>
  <c r="H316" i="151"/>
  <c r="E316" i="151"/>
  <c r="E313" i="151" s="1"/>
  <c r="H315" i="151"/>
  <c r="E315" i="151"/>
  <c r="H314" i="151"/>
  <c r="E314" i="151"/>
  <c r="H313" i="151"/>
  <c r="G313" i="151"/>
  <c r="F313" i="151"/>
  <c r="D313" i="151"/>
  <c r="C313" i="151"/>
  <c r="H312" i="151"/>
  <c r="E312" i="151"/>
  <c r="H311" i="151"/>
  <c r="E311" i="151"/>
  <c r="H310" i="151"/>
  <c r="E310" i="151"/>
  <c r="H309" i="151"/>
  <c r="E309" i="151"/>
  <c r="H308" i="151"/>
  <c r="E308" i="151"/>
  <c r="H307" i="151"/>
  <c r="E307" i="151"/>
  <c r="H306" i="151"/>
  <c r="E306" i="151"/>
  <c r="H305" i="151"/>
  <c r="E305" i="151"/>
  <c r="H304" i="151"/>
  <c r="E304" i="151"/>
  <c r="H303" i="151"/>
  <c r="E303" i="151"/>
  <c r="H302" i="151"/>
  <c r="E302" i="151"/>
  <c r="H301" i="151"/>
  <c r="E301" i="151"/>
  <c r="H300" i="151"/>
  <c r="E300" i="151"/>
  <c r="H299" i="151"/>
  <c r="E299" i="151"/>
  <c r="H298" i="151"/>
  <c r="E298" i="151"/>
  <c r="H297" i="151"/>
  <c r="E297" i="151"/>
  <c r="H296" i="151"/>
  <c r="E296" i="151"/>
  <c r="H295" i="151"/>
  <c r="E295" i="151"/>
  <c r="H294" i="151"/>
  <c r="E294" i="151"/>
  <c r="H293" i="151"/>
  <c r="E293" i="151"/>
  <c r="H292" i="151"/>
  <c r="G292" i="151"/>
  <c r="F292" i="151"/>
  <c r="D292" i="151"/>
  <c r="C292" i="151"/>
  <c r="H291" i="151"/>
  <c r="E291" i="151"/>
  <c r="H290" i="151"/>
  <c r="E290" i="151"/>
  <c r="H289" i="151"/>
  <c r="E289" i="151"/>
  <c r="H288" i="151"/>
  <c r="E288" i="151"/>
  <c r="H287" i="151"/>
  <c r="E287" i="151"/>
  <c r="H286" i="151"/>
  <c r="E286" i="151"/>
  <c r="H285" i="151"/>
  <c r="E285" i="151"/>
  <c r="H284" i="151"/>
  <c r="E284" i="151"/>
  <c r="H283" i="151"/>
  <c r="E283" i="151"/>
  <c r="H282" i="151"/>
  <c r="E282" i="151"/>
  <c r="H281" i="151"/>
  <c r="E281" i="151"/>
  <c r="H280" i="151"/>
  <c r="E280" i="151"/>
  <c r="H279" i="151"/>
  <c r="E279" i="151"/>
  <c r="H278" i="151"/>
  <c r="E278" i="151"/>
  <c r="H277" i="151"/>
  <c r="E277" i="151"/>
  <c r="H276" i="151"/>
  <c r="E276" i="151"/>
  <c r="H275" i="151"/>
  <c r="E275" i="151"/>
  <c r="H274" i="151"/>
  <c r="E274" i="151"/>
  <c r="H273" i="151"/>
  <c r="E273" i="151"/>
  <c r="H272" i="151"/>
  <c r="E272" i="151"/>
  <c r="H271" i="151"/>
  <c r="E271" i="151"/>
  <c r="G270" i="151"/>
  <c r="F270" i="151"/>
  <c r="D270" i="151"/>
  <c r="D269" i="151" s="1"/>
  <c r="C270" i="151"/>
  <c r="F269" i="151"/>
  <c r="C269" i="151"/>
  <c r="H268" i="151"/>
  <c r="E268" i="151"/>
  <c r="H267" i="151"/>
  <c r="E267" i="151"/>
  <c r="H266" i="151"/>
  <c r="E266" i="151"/>
  <c r="H265" i="151"/>
  <c r="E265" i="151"/>
  <c r="H264" i="151"/>
  <c r="E264" i="151"/>
  <c r="H263" i="151"/>
  <c r="E263" i="151"/>
  <c r="H262" i="151"/>
  <c r="E262" i="151"/>
  <c r="H261" i="151"/>
  <c r="E261" i="151"/>
  <c r="H260" i="151"/>
  <c r="E260" i="151"/>
  <c r="H259" i="151"/>
  <c r="E259" i="151"/>
  <c r="E258" i="151" s="1"/>
  <c r="G258" i="151"/>
  <c r="F258" i="151"/>
  <c r="D258" i="151"/>
  <c r="C258" i="151"/>
  <c r="H257" i="151"/>
  <c r="E257" i="151"/>
  <c r="H256" i="151"/>
  <c r="E256" i="151"/>
  <c r="H255" i="151"/>
  <c r="E255" i="151"/>
  <c r="H254" i="151"/>
  <c r="E254" i="151"/>
  <c r="H253" i="151"/>
  <c r="E253" i="151"/>
  <c r="H252" i="151"/>
  <c r="E252" i="151"/>
  <c r="H251" i="151"/>
  <c r="E251" i="151"/>
  <c r="H250" i="151"/>
  <c r="E250" i="151"/>
  <c r="H249" i="151"/>
  <c r="E249" i="151"/>
  <c r="H248" i="151"/>
  <c r="E248" i="151"/>
  <c r="H247" i="151"/>
  <c r="E247" i="151"/>
  <c r="H246" i="151"/>
  <c r="E246" i="151"/>
  <c r="H245" i="151"/>
  <c r="E245" i="151"/>
  <c r="E244" i="151" s="1"/>
  <c r="G244" i="151"/>
  <c r="F244" i="151"/>
  <c r="D244" i="151"/>
  <c r="C244" i="151"/>
  <c r="H239" i="151"/>
  <c r="E239" i="151"/>
  <c r="H238" i="151"/>
  <c r="E238" i="151"/>
  <c r="H237" i="151"/>
  <c r="E237" i="151"/>
  <c r="H236" i="151"/>
  <c r="E236" i="151"/>
  <c r="H235" i="151"/>
  <c r="E235" i="151"/>
  <c r="H234" i="151"/>
  <c r="E234" i="151"/>
  <c r="H233" i="151"/>
  <c r="E233" i="151"/>
  <c r="H232" i="151"/>
  <c r="E232" i="151"/>
  <c r="H231" i="151"/>
  <c r="E231" i="151"/>
  <c r="H230" i="151"/>
  <c r="E230" i="151"/>
  <c r="H229" i="151"/>
  <c r="E229" i="151"/>
  <c r="H228" i="151"/>
  <c r="E228" i="151"/>
  <c r="H227" i="151"/>
  <c r="E227" i="151"/>
  <c r="H226" i="151"/>
  <c r="E226" i="151"/>
  <c r="H225" i="151"/>
  <c r="E225" i="151"/>
  <c r="H224" i="151"/>
  <c r="E224" i="151"/>
  <c r="H223" i="151"/>
  <c r="E223" i="151"/>
  <c r="H222" i="151"/>
  <c r="E222" i="151"/>
  <c r="H221" i="151"/>
  <c r="E221" i="151"/>
  <c r="H220" i="151"/>
  <c r="E220" i="151"/>
  <c r="H219" i="151"/>
  <c r="E219" i="151"/>
  <c r="H218" i="151"/>
  <c r="E218" i="151"/>
  <c r="H217" i="151"/>
  <c r="E217" i="151"/>
  <c r="H216" i="151"/>
  <c r="E216" i="151"/>
  <c r="H215" i="151"/>
  <c r="E215" i="151"/>
  <c r="H214" i="151"/>
  <c r="E214" i="151"/>
  <c r="G213" i="151"/>
  <c r="G240" i="151" s="1"/>
  <c r="F213" i="151"/>
  <c r="F240" i="151" s="1"/>
  <c r="D213" i="151"/>
  <c r="D240" i="151" s="1"/>
  <c r="C213" i="151"/>
  <c r="C240" i="151" s="1"/>
  <c r="H212" i="151"/>
  <c r="E212" i="151"/>
  <c r="H211" i="151"/>
  <c r="E211" i="151"/>
  <c r="H210" i="151"/>
  <c r="E210" i="151"/>
  <c r="H209" i="151"/>
  <c r="E209" i="151"/>
  <c r="H208" i="151"/>
  <c r="E208" i="151"/>
  <c r="H207" i="151"/>
  <c r="E207" i="151"/>
  <c r="H206" i="151"/>
  <c r="E206" i="151"/>
  <c r="H205" i="151"/>
  <c r="E205" i="151"/>
  <c r="H204" i="151"/>
  <c r="E204" i="151"/>
  <c r="H203" i="151"/>
  <c r="E203" i="151"/>
  <c r="H202" i="151"/>
  <c r="H201" i="151" s="1"/>
  <c r="E202" i="151"/>
  <c r="G201" i="151"/>
  <c r="F201" i="151"/>
  <c r="E201" i="151"/>
  <c r="D201" i="151"/>
  <c r="C201" i="151"/>
  <c r="H200" i="151"/>
  <c r="E200" i="151"/>
  <c r="H199" i="151"/>
  <c r="E199" i="151"/>
  <c r="H198" i="151"/>
  <c r="E198" i="151"/>
  <c r="H197" i="151"/>
  <c r="E197" i="151"/>
  <c r="H196" i="151"/>
  <c r="E196" i="151"/>
  <c r="H195" i="151"/>
  <c r="E195" i="151"/>
  <c r="H194" i="151"/>
  <c r="E194" i="151"/>
  <c r="H193" i="151"/>
  <c r="E193" i="151"/>
  <c r="H192" i="151"/>
  <c r="E192" i="151"/>
  <c r="H191" i="151"/>
  <c r="H190" i="151" s="1"/>
  <c r="E191" i="151"/>
  <c r="E190" i="151" s="1"/>
  <c r="G190" i="151"/>
  <c r="F190" i="151"/>
  <c r="D190" i="151"/>
  <c r="C190" i="151"/>
  <c r="H189" i="151"/>
  <c r="E189" i="151"/>
  <c r="H188" i="151"/>
  <c r="E188" i="151"/>
  <c r="H187" i="151"/>
  <c r="E187" i="151"/>
  <c r="E185" i="151" s="1"/>
  <c r="H186" i="151"/>
  <c r="E186" i="151"/>
  <c r="G185" i="151"/>
  <c r="F185" i="151"/>
  <c r="D185" i="151"/>
  <c r="C185" i="151"/>
  <c r="H184" i="151"/>
  <c r="E184" i="151"/>
  <c r="H183" i="151"/>
  <c r="E183" i="151"/>
  <c r="H182" i="151"/>
  <c r="E182" i="151"/>
  <c r="H181" i="151"/>
  <c r="H180" i="151" s="1"/>
  <c r="E181" i="151"/>
  <c r="G180" i="151"/>
  <c r="F180" i="151"/>
  <c r="E180" i="151"/>
  <c r="D180" i="151"/>
  <c r="C180" i="151"/>
  <c r="H179" i="151"/>
  <c r="E179" i="151"/>
  <c r="H178" i="151"/>
  <c r="E178" i="151"/>
  <c r="H177" i="151"/>
  <c r="E177" i="151"/>
  <c r="H176" i="151"/>
  <c r="E176" i="151"/>
  <c r="E173" i="151" s="1"/>
  <c r="H175" i="151"/>
  <c r="E175" i="151"/>
  <c r="H174" i="151"/>
  <c r="E174" i="151"/>
  <c r="H173" i="151"/>
  <c r="G173" i="151"/>
  <c r="F173" i="151"/>
  <c r="D173" i="151"/>
  <c r="C173" i="151"/>
  <c r="H172" i="151"/>
  <c r="E172" i="151"/>
  <c r="H171" i="151"/>
  <c r="E171" i="151"/>
  <c r="H170" i="151"/>
  <c r="E170" i="151"/>
  <c r="H169" i="151"/>
  <c r="E169" i="151"/>
  <c r="H168" i="151"/>
  <c r="E168" i="151"/>
  <c r="H167" i="151"/>
  <c r="E167" i="151"/>
  <c r="H166" i="151"/>
  <c r="E166" i="151"/>
  <c r="H165" i="151"/>
  <c r="E165" i="151"/>
  <c r="H164" i="151"/>
  <c r="E164" i="151"/>
  <c r="H163" i="151"/>
  <c r="E163" i="151"/>
  <c r="H162" i="151"/>
  <c r="E162" i="151"/>
  <c r="H161" i="151"/>
  <c r="E161" i="151"/>
  <c r="H160" i="151"/>
  <c r="E160" i="151"/>
  <c r="H159" i="151"/>
  <c r="H158" i="151" s="1"/>
  <c r="E159" i="151"/>
  <c r="G158" i="151"/>
  <c r="F158" i="151"/>
  <c r="E158" i="151"/>
  <c r="D158" i="151"/>
  <c r="C158" i="151"/>
  <c r="G157" i="151"/>
  <c r="F157" i="151"/>
  <c r="D157" i="151"/>
  <c r="C157" i="151"/>
  <c r="H155" i="151"/>
  <c r="E155" i="151"/>
  <c r="H154" i="151"/>
  <c r="E154" i="151"/>
  <c r="H153" i="151"/>
  <c r="E153" i="151"/>
  <c r="H152" i="151"/>
  <c r="E152" i="151"/>
  <c r="H151" i="151"/>
  <c r="E151" i="151"/>
  <c r="H150" i="151"/>
  <c r="E150" i="151"/>
  <c r="H149" i="151"/>
  <c r="E149" i="151"/>
  <c r="H148" i="151"/>
  <c r="E148" i="151"/>
  <c r="H147" i="151"/>
  <c r="E147" i="151"/>
  <c r="H146" i="151"/>
  <c r="E146" i="151"/>
  <c r="H145" i="151"/>
  <c r="E145" i="151"/>
  <c r="H144" i="151"/>
  <c r="E144" i="151"/>
  <c r="E143" i="151" s="1"/>
  <c r="G143" i="151"/>
  <c r="F143" i="151"/>
  <c r="D143" i="151"/>
  <c r="C143" i="151"/>
  <c r="H142" i="151"/>
  <c r="E142" i="151"/>
  <c r="H141" i="151"/>
  <c r="E141" i="151"/>
  <c r="H140" i="151"/>
  <c r="E140" i="151"/>
  <c r="H139" i="151"/>
  <c r="E139" i="151"/>
  <c r="H138" i="151"/>
  <c r="H137" i="151" s="1"/>
  <c r="E138" i="151"/>
  <c r="E137" i="151" s="1"/>
  <c r="G137" i="151"/>
  <c r="F137" i="151"/>
  <c r="D137" i="151"/>
  <c r="C137" i="151"/>
  <c r="H136" i="151"/>
  <c r="E136" i="151"/>
  <c r="H135" i="151"/>
  <c r="E135" i="151"/>
  <c r="H134" i="151"/>
  <c r="E134" i="151"/>
  <c r="H133" i="151"/>
  <c r="E133" i="151"/>
  <c r="H132" i="151"/>
  <c r="E132" i="151"/>
  <c r="H131" i="151"/>
  <c r="E131" i="151"/>
  <c r="H130" i="151"/>
  <c r="E130" i="151"/>
  <c r="H129" i="151"/>
  <c r="E129" i="151"/>
  <c r="H128" i="151"/>
  <c r="E128" i="151"/>
  <c r="H127" i="151"/>
  <c r="E127" i="151"/>
  <c r="H126" i="151"/>
  <c r="E126" i="151"/>
  <c r="H125" i="151"/>
  <c r="E125" i="151"/>
  <c r="H124" i="151"/>
  <c r="E124" i="151"/>
  <c r="H123" i="151"/>
  <c r="E123" i="151"/>
  <c r="H122" i="151"/>
  <c r="E122" i="151"/>
  <c r="H121" i="151"/>
  <c r="E121" i="151"/>
  <c r="H120" i="151"/>
  <c r="H119" i="151" s="1"/>
  <c r="E120" i="151"/>
  <c r="E119" i="151" s="1"/>
  <c r="G119" i="151"/>
  <c r="F119" i="151"/>
  <c r="D119" i="151"/>
  <c r="C119" i="151"/>
  <c r="H118" i="151"/>
  <c r="E118" i="151"/>
  <c r="H117" i="151"/>
  <c r="E117" i="151"/>
  <c r="H116" i="151"/>
  <c r="E116" i="151"/>
  <c r="H115" i="151"/>
  <c r="E115" i="151"/>
  <c r="H114" i="151"/>
  <c r="E114" i="151"/>
  <c r="H113" i="151"/>
  <c r="E113" i="151"/>
  <c r="H112" i="151"/>
  <c r="E112" i="151"/>
  <c r="H111" i="151"/>
  <c r="E111" i="151"/>
  <c r="H110" i="151"/>
  <c r="E110" i="151"/>
  <c r="H109" i="151"/>
  <c r="E109" i="151"/>
  <c r="H108" i="151"/>
  <c r="E108" i="151"/>
  <c r="H107" i="151"/>
  <c r="E107" i="151"/>
  <c r="H106" i="151"/>
  <c r="E106" i="151"/>
  <c r="H105" i="151"/>
  <c r="E105" i="151"/>
  <c r="H104" i="151"/>
  <c r="E104" i="151"/>
  <c r="H103" i="151"/>
  <c r="E103" i="151"/>
  <c r="H102" i="151"/>
  <c r="E102" i="151"/>
  <c r="H101" i="151"/>
  <c r="E101" i="151"/>
  <c r="H100" i="151"/>
  <c r="E100" i="151"/>
  <c r="H99" i="151"/>
  <c r="E99" i="151"/>
  <c r="H98" i="151"/>
  <c r="E98" i="151"/>
  <c r="H97" i="151"/>
  <c r="E97" i="151"/>
  <c r="E95" i="151" s="1"/>
  <c r="H96" i="151"/>
  <c r="E96" i="151"/>
  <c r="H95" i="151"/>
  <c r="G95" i="151"/>
  <c r="F95" i="151"/>
  <c r="D95" i="151"/>
  <c r="C95" i="151"/>
  <c r="H94" i="151"/>
  <c r="E94" i="151"/>
  <c r="H93" i="151"/>
  <c r="E93" i="151"/>
  <c r="H92" i="151"/>
  <c r="E92" i="151"/>
  <c r="H91" i="151"/>
  <c r="E91" i="151"/>
  <c r="H90" i="151"/>
  <c r="E90" i="151"/>
  <c r="H89" i="151"/>
  <c r="E89" i="151"/>
  <c r="H88" i="151"/>
  <c r="E88" i="151"/>
  <c r="H87" i="151"/>
  <c r="E87" i="151"/>
  <c r="H86" i="151"/>
  <c r="E86" i="151"/>
  <c r="H85" i="151"/>
  <c r="E85" i="151"/>
  <c r="H84" i="151"/>
  <c r="E84" i="151"/>
  <c r="H83" i="151"/>
  <c r="E83" i="151"/>
  <c r="H82" i="151"/>
  <c r="E82" i="151"/>
  <c r="H81" i="151"/>
  <c r="E81" i="151"/>
  <c r="H80" i="151"/>
  <c r="E80" i="151"/>
  <c r="H79" i="151"/>
  <c r="E79" i="151"/>
  <c r="H78" i="151"/>
  <c r="E78" i="151"/>
  <c r="H77" i="151"/>
  <c r="E77" i="151"/>
  <c r="H76" i="151"/>
  <c r="E76" i="151"/>
  <c r="H75" i="151"/>
  <c r="E75" i="151"/>
  <c r="H74" i="151"/>
  <c r="E74" i="151"/>
  <c r="H73" i="151"/>
  <c r="E73" i="151"/>
  <c r="H72" i="151"/>
  <c r="E72" i="151"/>
  <c r="H71" i="151"/>
  <c r="E71" i="151"/>
  <c r="H70" i="151"/>
  <c r="E70" i="151"/>
  <c r="H69" i="151"/>
  <c r="E69" i="151"/>
  <c r="H68" i="151"/>
  <c r="E68" i="151"/>
  <c r="H67" i="151"/>
  <c r="E67" i="151"/>
  <c r="H66" i="151"/>
  <c r="E66" i="151"/>
  <c r="H65" i="151"/>
  <c r="E65" i="151"/>
  <c r="H64" i="151"/>
  <c r="E64" i="151"/>
  <c r="H63" i="151"/>
  <c r="E63" i="151"/>
  <c r="H62" i="151"/>
  <c r="E62" i="151"/>
  <c r="G61" i="151"/>
  <c r="F61" i="151"/>
  <c r="E61" i="151"/>
  <c r="D61" i="151"/>
  <c r="C61" i="151"/>
  <c r="H60" i="151"/>
  <c r="E60" i="151"/>
  <c r="H58" i="151"/>
  <c r="E58" i="151"/>
  <c r="H57" i="151"/>
  <c r="E57" i="151"/>
  <c r="H56" i="151"/>
  <c r="E56" i="151"/>
  <c r="H55" i="151"/>
  <c r="E55" i="151"/>
  <c r="H54" i="151"/>
  <c r="E54" i="151"/>
  <c r="H53" i="151"/>
  <c r="E53" i="151"/>
  <c r="H52" i="151"/>
  <c r="E52" i="151"/>
  <c r="H51" i="151"/>
  <c r="E51" i="151"/>
  <c r="H50" i="151"/>
  <c r="E50" i="151"/>
  <c r="H49" i="151"/>
  <c r="E49" i="151"/>
  <c r="H48" i="151"/>
  <c r="E48" i="151"/>
  <c r="H47" i="151"/>
  <c r="E47" i="151"/>
  <c r="H46" i="151"/>
  <c r="E46" i="151"/>
  <c r="H45" i="151"/>
  <c r="E45" i="151"/>
  <c r="H44" i="151"/>
  <c r="E44" i="151"/>
  <c r="H43" i="151"/>
  <c r="E43" i="151"/>
  <c r="H42" i="151"/>
  <c r="E42" i="151"/>
  <c r="H41" i="151"/>
  <c r="E41" i="151"/>
  <c r="E40" i="151" s="1"/>
  <c r="G40" i="151"/>
  <c r="F40" i="151"/>
  <c r="D40" i="151"/>
  <c r="C40" i="151"/>
  <c r="H39" i="151"/>
  <c r="E39" i="151"/>
  <c r="H37" i="151"/>
  <c r="E37" i="151"/>
  <c r="H36" i="151"/>
  <c r="E36" i="151"/>
  <c r="H35" i="151"/>
  <c r="E35" i="151"/>
  <c r="H34" i="151"/>
  <c r="E34" i="151"/>
  <c r="H33" i="151"/>
  <c r="E33" i="151"/>
  <c r="H32" i="151"/>
  <c r="E32" i="151"/>
  <c r="H31" i="151"/>
  <c r="E31" i="151"/>
  <c r="H30" i="151"/>
  <c r="E30" i="151"/>
  <c r="H29" i="151"/>
  <c r="E29" i="151"/>
  <c r="H28" i="151"/>
  <c r="E28" i="151"/>
  <c r="H27" i="151"/>
  <c r="E27" i="151"/>
  <c r="H26" i="151"/>
  <c r="E26" i="151"/>
  <c r="H25" i="151"/>
  <c r="E25" i="151"/>
  <c r="H24" i="151"/>
  <c r="E24" i="151"/>
  <c r="H23" i="151"/>
  <c r="E23" i="151"/>
  <c r="E16" i="151" s="1"/>
  <c r="H22" i="151"/>
  <c r="E22" i="151"/>
  <c r="H21" i="151"/>
  <c r="E21" i="151"/>
  <c r="H20" i="151"/>
  <c r="E20" i="151"/>
  <c r="H19" i="151"/>
  <c r="E19" i="151"/>
  <c r="H18" i="151"/>
  <c r="H16" i="151" s="1"/>
  <c r="E18" i="151"/>
  <c r="H17" i="151"/>
  <c r="E17" i="151"/>
  <c r="G16" i="151"/>
  <c r="F16" i="151"/>
  <c r="D16" i="151"/>
  <c r="C16" i="151"/>
  <c r="H15" i="151"/>
  <c r="E15" i="151"/>
  <c r="H14" i="151"/>
  <c r="E14" i="151"/>
  <c r="H13" i="151"/>
  <c r="E13" i="151"/>
  <c r="H12" i="151"/>
  <c r="E12" i="151"/>
  <c r="H11" i="151"/>
  <c r="E11" i="151"/>
  <c r="H10" i="151"/>
  <c r="E10" i="151"/>
  <c r="H9" i="151"/>
  <c r="E9" i="151"/>
  <c r="H8" i="151"/>
  <c r="E8" i="151"/>
  <c r="H7" i="151"/>
  <c r="E7" i="151"/>
  <c r="H6" i="151"/>
  <c r="E6" i="151"/>
  <c r="H5" i="151"/>
  <c r="E5" i="151"/>
  <c r="G4" i="151"/>
  <c r="F4" i="151"/>
  <c r="E4" i="151"/>
  <c r="D4" i="151"/>
  <c r="C4" i="151"/>
  <c r="H400" i="150"/>
  <c r="E400" i="150"/>
  <c r="H399" i="150"/>
  <c r="E399" i="150"/>
  <c r="H398" i="150"/>
  <c r="E398" i="150"/>
  <c r="H397" i="150"/>
  <c r="E397" i="150"/>
  <c r="H396" i="150"/>
  <c r="H393" i="150" s="1"/>
  <c r="E396" i="150"/>
  <c r="H395" i="150"/>
  <c r="E395" i="150"/>
  <c r="E393" i="150" s="1"/>
  <c r="H394" i="150"/>
  <c r="E394" i="150"/>
  <c r="G393" i="150"/>
  <c r="F393" i="150"/>
  <c r="D393" i="150"/>
  <c r="C393" i="150"/>
  <c r="H389" i="150"/>
  <c r="E389" i="150"/>
  <c r="H388" i="150"/>
  <c r="H384" i="150" s="1"/>
  <c r="E388" i="150"/>
  <c r="H387" i="150"/>
  <c r="E387" i="150"/>
  <c r="H386" i="150"/>
  <c r="E386" i="150"/>
  <c r="H385" i="150"/>
  <c r="E385" i="150"/>
  <c r="G384" i="150"/>
  <c r="F384" i="150"/>
  <c r="F390" i="150" s="1"/>
  <c r="E384" i="150"/>
  <c r="D384" i="150"/>
  <c r="C384" i="150"/>
  <c r="H383" i="150"/>
  <c r="E383" i="150"/>
  <c r="H382" i="150"/>
  <c r="E382" i="150"/>
  <c r="H381" i="150"/>
  <c r="E381" i="150"/>
  <c r="H380" i="150"/>
  <c r="E380" i="150"/>
  <c r="H379" i="150"/>
  <c r="E379" i="150"/>
  <c r="H378" i="150"/>
  <c r="E378" i="150"/>
  <c r="G377" i="150"/>
  <c r="H377" i="150" s="1"/>
  <c r="E377" i="150"/>
  <c r="H376" i="150"/>
  <c r="E376" i="150"/>
  <c r="H375" i="150"/>
  <c r="E375" i="150"/>
  <c r="H374" i="150"/>
  <c r="E374" i="150"/>
  <c r="E373" i="150" s="1"/>
  <c r="F373" i="150"/>
  <c r="D373" i="150"/>
  <c r="C373" i="150"/>
  <c r="H372" i="150"/>
  <c r="E372" i="150"/>
  <c r="H371" i="150"/>
  <c r="E371" i="150"/>
  <c r="E370" i="150" s="1"/>
  <c r="H370" i="150"/>
  <c r="G370" i="150"/>
  <c r="F370" i="150"/>
  <c r="D370" i="150"/>
  <c r="C370" i="150"/>
  <c r="H369" i="150"/>
  <c r="E369" i="150"/>
  <c r="H368" i="150"/>
  <c r="E368" i="150"/>
  <c r="H367" i="150"/>
  <c r="E367" i="150"/>
  <c r="H366" i="150"/>
  <c r="E366" i="150"/>
  <c r="H365" i="150"/>
  <c r="E365" i="150"/>
  <c r="H364" i="150"/>
  <c r="E364" i="150"/>
  <c r="E361" i="150" s="1"/>
  <c r="H363" i="150"/>
  <c r="E363" i="150"/>
  <c r="H362" i="150"/>
  <c r="E362" i="150"/>
  <c r="G361" i="150"/>
  <c r="F361" i="150"/>
  <c r="D361" i="150"/>
  <c r="C361" i="150"/>
  <c r="C360" i="150" s="1"/>
  <c r="F360" i="150"/>
  <c r="D360" i="150"/>
  <c r="H359" i="150"/>
  <c r="E359" i="150"/>
  <c r="H358" i="150"/>
  <c r="E358" i="150"/>
  <c r="H357" i="150"/>
  <c r="E357" i="150"/>
  <c r="H355" i="150"/>
  <c r="E355" i="150"/>
  <c r="H354" i="150"/>
  <c r="E354" i="150"/>
  <c r="H353" i="150"/>
  <c r="E353" i="150"/>
  <c r="H352" i="150"/>
  <c r="E352" i="150"/>
  <c r="H351" i="150"/>
  <c r="E351" i="150"/>
  <c r="H350" i="150"/>
  <c r="E350" i="150"/>
  <c r="H349" i="150"/>
  <c r="E349" i="150"/>
  <c r="H348" i="150"/>
  <c r="E348" i="150"/>
  <c r="H347" i="150"/>
  <c r="E347" i="150"/>
  <c r="H346" i="150"/>
  <c r="E346" i="150"/>
  <c r="H345" i="150"/>
  <c r="E345" i="150"/>
  <c r="H344" i="150"/>
  <c r="E344" i="150"/>
  <c r="H343" i="150"/>
  <c r="E343" i="150"/>
  <c r="H342" i="150"/>
  <c r="E342" i="150"/>
  <c r="H341" i="150"/>
  <c r="E341" i="150"/>
  <c r="H340" i="150"/>
  <c r="E340" i="150"/>
  <c r="H339" i="150"/>
  <c r="E339" i="150"/>
  <c r="H338" i="150"/>
  <c r="E338" i="150"/>
  <c r="H337" i="150"/>
  <c r="E337" i="150"/>
  <c r="H336" i="150"/>
  <c r="E336" i="150"/>
  <c r="H334" i="150"/>
  <c r="E334" i="150"/>
  <c r="H333" i="150"/>
  <c r="E333" i="150"/>
  <c r="H332" i="150"/>
  <c r="E332" i="150"/>
  <c r="H331" i="150"/>
  <c r="E331" i="150"/>
  <c r="H330" i="150"/>
  <c r="E330" i="150"/>
  <c r="H329" i="150"/>
  <c r="E329" i="150"/>
  <c r="H328" i="150"/>
  <c r="E328" i="150"/>
  <c r="H327" i="150"/>
  <c r="E327" i="150"/>
  <c r="H326" i="150"/>
  <c r="E326" i="150"/>
  <c r="E325" i="150" s="1"/>
  <c r="G325" i="150"/>
  <c r="F325" i="150"/>
  <c r="D325" i="150"/>
  <c r="C325" i="150"/>
  <c r="H324" i="150"/>
  <c r="E324" i="150"/>
  <c r="H323" i="150"/>
  <c r="E323" i="150"/>
  <c r="H322" i="150"/>
  <c r="H321" i="150" s="1"/>
  <c r="E322" i="150"/>
  <c r="G321" i="150"/>
  <c r="F321" i="150"/>
  <c r="D321" i="150"/>
  <c r="C321" i="150"/>
  <c r="H320" i="150"/>
  <c r="E320" i="150"/>
  <c r="H319" i="150"/>
  <c r="E319" i="150"/>
  <c r="H318" i="150"/>
  <c r="E318" i="150"/>
  <c r="G317" i="150"/>
  <c r="F317" i="150"/>
  <c r="D317" i="150"/>
  <c r="C317" i="150"/>
  <c r="H316" i="150"/>
  <c r="E316" i="150"/>
  <c r="H315" i="150"/>
  <c r="E315" i="150"/>
  <c r="H314" i="150"/>
  <c r="E314" i="150"/>
  <c r="H313" i="150"/>
  <c r="E313" i="150"/>
  <c r="H312" i="150"/>
  <c r="E312" i="150"/>
  <c r="H311" i="150"/>
  <c r="E311" i="150"/>
  <c r="H310" i="150"/>
  <c r="E310" i="150"/>
  <c r="H309" i="150"/>
  <c r="E309" i="150"/>
  <c r="H308" i="150"/>
  <c r="E308" i="150"/>
  <c r="H307" i="150"/>
  <c r="E307" i="150"/>
  <c r="H306" i="150"/>
  <c r="E306" i="150"/>
  <c r="H305" i="150"/>
  <c r="E305" i="150"/>
  <c r="H304" i="150"/>
  <c r="E304" i="150"/>
  <c r="H303" i="150"/>
  <c r="E303" i="150"/>
  <c r="H302" i="150"/>
  <c r="E302" i="150"/>
  <c r="H301" i="150"/>
  <c r="E301" i="150"/>
  <c r="H300" i="150"/>
  <c r="E300" i="150"/>
  <c r="H299" i="150"/>
  <c r="E299" i="150"/>
  <c r="H298" i="150"/>
  <c r="E298" i="150"/>
  <c r="H297" i="150"/>
  <c r="E297" i="150"/>
  <c r="H296" i="150"/>
  <c r="E296" i="150"/>
  <c r="H295" i="150"/>
  <c r="H294" i="150" s="1"/>
  <c r="E295" i="150"/>
  <c r="G294" i="150"/>
  <c r="F294" i="150"/>
  <c r="D294" i="150"/>
  <c r="C294" i="150"/>
  <c r="H293" i="150"/>
  <c r="E293" i="150"/>
  <c r="H291" i="150"/>
  <c r="E291" i="150"/>
  <c r="H290" i="150"/>
  <c r="E290" i="150"/>
  <c r="H289" i="150"/>
  <c r="E289" i="150"/>
  <c r="H288" i="150"/>
  <c r="E288" i="150"/>
  <c r="H287" i="150"/>
  <c r="E287" i="150"/>
  <c r="H286" i="150"/>
  <c r="E286" i="150"/>
  <c r="H285" i="150"/>
  <c r="E285" i="150"/>
  <c r="H284" i="150"/>
  <c r="E284" i="150"/>
  <c r="H283" i="150"/>
  <c r="E283" i="150"/>
  <c r="H282" i="150"/>
  <c r="E282" i="150"/>
  <c r="H281" i="150"/>
  <c r="E281" i="150"/>
  <c r="H280" i="150"/>
  <c r="E280" i="150"/>
  <c r="H279" i="150"/>
  <c r="E279" i="150"/>
  <c r="H278" i="150"/>
  <c r="E278" i="150"/>
  <c r="H277" i="150"/>
  <c r="E277" i="150"/>
  <c r="H276" i="150"/>
  <c r="E276" i="150"/>
  <c r="H275" i="150"/>
  <c r="E275" i="150"/>
  <c r="H274" i="150"/>
  <c r="E274" i="150"/>
  <c r="H273" i="150"/>
  <c r="E273" i="150"/>
  <c r="G272" i="150"/>
  <c r="F272" i="150"/>
  <c r="D272" i="150"/>
  <c r="C272" i="150"/>
  <c r="C271" i="150" s="1"/>
  <c r="F271" i="150"/>
  <c r="D271" i="150"/>
  <c r="H270" i="150"/>
  <c r="E270" i="150"/>
  <c r="H269" i="150"/>
  <c r="E269" i="150"/>
  <c r="H268" i="150"/>
  <c r="E268" i="150"/>
  <c r="H267" i="150"/>
  <c r="E267" i="150"/>
  <c r="H266" i="150"/>
  <c r="E266" i="150"/>
  <c r="H265" i="150"/>
  <c r="E265" i="150"/>
  <c r="H264" i="150"/>
  <c r="E264" i="150"/>
  <c r="H263" i="150"/>
  <c r="E263" i="150"/>
  <c r="H262" i="150"/>
  <c r="E262" i="150"/>
  <c r="H261" i="150"/>
  <c r="E261" i="150"/>
  <c r="H260" i="150"/>
  <c r="E260" i="150"/>
  <c r="G259" i="150"/>
  <c r="F259" i="150"/>
  <c r="D259" i="150"/>
  <c r="C259" i="150"/>
  <c r="H258" i="150"/>
  <c r="E258" i="150"/>
  <c r="H257" i="150"/>
  <c r="E257" i="150"/>
  <c r="H256" i="150"/>
  <c r="E256" i="150"/>
  <c r="H255" i="150"/>
  <c r="E255" i="150"/>
  <c r="H254" i="150"/>
  <c r="E254" i="150"/>
  <c r="H253" i="150"/>
  <c r="E253" i="150"/>
  <c r="H252" i="150"/>
  <c r="E252" i="150"/>
  <c r="H251" i="150"/>
  <c r="E251" i="150"/>
  <c r="H250" i="150"/>
  <c r="E250" i="150"/>
  <c r="H249" i="150"/>
  <c r="E249" i="150"/>
  <c r="H248" i="150"/>
  <c r="E248" i="150"/>
  <c r="H247" i="150"/>
  <c r="E247" i="150"/>
  <c r="H246" i="150"/>
  <c r="E246" i="150"/>
  <c r="G245" i="150"/>
  <c r="F245" i="150"/>
  <c r="D245" i="150"/>
  <c r="C245" i="150"/>
  <c r="H243" i="150"/>
  <c r="E243" i="150"/>
  <c r="H240" i="150"/>
  <c r="E240" i="150"/>
  <c r="H239" i="150"/>
  <c r="E239" i="150"/>
  <c r="H238" i="150"/>
  <c r="E238" i="150"/>
  <c r="H237" i="150"/>
  <c r="E237" i="150"/>
  <c r="H236" i="150"/>
  <c r="E236" i="150"/>
  <c r="H235" i="150"/>
  <c r="E235" i="150"/>
  <c r="H234" i="150"/>
  <c r="E234" i="150"/>
  <c r="H233" i="150"/>
  <c r="E233" i="150"/>
  <c r="H232" i="150"/>
  <c r="E232" i="150"/>
  <c r="H231" i="150"/>
  <c r="E231" i="150"/>
  <c r="H230" i="150"/>
  <c r="E230" i="150"/>
  <c r="H229" i="150"/>
  <c r="E229" i="150"/>
  <c r="H228" i="150"/>
  <c r="E228" i="150"/>
  <c r="H227" i="150"/>
  <c r="E227" i="150"/>
  <c r="H226" i="150"/>
  <c r="E226" i="150"/>
  <c r="H225" i="150"/>
  <c r="E225" i="150"/>
  <c r="H224" i="150"/>
  <c r="E224" i="150"/>
  <c r="H223" i="150"/>
  <c r="E223" i="150"/>
  <c r="H222" i="150"/>
  <c r="E222" i="150"/>
  <c r="H221" i="150"/>
  <c r="E221" i="150"/>
  <c r="H220" i="150"/>
  <c r="E220" i="150"/>
  <c r="H219" i="150"/>
  <c r="E219" i="150"/>
  <c r="H218" i="150"/>
  <c r="E218" i="150"/>
  <c r="H217" i="150"/>
  <c r="E217" i="150"/>
  <c r="H216" i="150"/>
  <c r="E216" i="150"/>
  <c r="H215" i="150"/>
  <c r="E215" i="150"/>
  <c r="H214" i="150"/>
  <c r="E214" i="150"/>
  <c r="G213" i="150"/>
  <c r="F213" i="150"/>
  <c r="D213" i="150"/>
  <c r="C213" i="150"/>
  <c r="H212" i="150"/>
  <c r="E212" i="150"/>
  <c r="H211" i="150"/>
  <c r="E211" i="150"/>
  <c r="H210" i="150"/>
  <c r="E210" i="150"/>
  <c r="H209" i="150"/>
  <c r="E209" i="150"/>
  <c r="H208" i="150"/>
  <c r="E208" i="150"/>
  <c r="H207" i="150"/>
  <c r="E207" i="150"/>
  <c r="H206" i="150"/>
  <c r="E206" i="150"/>
  <c r="H205" i="150"/>
  <c r="E205" i="150"/>
  <c r="H204" i="150"/>
  <c r="E204" i="150"/>
  <c r="H203" i="150"/>
  <c r="E203" i="150"/>
  <c r="H202" i="150"/>
  <c r="H201" i="150" s="1"/>
  <c r="E202" i="150"/>
  <c r="G201" i="150"/>
  <c r="F201" i="150"/>
  <c r="D201" i="150"/>
  <c r="C201" i="150"/>
  <c r="H200" i="150"/>
  <c r="E200" i="150"/>
  <c r="H199" i="150"/>
  <c r="E199" i="150"/>
  <c r="H198" i="150"/>
  <c r="E198" i="150"/>
  <c r="H197" i="150"/>
  <c r="E197" i="150"/>
  <c r="H196" i="150"/>
  <c r="E196" i="150"/>
  <c r="H195" i="150"/>
  <c r="E195" i="150"/>
  <c r="H194" i="150"/>
  <c r="E194" i="150"/>
  <c r="H193" i="150"/>
  <c r="H191" i="150" s="1"/>
  <c r="E193" i="150"/>
  <c r="H192" i="150"/>
  <c r="E192" i="150"/>
  <c r="G191" i="150"/>
  <c r="F191" i="150"/>
  <c r="D191" i="150"/>
  <c r="C191" i="150"/>
  <c r="H190" i="150"/>
  <c r="E190" i="150"/>
  <c r="H189" i="150"/>
  <c r="E189" i="150"/>
  <c r="H188" i="150"/>
  <c r="E188" i="150"/>
  <c r="H187" i="150"/>
  <c r="E187" i="150"/>
  <c r="G186" i="150"/>
  <c r="F186" i="150"/>
  <c r="D186" i="150"/>
  <c r="C186" i="150"/>
  <c r="H185" i="150"/>
  <c r="E185" i="150"/>
  <c r="H184" i="150"/>
  <c r="E184" i="150"/>
  <c r="H183" i="150"/>
  <c r="E183" i="150"/>
  <c r="H182" i="150"/>
  <c r="E182" i="150"/>
  <c r="G181" i="150"/>
  <c r="F181" i="150"/>
  <c r="D181" i="150"/>
  <c r="C181" i="150"/>
  <c r="H180" i="150"/>
  <c r="E180" i="150"/>
  <c r="H179" i="150"/>
  <c r="E179" i="150"/>
  <c r="H178" i="150"/>
  <c r="E178" i="150"/>
  <c r="H177" i="150"/>
  <c r="E177" i="150"/>
  <c r="H176" i="150"/>
  <c r="E176" i="150"/>
  <c r="H175" i="150"/>
  <c r="E175" i="150"/>
  <c r="H174" i="150"/>
  <c r="E174" i="150"/>
  <c r="G173" i="150"/>
  <c r="F173" i="150"/>
  <c r="D173" i="150"/>
  <c r="C173" i="150"/>
  <c r="H172" i="150"/>
  <c r="E172" i="150"/>
  <c r="H171" i="150"/>
  <c r="E171" i="150"/>
  <c r="H170" i="150"/>
  <c r="E170" i="150"/>
  <c r="H169" i="150"/>
  <c r="E169" i="150"/>
  <c r="H168" i="150"/>
  <c r="E168" i="150"/>
  <c r="H167" i="150"/>
  <c r="E167" i="150"/>
  <c r="H166" i="150"/>
  <c r="E166" i="150"/>
  <c r="H165" i="150"/>
  <c r="E165" i="150"/>
  <c r="H164" i="150"/>
  <c r="E164" i="150"/>
  <c r="H163" i="150"/>
  <c r="E163" i="150"/>
  <c r="H162" i="150"/>
  <c r="E162" i="150"/>
  <c r="H161" i="150"/>
  <c r="E161" i="150"/>
  <c r="H160" i="150"/>
  <c r="H158" i="150" s="1"/>
  <c r="E160" i="150"/>
  <c r="H159" i="150"/>
  <c r="E159" i="150"/>
  <c r="G158" i="150"/>
  <c r="F158" i="150"/>
  <c r="D158" i="150"/>
  <c r="C158" i="150"/>
  <c r="C157" i="150" s="1"/>
  <c r="G157" i="150"/>
  <c r="F157" i="150"/>
  <c r="D157" i="150"/>
  <c r="H156" i="150"/>
  <c r="E156" i="150"/>
  <c r="H155" i="150"/>
  <c r="E155" i="150"/>
  <c r="H154" i="150"/>
  <c r="E154" i="150"/>
  <c r="H153" i="150"/>
  <c r="E153" i="150"/>
  <c r="H152" i="150"/>
  <c r="E152" i="150"/>
  <c r="H151" i="150"/>
  <c r="E151" i="150"/>
  <c r="H150" i="150"/>
  <c r="E150" i="150"/>
  <c r="H149" i="150"/>
  <c r="E149" i="150"/>
  <c r="H148" i="150"/>
  <c r="E148" i="150"/>
  <c r="H147" i="150"/>
  <c r="E147" i="150"/>
  <c r="H146" i="150"/>
  <c r="E146" i="150"/>
  <c r="H145" i="150"/>
  <c r="E145" i="150"/>
  <c r="H144" i="150"/>
  <c r="E144" i="150"/>
  <c r="H143" i="150"/>
  <c r="E143" i="150"/>
  <c r="G142" i="150"/>
  <c r="F142" i="150"/>
  <c r="D142" i="150"/>
  <c r="C142" i="150"/>
  <c r="H141" i="150"/>
  <c r="E141" i="150"/>
  <c r="H140" i="150"/>
  <c r="E140" i="150"/>
  <c r="H139" i="150"/>
  <c r="E139" i="150"/>
  <c r="E136" i="150" s="1"/>
  <c r="H138" i="150"/>
  <c r="E138" i="150"/>
  <c r="H137" i="150"/>
  <c r="E137" i="150"/>
  <c r="G136" i="150"/>
  <c r="F136" i="150"/>
  <c r="D136" i="150"/>
  <c r="C136" i="150"/>
  <c r="H135" i="150"/>
  <c r="E135" i="150"/>
  <c r="H134" i="150"/>
  <c r="E134" i="150"/>
  <c r="H133" i="150"/>
  <c r="E133" i="150"/>
  <c r="H132" i="150"/>
  <c r="E132" i="150"/>
  <c r="H131" i="150"/>
  <c r="E131" i="150"/>
  <c r="H130" i="150"/>
  <c r="E130" i="150"/>
  <c r="H129" i="150"/>
  <c r="E129" i="150"/>
  <c r="H128" i="150"/>
  <c r="E128" i="150"/>
  <c r="H127" i="150"/>
  <c r="E127" i="150"/>
  <c r="H126" i="150"/>
  <c r="E126" i="150"/>
  <c r="H125" i="150"/>
  <c r="E125" i="150"/>
  <c r="H124" i="150"/>
  <c r="E124" i="150"/>
  <c r="H123" i="150"/>
  <c r="E123" i="150"/>
  <c r="H122" i="150"/>
  <c r="E122" i="150"/>
  <c r="H121" i="150"/>
  <c r="E121" i="150"/>
  <c r="H120" i="150"/>
  <c r="E120" i="150"/>
  <c r="H119" i="150"/>
  <c r="E119" i="150"/>
  <c r="H118" i="150"/>
  <c r="E118" i="150"/>
  <c r="H117" i="150"/>
  <c r="G117" i="150"/>
  <c r="F117" i="150"/>
  <c r="E117" i="150"/>
  <c r="D117" i="150"/>
  <c r="C117" i="150"/>
  <c r="H116" i="150"/>
  <c r="E116" i="150"/>
  <c r="H115" i="150"/>
  <c r="E115" i="150"/>
  <c r="H114" i="150"/>
  <c r="E114" i="150"/>
  <c r="H113" i="150"/>
  <c r="E113" i="150"/>
  <c r="H112" i="150"/>
  <c r="E112" i="150"/>
  <c r="H111" i="150"/>
  <c r="E111" i="150"/>
  <c r="H110" i="150"/>
  <c r="E110" i="150"/>
  <c r="H109" i="150"/>
  <c r="E109" i="150"/>
  <c r="H108" i="150"/>
  <c r="E108" i="150"/>
  <c r="H107" i="150"/>
  <c r="E107" i="150"/>
  <c r="H106" i="150"/>
  <c r="E106" i="150"/>
  <c r="H105" i="150"/>
  <c r="E105" i="150"/>
  <c r="H104" i="150"/>
  <c r="E104" i="150"/>
  <c r="H103" i="150"/>
  <c r="E103" i="150"/>
  <c r="H102" i="150"/>
  <c r="E102" i="150"/>
  <c r="H101" i="150"/>
  <c r="E101" i="150"/>
  <c r="H100" i="150"/>
  <c r="E100" i="150"/>
  <c r="H99" i="150"/>
  <c r="E99" i="150"/>
  <c r="H98" i="150"/>
  <c r="E98" i="150"/>
  <c r="H97" i="150"/>
  <c r="E97" i="150"/>
  <c r="H96" i="150"/>
  <c r="E96" i="150"/>
  <c r="H95" i="150"/>
  <c r="H93" i="150" s="1"/>
  <c r="E95" i="150"/>
  <c r="H94" i="150"/>
  <c r="E94" i="150"/>
  <c r="E93" i="150" s="1"/>
  <c r="G93" i="150"/>
  <c r="F93" i="150"/>
  <c r="D93" i="150"/>
  <c r="C93" i="150"/>
  <c r="H92" i="150"/>
  <c r="E92" i="150"/>
  <c r="H91" i="150"/>
  <c r="E91" i="150"/>
  <c r="H90" i="150"/>
  <c r="E90" i="150"/>
  <c r="H89" i="150"/>
  <c r="E89" i="150"/>
  <c r="H88" i="150"/>
  <c r="E88" i="150"/>
  <c r="H87" i="150"/>
  <c r="E87" i="150"/>
  <c r="H86" i="150"/>
  <c r="E86" i="150"/>
  <c r="H85" i="150"/>
  <c r="E85" i="150"/>
  <c r="H84" i="150"/>
  <c r="E84" i="150"/>
  <c r="H83" i="150"/>
  <c r="E83" i="150"/>
  <c r="H82" i="150"/>
  <c r="E82" i="150"/>
  <c r="H81" i="150"/>
  <c r="E81" i="150"/>
  <c r="H80" i="150"/>
  <c r="E80" i="150"/>
  <c r="H79" i="150"/>
  <c r="E79" i="150"/>
  <c r="H78" i="150"/>
  <c r="E78" i="150"/>
  <c r="H77" i="150"/>
  <c r="E77" i="150"/>
  <c r="H76" i="150"/>
  <c r="E76" i="150"/>
  <c r="H75" i="150"/>
  <c r="E75" i="150"/>
  <c r="H74" i="150"/>
  <c r="E74" i="150"/>
  <c r="H73" i="150"/>
  <c r="E73" i="150"/>
  <c r="H72" i="150"/>
  <c r="E72" i="150"/>
  <c r="H71" i="150"/>
  <c r="E71" i="150"/>
  <c r="H70" i="150"/>
  <c r="E70" i="150"/>
  <c r="H69" i="150"/>
  <c r="E69" i="150"/>
  <c r="H68" i="150"/>
  <c r="E68" i="150"/>
  <c r="H67" i="150"/>
  <c r="E67" i="150"/>
  <c r="H66" i="150"/>
  <c r="E66" i="150"/>
  <c r="H65" i="150"/>
  <c r="E65" i="150"/>
  <c r="H64" i="150"/>
  <c r="E64" i="150"/>
  <c r="H63" i="150"/>
  <c r="E63" i="150"/>
  <c r="H62" i="150"/>
  <c r="E62" i="150"/>
  <c r="G61" i="150"/>
  <c r="G60" i="150" s="1"/>
  <c r="F61" i="150"/>
  <c r="D61" i="150"/>
  <c r="C61" i="150"/>
  <c r="D60" i="150"/>
  <c r="H58" i="150"/>
  <c r="E58" i="150"/>
  <c r="H57" i="150"/>
  <c r="E57" i="150"/>
  <c r="H56" i="150"/>
  <c r="E56" i="150"/>
  <c r="H55" i="150"/>
  <c r="E55" i="150"/>
  <c r="H54" i="150"/>
  <c r="E54" i="150"/>
  <c r="H53" i="150"/>
  <c r="E53" i="150"/>
  <c r="H52" i="150"/>
  <c r="E52" i="150"/>
  <c r="H51" i="150"/>
  <c r="E51" i="150"/>
  <c r="H50" i="150"/>
  <c r="E50" i="150"/>
  <c r="H49" i="150"/>
  <c r="E49" i="150"/>
  <c r="H48" i="150"/>
  <c r="E48" i="150"/>
  <c r="H47" i="150"/>
  <c r="E47" i="150"/>
  <c r="H46" i="150"/>
  <c r="E46" i="150"/>
  <c r="H45" i="150"/>
  <c r="E45" i="150"/>
  <c r="H44" i="150"/>
  <c r="E44" i="150"/>
  <c r="H43" i="150"/>
  <c r="H40" i="150" s="1"/>
  <c r="E43" i="150"/>
  <c r="H42" i="150"/>
  <c r="E42" i="150"/>
  <c r="H41" i="150"/>
  <c r="E41" i="150"/>
  <c r="G40" i="150"/>
  <c r="F40" i="150"/>
  <c r="D40" i="150"/>
  <c r="C40" i="150"/>
  <c r="H37" i="150"/>
  <c r="E37" i="150"/>
  <c r="H36" i="150"/>
  <c r="E36" i="150"/>
  <c r="H35" i="150"/>
  <c r="E35" i="150"/>
  <c r="H34" i="150"/>
  <c r="E34" i="150"/>
  <c r="H33" i="150"/>
  <c r="E33" i="150"/>
  <c r="H32" i="150"/>
  <c r="E32" i="150"/>
  <c r="H31" i="150"/>
  <c r="E31" i="150"/>
  <c r="H30" i="150"/>
  <c r="E30" i="150"/>
  <c r="H29" i="150"/>
  <c r="E29" i="150"/>
  <c r="H28" i="150"/>
  <c r="E28" i="150"/>
  <c r="H27" i="150"/>
  <c r="E27" i="150"/>
  <c r="H26" i="150"/>
  <c r="E26" i="150"/>
  <c r="H25" i="150"/>
  <c r="E25" i="150"/>
  <c r="H24" i="150"/>
  <c r="E24" i="150"/>
  <c r="H23" i="150"/>
  <c r="E23" i="150"/>
  <c r="H22" i="150"/>
  <c r="E22" i="150"/>
  <c r="H21" i="150"/>
  <c r="E21" i="150"/>
  <c r="H20" i="150"/>
  <c r="E20" i="150"/>
  <c r="H19" i="150"/>
  <c r="H16" i="150" s="1"/>
  <c r="E19" i="150"/>
  <c r="H18" i="150"/>
  <c r="E18" i="150"/>
  <c r="H17" i="150"/>
  <c r="E17" i="150"/>
  <c r="G16" i="150"/>
  <c r="F16" i="150"/>
  <c r="D16" i="150"/>
  <c r="C16" i="150"/>
  <c r="H15" i="150"/>
  <c r="E15" i="150"/>
  <c r="H14" i="150"/>
  <c r="E14" i="150"/>
  <c r="H13" i="150"/>
  <c r="E13" i="150"/>
  <c r="H12" i="150"/>
  <c r="E12" i="150"/>
  <c r="H11" i="150"/>
  <c r="E11" i="150"/>
  <c r="H10" i="150"/>
  <c r="E10" i="150"/>
  <c r="H9" i="150"/>
  <c r="E9" i="150"/>
  <c r="H8" i="150"/>
  <c r="E8" i="150"/>
  <c r="H7" i="150"/>
  <c r="E7" i="150"/>
  <c r="H6" i="150"/>
  <c r="E6" i="150"/>
  <c r="H5" i="150"/>
  <c r="E5" i="150"/>
  <c r="G4" i="150"/>
  <c r="F4" i="150"/>
  <c r="D4" i="150"/>
  <c r="C4" i="150"/>
  <c r="H406" i="149"/>
  <c r="E406" i="149"/>
  <c r="H405" i="149"/>
  <c r="E405" i="149"/>
  <c r="H404" i="149"/>
  <c r="E404" i="149"/>
  <c r="H403" i="149"/>
  <c r="E403" i="149"/>
  <c r="H402" i="149"/>
  <c r="E402" i="149"/>
  <c r="H401" i="149"/>
  <c r="E401" i="149"/>
  <c r="H400" i="149"/>
  <c r="E400" i="149"/>
  <c r="H399" i="149"/>
  <c r="E399" i="149"/>
  <c r="H395" i="149"/>
  <c r="E395" i="149"/>
  <c r="H394" i="149"/>
  <c r="E394" i="149"/>
  <c r="H393" i="149"/>
  <c r="E393" i="149"/>
  <c r="H392" i="149"/>
  <c r="E392" i="149"/>
  <c r="H391" i="149"/>
  <c r="E391" i="149"/>
  <c r="H390" i="149"/>
  <c r="E390" i="149"/>
  <c r="G389" i="149"/>
  <c r="F389" i="149"/>
  <c r="D389" i="149"/>
  <c r="C389" i="149"/>
  <c r="E389" i="149" s="1"/>
  <c r="H388" i="149"/>
  <c r="E388" i="149"/>
  <c r="H387" i="149"/>
  <c r="E387" i="149"/>
  <c r="H386" i="149"/>
  <c r="E386" i="149"/>
  <c r="H385" i="149"/>
  <c r="E385" i="149"/>
  <c r="H384" i="149"/>
  <c r="E384" i="149"/>
  <c r="H383" i="149"/>
  <c r="E383" i="149"/>
  <c r="H382" i="149"/>
  <c r="E382" i="149"/>
  <c r="H381" i="149"/>
  <c r="E381" i="149"/>
  <c r="H380" i="149"/>
  <c r="E380" i="149"/>
  <c r="H379" i="149"/>
  <c r="E379" i="149"/>
  <c r="H378" i="149"/>
  <c r="E378" i="149"/>
  <c r="G377" i="149"/>
  <c r="H377" i="149" s="1"/>
  <c r="F377" i="149"/>
  <c r="E377" i="149"/>
  <c r="D377" i="149"/>
  <c r="C377" i="149"/>
  <c r="H376" i="149"/>
  <c r="E376" i="149"/>
  <c r="H375" i="149"/>
  <c r="E375" i="149"/>
  <c r="G374" i="149"/>
  <c r="H374" i="149" s="1"/>
  <c r="F374" i="149"/>
  <c r="E374" i="149"/>
  <c r="D374" i="149"/>
  <c r="C374" i="149"/>
  <c r="H373" i="149"/>
  <c r="E373" i="149"/>
  <c r="H372" i="149"/>
  <c r="E372" i="149"/>
  <c r="H371" i="149"/>
  <c r="E371" i="149"/>
  <c r="H370" i="149"/>
  <c r="E370" i="149"/>
  <c r="H369" i="149"/>
  <c r="E369" i="149"/>
  <c r="H368" i="149"/>
  <c r="E368" i="149"/>
  <c r="H367" i="149"/>
  <c r="E367" i="149"/>
  <c r="H366" i="149"/>
  <c r="E366" i="149"/>
  <c r="H365" i="149"/>
  <c r="E365" i="149"/>
  <c r="H364" i="149"/>
  <c r="E364" i="149"/>
  <c r="H363" i="149"/>
  <c r="E363" i="149"/>
  <c r="G362" i="149"/>
  <c r="F362" i="149"/>
  <c r="D362" i="149"/>
  <c r="C362" i="149"/>
  <c r="G361" i="149"/>
  <c r="D361" i="149"/>
  <c r="H360" i="149"/>
  <c r="E360" i="149"/>
  <c r="H359" i="149"/>
  <c r="E359" i="149"/>
  <c r="H358" i="149"/>
  <c r="E358" i="149"/>
  <c r="H356" i="149"/>
  <c r="E356" i="149"/>
  <c r="H355" i="149"/>
  <c r="E355" i="149"/>
  <c r="H354" i="149"/>
  <c r="E354" i="149"/>
  <c r="H353" i="149"/>
  <c r="E353" i="149"/>
  <c r="H352" i="149"/>
  <c r="E352" i="149"/>
  <c r="H351" i="149"/>
  <c r="E351" i="149"/>
  <c r="H350" i="149"/>
  <c r="E350" i="149"/>
  <c r="H349" i="149"/>
  <c r="E349" i="149"/>
  <c r="H348" i="149"/>
  <c r="E348" i="149"/>
  <c r="H347" i="149"/>
  <c r="E347" i="149"/>
  <c r="H346" i="149"/>
  <c r="E346" i="149"/>
  <c r="H345" i="149"/>
  <c r="E345" i="149"/>
  <c r="H344" i="149"/>
  <c r="E344" i="149"/>
  <c r="H343" i="149"/>
  <c r="E343" i="149"/>
  <c r="H342" i="149"/>
  <c r="E342" i="149"/>
  <c r="H341" i="149"/>
  <c r="E341" i="149"/>
  <c r="H340" i="149"/>
  <c r="E340" i="149"/>
  <c r="H339" i="149"/>
  <c r="E339" i="149"/>
  <c r="H338" i="149"/>
  <c r="E338" i="149"/>
  <c r="H337" i="149"/>
  <c r="E337" i="149"/>
  <c r="H336" i="149"/>
  <c r="E336" i="149"/>
  <c r="H334" i="149"/>
  <c r="E334" i="149"/>
  <c r="H333" i="149"/>
  <c r="E333" i="149"/>
  <c r="H332" i="149"/>
  <c r="E332" i="149"/>
  <c r="H331" i="149"/>
  <c r="E331" i="149"/>
  <c r="H330" i="149"/>
  <c r="E330" i="149"/>
  <c r="H329" i="149"/>
  <c r="E329" i="149"/>
  <c r="H328" i="149"/>
  <c r="E328" i="149"/>
  <c r="H327" i="149"/>
  <c r="E327" i="149"/>
  <c r="H326" i="149"/>
  <c r="E326" i="149"/>
  <c r="G325" i="149"/>
  <c r="F325" i="149"/>
  <c r="D325" i="149"/>
  <c r="C325" i="149"/>
  <c r="H324" i="149"/>
  <c r="E324" i="149"/>
  <c r="H323" i="149"/>
  <c r="E323" i="149"/>
  <c r="H322" i="149"/>
  <c r="H321" i="149" s="1"/>
  <c r="E322" i="149"/>
  <c r="E321" i="149" s="1"/>
  <c r="G321" i="149"/>
  <c r="F321" i="149"/>
  <c r="D321" i="149"/>
  <c r="C321" i="149"/>
  <c r="H320" i="149"/>
  <c r="E320" i="149"/>
  <c r="H319" i="149"/>
  <c r="E319" i="149"/>
  <c r="H318" i="149"/>
  <c r="E318" i="149"/>
  <c r="G317" i="149"/>
  <c r="F317" i="149"/>
  <c r="H317" i="149" s="1"/>
  <c r="D317" i="149"/>
  <c r="C317" i="149"/>
  <c r="E317" i="149" s="1"/>
  <c r="H316" i="149"/>
  <c r="H315" i="149"/>
  <c r="E315" i="149"/>
  <c r="H314" i="149"/>
  <c r="E314" i="149"/>
  <c r="H313" i="149"/>
  <c r="E313" i="149"/>
  <c r="H312" i="149"/>
  <c r="E312" i="149"/>
  <c r="H311" i="149"/>
  <c r="E311" i="149"/>
  <c r="H310" i="149"/>
  <c r="E310" i="149"/>
  <c r="H309" i="149"/>
  <c r="E309" i="149"/>
  <c r="H308" i="149"/>
  <c r="E308" i="149"/>
  <c r="H307" i="149"/>
  <c r="E307" i="149"/>
  <c r="H306" i="149"/>
  <c r="E306" i="149"/>
  <c r="H305" i="149"/>
  <c r="E305" i="149"/>
  <c r="H304" i="149"/>
  <c r="E304" i="149"/>
  <c r="H303" i="149"/>
  <c r="E303" i="149"/>
  <c r="H302" i="149"/>
  <c r="E302" i="149"/>
  <c r="H301" i="149"/>
  <c r="E301" i="149"/>
  <c r="H300" i="149"/>
  <c r="E300" i="149"/>
  <c r="H299" i="149"/>
  <c r="E299" i="149"/>
  <c r="H298" i="149"/>
  <c r="E298" i="149"/>
  <c r="H297" i="149"/>
  <c r="E297" i="149"/>
  <c r="H296" i="149"/>
  <c r="G296" i="149"/>
  <c r="F296" i="149"/>
  <c r="D296" i="149"/>
  <c r="C296" i="149"/>
  <c r="H295" i="149"/>
  <c r="E295" i="149"/>
  <c r="H293" i="149"/>
  <c r="E293" i="149"/>
  <c r="H292" i="149"/>
  <c r="E292" i="149"/>
  <c r="H291" i="149"/>
  <c r="E291" i="149"/>
  <c r="H290" i="149"/>
  <c r="E290" i="149"/>
  <c r="H289" i="149"/>
  <c r="E289" i="149"/>
  <c r="H288" i="149"/>
  <c r="E288" i="149"/>
  <c r="H287" i="149"/>
  <c r="E287" i="149"/>
  <c r="H286" i="149"/>
  <c r="E286" i="149"/>
  <c r="H285" i="149"/>
  <c r="E285" i="149"/>
  <c r="H284" i="149"/>
  <c r="E284" i="149"/>
  <c r="H283" i="149"/>
  <c r="E283" i="149"/>
  <c r="H282" i="149"/>
  <c r="E282" i="149"/>
  <c r="H281" i="149"/>
  <c r="E281" i="149"/>
  <c r="H280" i="149"/>
  <c r="E280" i="149"/>
  <c r="H279" i="149"/>
  <c r="E279" i="149"/>
  <c r="H278" i="149"/>
  <c r="E278" i="149"/>
  <c r="H277" i="149"/>
  <c r="E277" i="149"/>
  <c r="H276" i="149"/>
  <c r="E276" i="149"/>
  <c r="H275" i="149"/>
  <c r="G275" i="149"/>
  <c r="F275" i="149"/>
  <c r="E275" i="149"/>
  <c r="D275" i="149"/>
  <c r="C275" i="149"/>
  <c r="G274" i="149"/>
  <c r="F274" i="149"/>
  <c r="H274" i="149" s="1"/>
  <c r="C274" i="149"/>
  <c r="H273" i="149"/>
  <c r="E273" i="149"/>
  <c r="H272" i="149"/>
  <c r="E272" i="149"/>
  <c r="H271" i="149"/>
  <c r="E271" i="149"/>
  <c r="H270" i="149"/>
  <c r="E270" i="149"/>
  <c r="H269" i="149"/>
  <c r="E269" i="149"/>
  <c r="H268" i="149"/>
  <c r="E268" i="149"/>
  <c r="H267" i="149"/>
  <c r="E267" i="149"/>
  <c r="H266" i="149"/>
  <c r="E266" i="149"/>
  <c r="H265" i="149"/>
  <c r="E265" i="149"/>
  <c r="H264" i="149"/>
  <c r="E264" i="149"/>
  <c r="H263" i="149"/>
  <c r="E263" i="149"/>
  <c r="G262" i="149"/>
  <c r="G261" i="149" s="1"/>
  <c r="F262" i="149"/>
  <c r="H262" i="149" s="1"/>
  <c r="D262" i="149"/>
  <c r="C262" i="149"/>
  <c r="E262" i="149" s="1"/>
  <c r="H260" i="149"/>
  <c r="E260" i="149"/>
  <c r="H259" i="149"/>
  <c r="E259" i="149"/>
  <c r="H258" i="149"/>
  <c r="E258" i="149"/>
  <c r="H257" i="149"/>
  <c r="E257" i="149"/>
  <c r="H256" i="149"/>
  <c r="E256" i="149"/>
  <c r="H255" i="149"/>
  <c r="E255" i="149"/>
  <c r="H254" i="149"/>
  <c r="E254" i="149"/>
  <c r="H253" i="149"/>
  <c r="E253" i="149"/>
  <c r="H252" i="149"/>
  <c r="E252" i="149"/>
  <c r="H251" i="149"/>
  <c r="E251" i="149"/>
  <c r="H250" i="149"/>
  <c r="E250" i="149"/>
  <c r="H249" i="149"/>
  <c r="E249" i="149"/>
  <c r="H248" i="149"/>
  <c r="G248" i="149"/>
  <c r="F248" i="149"/>
  <c r="E248" i="149"/>
  <c r="D248" i="149"/>
  <c r="C248" i="149"/>
  <c r="H246" i="149"/>
  <c r="E246" i="149"/>
  <c r="H243" i="149"/>
  <c r="E243" i="149"/>
  <c r="H242" i="149"/>
  <c r="E242" i="149"/>
  <c r="H241" i="149"/>
  <c r="E241" i="149"/>
  <c r="H240" i="149"/>
  <c r="E240" i="149"/>
  <c r="H239" i="149"/>
  <c r="E239" i="149"/>
  <c r="H238" i="149"/>
  <c r="E238" i="149"/>
  <c r="H237" i="149"/>
  <c r="E237" i="149"/>
  <c r="H236" i="149"/>
  <c r="E236" i="149"/>
  <c r="H235" i="149"/>
  <c r="E235" i="149"/>
  <c r="H234" i="149"/>
  <c r="E234" i="149"/>
  <c r="H233" i="149"/>
  <c r="E233" i="149"/>
  <c r="H232" i="149"/>
  <c r="E232" i="149"/>
  <c r="H231" i="149"/>
  <c r="E231" i="149"/>
  <c r="H230" i="149"/>
  <c r="E230" i="149"/>
  <c r="H229" i="149"/>
  <c r="E229" i="149"/>
  <c r="H228" i="149"/>
  <c r="E228" i="149"/>
  <c r="H227" i="149"/>
  <c r="E227" i="149"/>
  <c r="H226" i="149"/>
  <c r="E226" i="149"/>
  <c r="H225" i="149"/>
  <c r="E225" i="149"/>
  <c r="H224" i="149"/>
  <c r="E224" i="149"/>
  <c r="H223" i="149"/>
  <c r="E223" i="149"/>
  <c r="H222" i="149"/>
  <c r="E222" i="149"/>
  <c r="H221" i="149"/>
  <c r="E221" i="149"/>
  <c r="H220" i="149"/>
  <c r="E220" i="149"/>
  <c r="G219" i="149"/>
  <c r="H219" i="149" s="1"/>
  <c r="F219" i="149"/>
  <c r="E219" i="149"/>
  <c r="D219" i="149"/>
  <c r="C219" i="149"/>
  <c r="H218" i="149"/>
  <c r="E218" i="149"/>
  <c r="H217" i="149"/>
  <c r="E217" i="149"/>
  <c r="H216" i="149"/>
  <c r="E216" i="149"/>
  <c r="H215" i="149"/>
  <c r="E215" i="149"/>
  <c r="H214" i="149"/>
  <c r="E214" i="149"/>
  <c r="H213" i="149"/>
  <c r="E213" i="149"/>
  <c r="H212" i="149"/>
  <c r="E212" i="149"/>
  <c r="H211" i="149"/>
  <c r="E211" i="149"/>
  <c r="H210" i="149"/>
  <c r="E210" i="149"/>
  <c r="H209" i="149"/>
  <c r="E209" i="149"/>
  <c r="H208" i="149"/>
  <c r="E208" i="149"/>
  <c r="G207" i="149"/>
  <c r="F207" i="149"/>
  <c r="H207" i="149" s="1"/>
  <c r="D207" i="149"/>
  <c r="C207" i="149"/>
  <c r="E207" i="149" s="1"/>
  <c r="H206" i="149"/>
  <c r="E206" i="149"/>
  <c r="H205" i="149"/>
  <c r="E205" i="149"/>
  <c r="H204" i="149"/>
  <c r="E204" i="149"/>
  <c r="H203" i="149"/>
  <c r="E203" i="149"/>
  <c r="H202" i="149"/>
  <c r="E202" i="149"/>
  <c r="H201" i="149"/>
  <c r="E201" i="149"/>
  <c r="H200" i="149"/>
  <c r="E200" i="149"/>
  <c r="H199" i="149"/>
  <c r="E199" i="149"/>
  <c r="H198" i="149"/>
  <c r="E198" i="149"/>
  <c r="H197" i="149"/>
  <c r="E197" i="149"/>
  <c r="G196" i="149"/>
  <c r="F196" i="149"/>
  <c r="H196" i="149" s="1"/>
  <c r="D196" i="149"/>
  <c r="C196" i="149"/>
  <c r="H195" i="149"/>
  <c r="E195" i="149"/>
  <c r="H194" i="149"/>
  <c r="E194" i="149"/>
  <c r="H193" i="149"/>
  <c r="E193" i="149"/>
  <c r="H192" i="149"/>
  <c r="E192" i="149"/>
  <c r="G191" i="149"/>
  <c r="F191" i="149"/>
  <c r="D191" i="149"/>
  <c r="C191" i="149"/>
  <c r="E191" i="149" s="1"/>
  <c r="H190" i="149"/>
  <c r="E190" i="149"/>
  <c r="H189" i="149"/>
  <c r="E189" i="149"/>
  <c r="H188" i="149"/>
  <c r="E188" i="149"/>
  <c r="H187" i="149"/>
  <c r="E187" i="149"/>
  <c r="G186" i="149"/>
  <c r="H186" i="149" s="1"/>
  <c r="F186" i="149"/>
  <c r="E186" i="149"/>
  <c r="D186" i="149"/>
  <c r="C186" i="149"/>
  <c r="H185" i="149"/>
  <c r="E185" i="149"/>
  <c r="H184" i="149"/>
  <c r="E184" i="149"/>
  <c r="H183" i="149"/>
  <c r="E183" i="149"/>
  <c r="H182" i="149"/>
  <c r="E182" i="149"/>
  <c r="H181" i="149"/>
  <c r="E181" i="149"/>
  <c r="H180" i="149"/>
  <c r="E180" i="149"/>
  <c r="H179" i="149"/>
  <c r="E179" i="149"/>
  <c r="G178" i="149"/>
  <c r="F178" i="149"/>
  <c r="H178" i="149" s="1"/>
  <c r="D178" i="149"/>
  <c r="C178" i="149"/>
  <c r="C162" i="149" s="1"/>
  <c r="H177" i="149"/>
  <c r="E177" i="149"/>
  <c r="H176" i="149"/>
  <c r="E176" i="149"/>
  <c r="H175" i="149"/>
  <c r="E175" i="149"/>
  <c r="H174" i="149"/>
  <c r="E174" i="149"/>
  <c r="H173" i="149"/>
  <c r="E173" i="149"/>
  <c r="H172" i="149"/>
  <c r="E172" i="149"/>
  <c r="H171" i="149"/>
  <c r="E171" i="149"/>
  <c r="H170" i="149"/>
  <c r="E170" i="149"/>
  <c r="H169" i="149"/>
  <c r="E169" i="149"/>
  <c r="H168" i="149"/>
  <c r="E168" i="149"/>
  <c r="H167" i="149"/>
  <c r="E167" i="149"/>
  <c r="H166" i="149"/>
  <c r="E166" i="149"/>
  <c r="H165" i="149"/>
  <c r="E165" i="149"/>
  <c r="H164" i="149"/>
  <c r="E164" i="149"/>
  <c r="G163" i="149"/>
  <c r="H163" i="149" s="1"/>
  <c r="F163" i="149"/>
  <c r="E163" i="149"/>
  <c r="D163" i="149"/>
  <c r="D162" i="149" s="1"/>
  <c r="C163" i="149"/>
  <c r="G162" i="149"/>
  <c r="F162" i="149"/>
  <c r="H161" i="149"/>
  <c r="E161" i="149"/>
  <c r="H160" i="149"/>
  <c r="E160" i="149"/>
  <c r="H159" i="149"/>
  <c r="E159" i="149"/>
  <c r="H158" i="149"/>
  <c r="E158" i="149"/>
  <c r="H157" i="149"/>
  <c r="E157" i="149"/>
  <c r="H156" i="149"/>
  <c r="E156" i="149"/>
  <c r="H155" i="149"/>
  <c r="E155" i="149"/>
  <c r="H154" i="149"/>
  <c r="E154" i="149"/>
  <c r="H153" i="149"/>
  <c r="E153" i="149"/>
  <c r="H152" i="149"/>
  <c r="E152" i="149"/>
  <c r="H151" i="149"/>
  <c r="E151" i="149"/>
  <c r="H150" i="149"/>
  <c r="E150" i="149"/>
  <c r="H149" i="149"/>
  <c r="E149" i="149"/>
  <c r="H148" i="149"/>
  <c r="E148" i="149"/>
  <c r="H147" i="149"/>
  <c r="E147" i="149"/>
  <c r="G146" i="149"/>
  <c r="H146" i="149" s="1"/>
  <c r="F146" i="149"/>
  <c r="E146" i="149"/>
  <c r="D146" i="149"/>
  <c r="C146" i="149"/>
  <c r="H145" i="149"/>
  <c r="E145" i="149"/>
  <c r="H144" i="149"/>
  <c r="E144" i="149"/>
  <c r="H143" i="149"/>
  <c r="E143" i="149"/>
  <c r="H142" i="149"/>
  <c r="E142" i="149"/>
  <c r="H141" i="149"/>
  <c r="E141" i="149"/>
  <c r="G140" i="149"/>
  <c r="F140" i="149"/>
  <c r="D140" i="149"/>
  <c r="C140" i="149"/>
  <c r="E140" i="149" s="1"/>
  <c r="H139" i="149"/>
  <c r="E139" i="149"/>
  <c r="H138" i="149"/>
  <c r="E138" i="149"/>
  <c r="H137" i="149"/>
  <c r="E137" i="149"/>
  <c r="H136" i="149"/>
  <c r="E136" i="149"/>
  <c r="H135" i="149"/>
  <c r="E135" i="149"/>
  <c r="H134" i="149"/>
  <c r="E134" i="149"/>
  <c r="H133" i="149"/>
  <c r="E133" i="149"/>
  <c r="H132" i="149"/>
  <c r="E132" i="149"/>
  <c r="H131" i="149"/>
  <c r="E131" i="149"/>
  <c r="H130" i="149"/>
  <c r="E130" i="149"/>
  <c r="H129" i="149"/>
  <c r="E129" i="149"/>
  <c r="H128" i="149"/>
  <c r="E128" i="149"/>
  <c r="H127" i="149"/>
  <c r="E127" i="149"/>
  <c r="H126" i="149"/>
  <c r="E126" i="149"/>
  <c r="H125" i="149"/>
  <c r="E125" i="149"/>
  <c r="H124" i="149"/>
  <c r="E124" i="149"/>
  <c r="H123" i="149"/>
  <c r="E123" i="149"/>
  <c r="H122" i="149"/>
  <c r="E122" i="149"/>
  <c r="G121" i="149"/>
  <c r="F121" i="149"/>
  <c r="D121" i="149"/>
  <c r="C121" i="149"/>
  <c r="E121" i="149" s="1"/>
  <c r="H120" i="149"/>
  <c r="E120" i="149"/>
  <c r="H119" i="149"/>
  <c r="E119" i="149"/>
  <c r="H118" i="149"/>
  <c r="E118" i="149"/>
  <c r="H117" i="149"/>
  <c r="E117" i="149"/>
  <c r="H116" i="149"/>
  <c r="E116" i="149"/>
  <c r="H115" i="149"/>
  <c r="E115" i="149"/>
  <c r="H114" i="149"/>
  <c r="E114" i="149"/>
  <c r="H113" i="149"/>
  <c r="E113" i="149"/>
  <c r="H112" i="149"/>
  <c r="E112" i="149"/>
  <c r="H111" i="149"/>
  <c r="E111" i="149"/>
  <c r="H110" i="149"/>
  <c r="E110" i="149"/>
  <c r="H109" i="149"/>
  <c r="E109" i="149"/>
  <c r="H108" i="149"/>
  <c r="E108" i="149"/>
  <c r="H107" i="149"/>
  <c r="E107" i="149"/>
  <c r="H106" i="149"/>
  <c r="E106" i="149"/>
  <c r="H105" i="149"/>
  <c r="E105" i="149"/>
  <c r="H104" i="149"/>
  <c r="E104" i="149"/>
  <c r="H103" i="149"/>
  <c r="E103" i="149"/>
  <c r="H102" i="149"/>
  <c r="E102" i="149"/>
  <c r="H101" i="149"/>
  <c r="E101" i="149"/>
  <c r="H100" i="149"/>
  <c r="E100" i="149"/>
  <c r="H99" i="149"/>
  <c r="E99" i="149"/>
  <c r="H98" i="149"/>
  <c r="E98" i="149"/>
  <c r="H97" i="149"/>
  <c r="E97" i="149"/>
  <c r="H96" i="149"/>
  <c r="E96" i="149"/>
  <c r="H95" i="149"/>
  <c r="G95" i="149"/>
  <c r="F95" i="149"/>
  <c r="E95" i="149"/>
  <c r="D95" i="149"/>
  <c r="C95" i="149"/>
  <c r="H93" i="149"/>
  <c r="E93" i="149"/>
  <c r="H92" i="149"/>
  <c r="E92" i="149"/>
  <c r="H91" i="149"/>
  <c r="E91" i="149"/>
  <c r="H90" i="149"/>
  <c r="E90" i="149"/>
  <c r="H89" i="149"/>
  <c r="E89" i="149"/>
  <c r="H88" i="149"/>
  <c r="E88" i="149"/>
  <c r="H87" i="149"/>
  <c r="E87" i="149"/>
  <c r="H86" i="149"/>
  <c r="E86" i="149"/>
  <c r="H85" i="149"/>
  <c r="E85" i="149"/>
  <c r="H84" i="149"/>
  <c r="E84" i="149"/>
  <c r="H83" i="149"/>
  <c r="E83" i="149"/>
  <c r="H82" i="149"/>
  <c r="E82" i="149"/>
  <c r="H81" i="149"/>
  <c r="E81" i="149"/>
  <c r="H80" i="149"/>
  <c r="E80" i="149"/>
  <c r="H79" i="149"/>
  <c r="E79" i="149"/>
  <c r="H78" i="149"/>
  <c r="E78" i="149"/>
  <c r="H77" i="149"/>
  <c r="E77" i="149"/>
  <c r="H76" i="149"/>
  <c r="E76" i="149"/>
  <c r="H75" i="149"/>
  <c r="E75" i="149"/>
  <c r="H74" i="149"/>
  <c r="E74" i="149"/>
  <c r="H73" i="149"/>
  <c r="E73" i="149"/>
  <c r="H72" i="149"/>
  <c r="E72" i="149"/>
  <c r="H71" i="149"/>
  <c r="E71" i="149"/>
  <c r="H70" i="149"/>
  <c r="E70" i="149"/>
  <c r="H69" i="149"/>
  <c r="E69" i="149"/>
  <c r="H68" i="149"/>
  <c r="E68" i="149"/>
  <c r="H67" i="149"/>
  <c r="E67" i="149"/>
  <c r="H66" i="149"/>
  <c r="E66" i="149"/>
  <c r="H65" i="149"/>
  <c r="E65" i="149"/>
  <c r="H64" i="149"/>
  <c r="E64" i="149"/>
  <c r="H63" i="149"/>
  <c r="E63" i="149"/>
  <c r="H62" i="149"/>
  <c r="E62" i="149"/>
  <c r="G61" i="149"/>
  <c r="G60" i="149" s="1"/>
  <c r="F61" i="149"/>
  <c r="E61" i="149"/>
  <c r="D61" i="149"/>
  <c r="C61" i="149"/>
  <c r="E60" i="149"/>
  <c r="D60" i="149"/>
  <c r="C60" i="149"/>
  <c r="C39" i="149" s="1"/>
  <c r="H58" i="149"/>
  <c r="E58" i="149"/>
  <c r="H57" i="149"/>
  <c r="E57" i="149"/>
  <c r="H56" i="149"/>
  <c r="E56" i="149"/>
  <c r="H55" i="149"/>
  <c r="E55" i="149"/>
  <c r="H54" i="149"/>
  <c r="E54" i="149"/>
  <c r="H53" i="149"/>
  <c r="E53" i="149"/>
  <c r="H52" i="149"/>
  <c r="E52" i="149"/>
  <c r="H51" i="149"/>
  <c r="E51" i="149"/>
  <c r="H50" i="149"/>
  <c r="E50" i="149"/>
  <c r="H49" i="149"/>
  <c r="E49" i="149"/>
  <c r="H48" i="149"/>
  <c r="E48" i="149"/>
  <c r="H47" i="149"/>
  <c r="E47" i="149"/>
  <c r="H46" i="149"/>
  <c r="E46" i="149"/>
  <c r="H45" i="149"/>
  <c r="E45" i="149"/>
  <c r="H44" i="149"/>
  <c r="E44" i="149"/>
  <c r="H43" i="149"/>
  <c r="E43" i="149"/>
  <c r="H42" i="149"/>
  <c r="E42" i="149"/>
  <c r="H41" i="149"/>
  <c r="E41" i="149"/>
  <c r="G40" i="149"/>
  <c r="F40" i="149"/>
  <c r="D40" i="149"/>
  <c r="E40" i="149" s="1"/>
  <c r="C40" i="149"/>
  <c r="D39" i="149"/>
  <c r="H38" i="149"/>
  <c r="E38" i="149"/>
  <c r="H37" i="149"/>
  <c r="E37" i="149"/>
  <c r="H36" i="149"/>
  <c r="E36" i="149"/>
  <c r="H35" i="149"/>
  <c r="E35" i="149"/>
  <c r="H34" i="149"/>
  <c r="E34" i="149"/>
  <c r="H33" i="149"/>
  <c r="E33" i="149"/>
  <c r="H32" i="149"/>
  <c r="E32" i="149"/>
  <c r="H31" i="149"/>
  <c r="E31" i="149"/>
  <c r="H30" i="149"/>
  <c r="E30" i="149"/>
  <c r="H29" i="149"/>
  <c r="E29" i="149"/>
  <c r="H28" i="149"/>
  <c r="E28" i="149"/>
  <c r="H27" i="149"/>
  <c r="E27" i="149"/>
  <c r="H26" i="149"/>
  <c r="E26" i="149"/>
  <c r="H25" i="149"/>
  <c r="E25" i="149"/>
  <c r="H24" i="149"/>
  <c r="E24" i="149"/>
  <c r="H23" i="149"/>
  <c r="E23" i="149"/>
  <c r="H22" i="149"/>
  <c r="E22" i="149"/>
  <c r="H21" i="149"/>
  <c r="E21" i="149"/>
  <c r="H20" i="149"/>
  <c r="E20" i="149"/>
  <c r="H19" i="149"/>
  <c r="E19" i="149"/>
  <c r="H18" i="149"/>
  <c r="E18" i="149"/>
  <c r="H17" i="149"/>
  <c r="E17" i="149"/>
  <c r="H16" i="149"/>
  <c r="G16" i="149"/>
  <c r="F16" i="149"/>
  <c r="E16" i="149"/>
  <c r="D16" i="149"/>
  <c r="C16" i="149"/>
  <c r="H15" i="149"/>
  <c r="E15" i="149"/>
  <c r="H14" i="149"/>
  <c r="E14" i="149"/>
  <c r="H13" i="149"/>
  <c r="E13" i="149"/>
  <c r="H12" i="149"/>
  <c r="E12" i="149"/>
  <c r="H11" i="149"/>
  <c r="E11" i="149"/>
  <c r="H10" i="149"/>
  <c r="E10" i="149"/>
  <c r="H9" i="149"/>
  <c r="E9" i="149"/>
  <c r="H8" i="149"/>
  <c r="E8" i="149"/>
  <c r="H7" i="149"/>
  <c r="E7" i="149"/>
  <c r="H6" i="149"/>
  <c r="E6" i="149"/>
  <c r="H5" i="149"/>
  <c r="E5" i="149"/>
  <c r="H4" i="149"/>
  <c r="G4" i="149"/>
  <c r="F4" i="149"/>
  <c r="D4" i="149"/>
  <c r="D244" i="149" s="1"/>
  <c r="C4" i="149"/>
  <c r="H61" i="151" l="1"/>
  <c r="E157" i="151"/>
  <c r="H213" i="151"/>
  <c r="H270" i="151"/>
  <c r="H351" i="151"/>
  <c r="E213" i="151"/>
  <c r="E317" i="151"/>
  <c r="H4" i="151"/>
  <c r="H185" i="151"/>
  <c r="H317" i="151"/>
  <c r="H40" i="151"/>
  <c r="H143" i="151"/>
  <c r="H258" i="151"/>
  <c r="E270" i="151"/>
  <c r="E351" i="151"/>
  <c r="E363" i="151"/>
  <c r="H244" i="151"/>
  <c r="E292" i="151"/>
  <c r="E321" i="151"/>
  <c r="H363" i="151"/>
  <c r="H4" i="150"/>
  <c r="E201" i="150"/>
  <c r="E259" i="150"/>
  <c r="E272" i="150"/>
  <c r="E271" i="150" s="1"/>
  <c r="E40" i="150"/>
  <c r="E158" i="150"/>
  <c r="H173" i="150"/>
  <c r="E181" i="150"/>
  <c r="H213" i="150"/>
  <c r="H241" i="150" s="1"/>
  <c r="E294" i="150"/>
  <c r="H317" i="150"/>
  <c r="H61" i="150"/>
  <c r="E173" i="150"/>
  <c r="H186" i="150"/>
  <c r="E317" i="150"/>
  <c r="H361" i="150"/>
  <c r="E186" i="150"/>
  <c r="H245" i="150"/>
  <c r="H136" i="150"/>
  <c r="H142" i="150"/>
  <c r="H181" i="150"/>
  <c r="E191" i="150"/>
  <c r="E245" i="150"/>
  <c r="H259" i="150"/>
  <c r="E321" i="150"/>
  <c r="E61" i="150"/>
  <c r="E142" i="150"/>
  <c r="E16" i="150"/>
  <c r="E213" i="150"/>
  <c r="H272" i="150"/>
  <c r="H271" i="150" s="1"/>
  <c r="H325" i="150"/>
  <c r="D390" i="150"/>
  <c r="E325" i="149"/>
  <c r="D380" i="151"/>
  <c r="C241" i="151"/>
  <c r="E269" i="151"/>
  <c r="E350" i="151"/>
  <c r="D241" i="151"/>
  <c r="F241" i="151"/>
  <c r="G241" i="151"/>
  <c r="H269" i="151"/>
  <c r="H157" i="151"/>
  <c r="H240" i="151" s="1"/>
  <c r="F379" i="151"/>
  <c r="G269" i="151"/>
  <c r="C350" i="151"/>
  <c r="G379" i="151"/>
  <c r="E157" i="150"/>
  <c r="H60" i="150"/>
  <c r="G39" i="150"/>
  <c r="D241" i="150"/>
  <c r="C390" i="150"/>
  <c r="C39" i="150"/>
  <c r="E360" i="150"/>
  <c r="H373" i="150"/>
  <c r="H39" i="150"/>
  <c r="H157" i="150"/>
  <c r="E4" i="150"/>
  <c r="C60" i="150"/>
  <c r="G271" i="150"/>
  <c r="D39" i="150"/>
  <c r="F60" i="150"/>
  <c r="G373" i="150"/>
  <c r="E162" i="149"/>
  <c r="G39" i="149"/>
  <c r="D245" i="149"/>
  <c r="E39" i="149"/>
  <c r="G396" i="149"/>
  <c r="E4" i="149"/>
  <c r="F60" i="149"/>
  <c r="F39" i="149" s="1"/>
  <c r="H61" i="149"/>
  <c r="H121" i="149"/>
  <c r="H140" i="149"/>
  <c r="H162" i="149"/>
  <c r="H191" i="149"/>
  <c r="D274" i="149"/>
  <c r="E296" i="149"/>
  <c r="H325" i="149"/>
  <c r="H389" i="149"/>
  <c r="H40" i="149"/>
  <c r="E178" i="149"/>
  <c r="E196" i="149"/>
  <c r="C261" i="149"/>
  <c r="C396" i="149" s="1"/>
  <c r="C361" i="149"/>
  <c r="E361" i="149" s="1"/>
  <c r="E362" i="149"/>
  <c r="C244" i="149"/>
  <c r="F261" i="149"/>
  <c r="F361" i="149"/>
  <c r="H361" i="149" s="1"/>
  <c r="H362" i="149"/>
  <c r="G221" i="146"/>
  <c r="E240" i="151" l="1"/>
  <c r="H350" i="151"/>
  <c r="E379" i="151"/>
  <c r="E380" i="151" s="1"/>
  <c r="E60" i="150"/>
  <c r="E390" i="150"/>
  <c r="H360" i="150"/>
  <c r="H390" i="150" s="1"/>
  <c r="H391" i="150" s="1"/>
  <c r="G380" i="151"/>
  <c r="C379" i="151"/>
  <c r="H241" i="151"/>
  <c r="F380" i="151"/>
  <c r="D390" i="151"/>
  <c r="D381" i="151"/>
  <c r="E241" i="151"/>
  <c r="G360" i="150"/>
  <c r="G390" i="150" s="1"/>
  <c r="H242" i="150"/>
  <c r="D242" i="150"/>
  <c r="F39" i="150"/>
  <c r="D391" i="150"/>
  <c r="C241" i="150"/>
  <c r="C391" i="150" s="1"/>
  <c r="G241" i="150"/>
  <c r="C397" i="149"/>
  <c r="H39" i="149"/>
  <c r="F244" i="149"/>
  <c r="F396" i="149"/>
  <c r="H261" i="149"/>
  <c r="H60" i="149"/>
  <c r="D261" i="149"/>
  <c r="E274" i="149"/>
  <c r="G244" i="149"/>
  <c r="E261" i="149"/>
  <c r="E244" i="149"/>
  <c r="C245" i="149"/>
  <c r="C51" i="74"/>
  <c r="D51" i="74"/>
  <c r="E51" i="74"/>
  <c r="F51" i="74"/>
  <c r="G51" i="74"/>
  <c r="H51" i="74"/>
  <c r="I51" i="74"/>
  <c r="J51" i="74"/>
  <c r="K51" i="74"/>
  <c r="L51" i="74"/>
  <c r="M51" i="74"/>
  <c r="N51" i="74"/>
  <c r="B51" i="74"/>
  <c r="O32" i="74"/>
  <c r="O33" i="74"/>
  <c r="O34" i="74"/>
  <c r="O35" i="74"/>
  <c r="O36" i="74"/>
  <c r="O37" i="74"/>
  <c r="O38" i="74"/>
  <c r="O39" i="74"/>
  <c r="O40" i="74"/>
  <c r="O41" i="74"/>
  <c r="O42" i="74"/>
  <c r="O43" i="74"/>
  <c r="O44" i="74"/>
  <c r="O45" i="74"/>
  <c r="O46" i="74"/>
  <c r="O47" i="74"/>
  <c r="O48" i="74"/>
  <c r="O49" i="74"/>
  <c r="O50" i="74"/>
  <c r="O51" i="74"/>
  <c r="O31" i="74"/>
  <c r="C25" i="74"/>
  <c r="D25" i="74"/>
  <c r="E25" i="74"/>
  <c r="F25" i="74"/>
  <c r="O25" i="74" s="1"/>
  <c r="G25" i="74"/>
  <c r="H25" i="74"/>
  <c r="I25" i="74"/>
  <c r="J25" i="74"/>
  <c r="K25" i="74"/>
  <c r="L25" i="74"/>
  <c r="M25" i="74"/>
  <c r="N25" i="74"/>
  <c r="B25" i="74"/>
  <c r="O6" i="74"/>
  <c r="O7" i="74"/>
  <c r="O8" i="74"/>
  <c r="O9" i="74"/>
  <c r="O10" i="74"/>
  <c r="O11" i="74"/>
  <c r="O12" i="74"/>
  <c r="O13" i="74"/>
  <c r="O14" i="74"/>
  <c r="O15" i="74"/>
  <c r="O16" i="74"/>
  <c r="O17" i="74"/>
  <c r="O18" i="74"/>
  <c r="O19" i="74"/>
  <c r="O20" i="74"/>
  <c r="O21" i="74"/>
  <c r="O22" i="74"/>
  <c r="O23" i="74"/>
  <c r="O24" i="74"/>
  <c r="O5" i="74"/>
  <c r="O5" i="16"/>
  <c r="O51" i="20"/>
  <c r="O32" i="20"/>
  <c r="O33" i="20"/>
  <c r="O34" i="20"/>
  <c r="O35" i="20"/>
  <c r="O36" i="20"/>
  <c r="O37" i="20"/>
  <c r="O38" i="20"/>
  <c r="O39" i="20"/>
  <c r="O40" i="20"/>
  <c r="O41" i="20"/>
  <c r="O42" i="20"/>
  <c r="O43" i="20"/>
  <c r="O44" i="20"/>
  <c r="O45" i="20"/>
  <c r="O46" i="20"/>
  <c r="O47" i="20"/>
  <c r="O48" i="20"/>
  <c r="O49" i="20"/>
  <c r="O50" i="20"/>
  <c r="O31" i="20"/>
  <c r="N51" i="20"/>
  <c r="M51" i="20"/>
  <c r="L51" i="20"/>
  <c r="K51" i="20"/>
  <c r="J51" i="20"/>
  <c r="I51" i="20"/>
  <c r="H51" i="20"/>
  <c r="G51" i="20"/>
  <c r="F51" i="20"/>
  <c r="E51" i="20"/>
  <c r="D51" i="20"/>
  <c r="C51" i="20"/>
  <c r="B51" i="20"/>
  <c r="C25" i="20"/>
  <c r="D25" i="20"/>
  <c r="E25" i="20"/>
  <c r="F25" i="20"/>
  <c r="G25" i="20"/>
  <c r="H25" i="20"/>
  <c r="I25" i="20"/>
  <c r="J25" i="20"/>
  <c r="K25" i="20"/>
  <c r="L25" i="20"/>
  <c r="M25" i="20"/>
  <c r="N25" i="20"/>
  <c r="B25" i="20"/>
  <c r="O25" i="20"/>
  <c r="O6" i="20"/>
  <c r="O7" i="20"/>
  <c r="O8" i="20"/>
  <c r="O9" i="20"/>
  <c r="O10" i="20"/>
  <c r="O11" i="20"/>
  <c r="O12" i="20"/>
  <c r="O13" i="20"/>
  <c r="O14" i="20"/>
  <c r="O15" i="20"/>
  <c r="O16" i="20"/>
  <c r="O17" i="20"/>
  <c r="O18" i="20"/>
  <c r="O19" i="20"/>
  <c r="O20" i="20"/>
  <c r="O21" i="20"/>
  <c r="O22" i="20"/>
  <c r="O23" i="20"/>
  <c r="O24" i="20"/>
  <c r="O5" i="20"/>
  <c r="H379" i="151" l="1"/>
  <c r="E39" i="150"/>
  <c r="G381" i="151"/>
  <c r="G390" i="151"/>
  <c r="E381" i="151"/>
  <c r="E390" i="151"/>
  <c r="C380" i="151"/>
  <c r="F381" i="151"/>
  <c r="F390" i="151"/>
  <c r="C392" i="150"/>
  <c r="C401" i="150"/>
  <c r="C242" i="150"/>
  <c r="H401" i="150"/>
  <c r="H392" i="150"/>
  <c r="D392" i="150"/>
  <c r="D401" i="150"/>
  <c r="F241" i="150"/>
  <c r="G391" i="150"/>
  <c r="G242" i="150"/>
  <c r="C407" i="149"/>
  <c r="C398" i="149"/>
  <c r="E245" i="149"/>
  <c r="G245" i="149"/>
  <c r="F397" i="149"/>
  <c r="H396" i="149"/>
  <c r="F245" i="149"/>
  <c r="H244" i="149"/>
  <c r="D396" i="149"/>
  <c r="G397" i="149"/>
  <c r="H30" i="126"/>
  <c r="H28" i="126" s="1"/>
  <c r="H39" i="126" s="1"/>
  <c r="G30" i="126"/>
  <c r="G28" i="126" s="1"/>
  <c r="G39" i="126" s="1"/>
  <c r="F30" i="126"/>
  <c r="F28" i="126" s="1"/>
  <c r="F39" i="126" s="1"/>
  <c r="E30" i="126"/>
  <c r="E28" i="126" s="1"/>
  <c r="E39" i="126" s="1"/>
  <c r="D30" i="126"/>
  <c r="D28" i="126" s="1"/>
  <c r="D39" i="126" s="1"/>
  <c r="C30" i="126"/>
  <c r="C28" i="126" s="1"/>
  <c r="C39" i="126" s="1"/>
  <c r="H12" i="126"/>
  <c r="H10" i="126" s="1"/>
  <c r="H25" i="126" s="1"/>
  <c r="G12" i="126"/>
  <c r="G10" i="126" s="1"/>
  <c r="G25" i="126" s="1"/>
  <c r="F12" i="126"/>
  <c r="F10" i="126" s="1"/>
  <c r="F25" i="126" s="1"/>
  <c r="E12" i="126"/>
  <c r="E10" i="126" s="1"/>
  <c r="E25" i="126" s="1"/>
  <c r="D12" i="126"/>
  <c r="D10" i="126" s="1"/>
  <c r="D25" i="126" s="1"/>
  <c r="C12" i="126"/>
  <c r="C10" i="126" s="1"/>
  <c r="C25" i="126" s="1"/>
  <c r="H380" i="151" l="1"/>
  <c r="E241" i="150"/>
  <c r="C390" i="151"/>
  <c r="C381" i="151"/>
  <c r="F242" i="150"/>
  <c r="F391" i="150"/>
  <c r="G401" i="150"/>
  <c r="G392" i="150"/>
  <c r="E242" i="150"/>
  <c r="E391" i="150"/>
  <c r="D397" i="149"/>
  <c r="E396" i="149"/>
  <c r="H245" i="149"/>
  <c r="G407" i="149"/>
  <c r="G398" i="149"/>
  <c r="H397" i="149"/>
  <c r="F407" i="149"/>
  <c r="F398" i="149"/>
  <c r="C40" i="126"/>
  <c r="C42" i="126" s="1"/>
  <c r="E40" i="126"/>
  <c r="E42" i="126" s="1"/>
  <c r="G40" i="126"/>
  <c r="G42" i="126" s="1"/>
  <c r="D40" i="126"/>
  <c r="D42" i="126" s="1"/>
  <c r="F40" i="126"/>
  <c r="F42" i="126" s="1"/>
  <c r="H40" i="126"/>
  <c r="H42" i="126" s="1"/>
  <c r="H381" i="151" l="1"/>
  <c r="H390" i="151"/>
  <c r="F401" i="150"/>
  <c r="F392" i="150"/>
  <c r="E392" i="150"/>
  <c r="E401" i="150"/>
  <c r="D407" i="149"/>
  <c r="E407" i="149" s="1"/>
  <c r="D398" i="149"/>
  <c r="E397" i="149"/>
  <c r="H407" i="149"/>
  <c r="H398" i="149"/>
  <c r="C51" i="16"/>
  <c r="D51" i="16"/>
  <c r="E51" i="16"/>
  <c r="F51" i="16"/>
  <c r="G51" i="16"/>
  <c r="H51" i="16"/>
  <c r="I51" i="16"/>
  <c r="J51" i="16"/>
  <c r="K51" i="16"/>
  <c r="L51" i="16"/>
  <c r="M51" i="16"/>
  <c r="N51" i="16"/>
  <c r="O32" i="16"/>
  <c r="O33" i="16"/>
  <c r="O34" i="16"/>
  <c r="O35" i="16"/>
  <c r="O36" i="16"/>
  <c r="O37" i="16"/>
  <c r="O38" i="16"/>
  <c r="O39" i="16"/>
  <c r="O40" i="16"/>
  <c r="O41" i="16"/>
  <c r="O42" i="16"/>
  <c r="O43" i="16"/>
  <c r="O44" i="16"/>
  <c r="O45" i="16"/>
  <c r="O46" i="16"/>
  <c r="O47" i="16"/>
  <c r="O48" i="16"/>
  <c r="O49" i="16"/>
  <c r="O50" i="16"/>
  <c r="O31" i="16"/>
  <c r="C25" i="16"/>
  <c r="D25" i="16"/>
  <c r="E25" i="16"/>
  <c r="F25" i="16"/>
  <c r="G25" i="16"/>
  <c r="H25" i="16"/>
  <c r="I25" i="16"/>
  <c r="J25" i="16"/>
  <c r="K25" i="16"/>
  <c r="L25" i="16"/>
  <c r="M25" i="16"/>
  <c r="N25" i="16"/>
  <c r="O6" i="16"/>
  <c r="O7" i="16"/>
  <c r="O8" i="16"/>
  <c r="O9" i="16"/>
  <c r="O10" i="16"/>
  <c r="O11" i="16"/>
  <c r="O12" i="16"/>
  <c r="O13" i="16"/>
  <c r="O14" i="16"/>
  <c r="O15" i="16"/>
  <c r="O16" i="16"/>
  <c r="O17" i="16"/>
  <c r="O18" i="16"/>
  <c r="O19" i="16"/>
  <c r="O20" i="16"/>
  <c r="O21" i="16"/>
  <c r="O22" i="16"/>
  <c r="O23" i="16"/>
  <c r="O24" i="16"/>
  <c r="E398" i="149" l="1"/>
  <c r="O51" i="16"/>
  <c r="O25" i="16"/>
  <c r="B25" i="16" l="1"/>
  <c r="B51" i="16"/>
</calcChain>
</file>

<file path=xl/sharedStrings.xml><?xml version="1.0" encoding="utf-8"?>
<sst xmlns="http://schemas.openxmlformats.org/spreadsheetml/2006/main" count="2705" uniqueCount="896">
  <si>
    <t>SPESE CORRENTI</t>
  </si>
  <si>
    <t>TOTALE SPESE CORRENTI</t>
  </si>
  <si>
    <t>TOTALE SPESE IN CONTO CAPITALE</t>
  </si>
  <si>
    <t>RIMBORSO PASSIVITA' FINANZIARIE</t>
  </si>
  <si>
    <t>SPESE COMPLESSIVE</t>
  </si>
  <si>
    <t>Totale complessivo</t>
  </si>
  <si>
    <t>Organi costituzionali, a rilevanza costituzionale e Presidenza del Consiglio dei ministri</t>
  </si>
  <si>
    <t>Amministrazione generale e supporto alla rappresentanza generale di Governo e dello Stato sul territorio</t>
  </si>
  <si>
    <t>Relazioni finanziarie con le autonomie territoriali</t>
  </si>
  <si>
    <t>L'Italia in Europa e nel mondo</t>
  </si>
  <si>
    <t>Difesa e sicurezza del territorio</t>
  </si>
  <si>
    <t>Giustizia</t>
  </si>
  <si>
    <t>Ordine pubblico e sicurezza</t>
  </si>
  <si>
    <t>Soccorso civile</t>
  </si>
  <si>
    <t>Agricoltura, politiche agroalimentari e pesca</t>
  </si>
  <si>
    <t>Energia e diversificazione delle fonti energetiche</t>
  </si>
  <si>
    <t>Competitivita' e sviluppo delle imprese</t>
  </si>
  <si>
    <t>Regolazione dei mercati</t>
  </si>
  <si>
    <t>Diritto alla mobilita' e sviluppo dei sistemi di trasporto</t>
  </si>
  <si>
    <t>Infrastrutture pubbliche e logistica</t>
  </si>
  <si>
    <t>Comunicazioni</t>
  </si>
  <si>
    <t>Commercio internazionale ed internazionalizzazione del sistema produttivo</t>
  </si>
  <si>
    <t>Ricerca e innovazione</t>
  </si>
  <si>
    <t>Sviluppo sostenibile e tutela del territorio e dell'ambiente</t>
  </si>
  <si>
    <t>Casa e assetto urbanistico</t>
  </si>
  <si>
    <t>Tutela della salute</t>
  </si>
  <si>
    <t>Tutela e valorizzazione dei beni e attivita' culturali e paesaggistici</t>
  </si>
  <si>
    <t>Istruzione scolastica</t>
  </si>
  <si>
    <t>Istruzione universitaria e formazione post-universitaria</t>
  </si>
  <si>
    <t>Diritti sociali, politiche sociali e famiglia</t>
  </si>
  <si>
    <t>Politiche previdenziali</t>
  </si>
  <si>
    <t>Politiche per il lavoro</t>
  </si>
  <si>
    <t>Immigrazione, accoglienza e garanzia dei diritti</t>
  </si>
  <si>
    <t>Sviluppo e riequilibrio territoriale</t>
  </si>
  <si>
    <t>Giovani e sport</t>
  </si>
  <si>
    <t>Turismo</t>
  </si>
  <si>
    <t>Servizi istituzionali e generali delle amministrazioni pubbliche</t>
  </si>
  <si>
    <t>Fondi da ripartire</t>
  </si>
  <si>
    <t>Debito pubblico</t>
  </si>
  <si>
    <t>Approntamento e impiego Carabinieri per la difesa e la sicurezza</t>
  </si>
  <si>
    <t>Approntamento e impiego delle forze terrestri</t>
  </si>
  <si>
    <t>Approntamento e impiego delle forze aeree</t>
  </si>
  <si>
    <t>Pianificazione generale delle Forze Armate e approvvigionamenti militari</t>
  </si>
  <si>
    <t>Servizi e affari generali per le amministrazioni di competenza</t>
  </si>
  <si>
    <t>Amministrazione penitenziaria</t>
  </si>
  <si>
    <t>Vigilanza, prevenzione e repressione frodi nel settore agricolo, agroalimentare, agroindustriale e forestale</t>
  </si>
  <si>
    <t>Giustizia civile e penale</t>
  </si>
  <si>
    <t>Rappresentanza all'estero e servizi ai cittadini e alle imprese</t>
  </si>
  <si>
    <t>Concorso della Guardia di Finanza alla sicurezza pubblica</t>
  </si>
  <si>
    <t>Sicurezza e controllo nei mari, nei porti e sulle coste</t>
  </si>
  <si>
    <t>Prevenzione dal rischio e soccorso pubblico</t>
  </si>
  <si>
    <t>Prevenzione e repressione delle frodi e delle violazioni agli obblighi fiscali</t>
  </si>
  <si>
    <t>Pianificazione e coordinamento Forze di polizia</t>
  </si>
  <si>
    <t>Indirizzo politico</t>
  </si>
  <si>
    <t>Fondi da assegnare</t>
  </si>
  <si>
    <t>Contrasto al crimine, tutela dell'ordine e della sicurezza pubblica</t>
  </si>
  <si>
    <t>Servizio permanente dell'Arma dei Carabinieri per la tutela dell'ordine e la sicurezza pubblica</t>
  </si>
  <si>
    <t>Vigilanza, prevenzione e repressione in ambito ambientale</t>
  </si>
  <si>
    <t>Vigilanza, prevenzione e repressione nel settore sanitario</t>
  </si>
  <si>
    <t>Vigilanza, prevenzione e repressione in materia di patrimonio culturale</t>
  </si>
  <si>
    <t>Valutazioni e autorizzazioni ambientali</t>
  </si>
  <si>
    <t>Prevenzione e promozione della salute umana ed assistenza sanitaria al personale navigante e aeronavigante</t>
  </si>
  <si>
    <t>Sanita' pubblica veterinaria</t>
  </si>
  <si>
    <t>Comunicazione e promozione per la tutela della salute umana e della sanita' pubblica veterinaria e attivita' e coordinamento in ambito internazionale</t>
  </si>
  <si>
    <t>Garanzia dei diritti dei cittadini</t>
  </si>
  <si>
    <t>Rappresentanza, difesa in giudizio e consulenza legale in favore delle Amministrazioni dello Stato e degli enti autorizzati</t>
  </si>
  <si>
    <t>Gestione dell'albo dei segretari comunali e provinciali</t>
  </si>
  <si>
    <t>Protocollo internazionale</t>
  </si>
  <si>
    <t>Cooperazione allo sviluppo</t>
  </si>
  <si>
    <t>Cooperazione economica e relazioni internazionali</t>
  </si>
  <si>
    <t>Promozione della pace e sicurezza internazionale</t>
  </si>
  <si>
    <t>Integrazione europea</t>
  </si>
  <si>
    <t>Italiani nel mondo e politiche migratorie</t>
  </si>
  <si>
    <t>Presenza dello Stato all'estero tramite le strutture diplomatico-consolari</t>
  </si>
  <si>
    <t>Coordinamento dell'Amministrazione in ambito internazionale</t>
  </si>
  <si>
    <t>Comunicazione in ambito internazionale</t>
  </si>
  <si>
    <t>Giustizia tributaria</t>
  </si>
  <si>
    <t>Politiche europee ed internazionali e dello sviluppo rurale</t>
  </si>
  <si>
    <t>Politiche competitive, della qualita' agroalimentare, della pesca, dell'ippica e mezzi tecnici di produzione</t>
  </si>
  <si>
    <t>Incentivazione del sistema produttivo</t>
  </si>
  <si>
    <t>Lotta alla contraffazione e tutela della proprieta' industriale</t>
  </si>
  <si>
    <t>Vigilanza sui mercati e sui prodotti, promozione della concorrenza e tutela dei consumatori</t>
  </si>
  <si>
    <t>Sviluppo e sicurezza della mobilita' stradale</t>
  </si>
  <si>
    <t>Autotrasporto ed intermodalita'</t>
  </si>
  <si>
    <t>Sviluppo e sicurezza del trasporto aereo</t>
  </si>
  <si>
    <t>Sistemi ferroviari, sviluppo e sicurezza del trasporto ferroviario</t>
  </si>
  <si>
    <t>Sviluppo e sicurezza della mobilita' locale</t>
  </si>
  <si>
    <t>Sviluppo e sicurezza della navigazione e del trasporto marittimo e per vie d'acqua interne</t>
  </si>
  <si>
    <t>Sistemi idrici, idraulici ed elettrici</t>
  </si>
  <si>
    <t>Sicurezza, vigilanza e regolamentazione in materia di opere pubbliche e delle costruzioni</t>
  </si>
  <si>
    <t>Opere strategiche, edilizia statale ed interventi speciali e per pubbliche calamita'</t>
  </si>
  <si>
    <t>Sistemi stradali, autostradali ed intermodali</t>
  </si>
  <si>
    <t>Servizi di Comunicazione Elettronica, di Radiodiffusione e Postali</t>
  </si>
  <si>
    <t>Politica commerciale in ambito internazionale</t>
  </si>
  <si>
    <t>Ricerca in materia ambientale</t>
  </si>
  <si>
    <t>Ricerca educazione e formazione in materia di beni e attivita' culturali</t>
  </si>
  <si>
    <t>Ricerca, innovazione, tecnologie e servizi per lo sviluppo delle comunicazioni e della societa' dell'informazione</t>
  </si>
  <si>
    <t>Ricerca per il settore della sanita' pubblica</t>
  </si>
  <si>
    <t>Ricerca per il settore zooprofilattico</t>
  </si>
  <si>
    <t>Ricerca scientifica e tecnologica di base e applicata</t>
  </si>
  <si>
    <t>Coordinamento generale, informazione e comunicazione</t>
  </si>
  <si>
    <t>Politiche abitative, urbane e territoriali</t>
  </si>
  <si>
    <t>Programmazione del Servizio Sanitario Nazionale per l'erogazione dei Livelli Essenziali di Assistenza</t>
  </si>
  <si>
    <t>Regolamentazione e vigilanza in materia di prodotti farmaceutici ed altri prodotti sanitari ad uso umano</t>
  </si>
  <si>
    <t>Vigilanza sugli enti e sicurezza delle cure</t>
  </si>
  <si>
    <t>Sicurezza degli alimenti e nutrizione</t>
  </si>
  <si>
    <t>Attivita' consultiva per la tutela della salute</t>
  </si>
  <si>
    <t>Sistemi informativi per la tutela della salute e il governo del Servizio Sanitario Nazionale</t>
  </si>
  <si>
    <t>Coordinamento generale in materia di tutela della salute, innovazione e politiche internazionali</t>
  </si>
  <si>
    <t>Tutela dei beni archeologici</t>
  </si>
  <si>
    <t>Tutela e valorizzazione dei beni archivistici</t>
  </si>
  <si>
    <t>Tutela e valorizzazione dei beni librari, promozione e sostegno del libro e dell'editoria</t>
  </si>
  <si>
    <t>Tutela delle belle arti e tutela e valorizzazione del paesaggio</t>
  </si>
  <si>
    <t>Valorizzazione del patrimonio culturale e coordinamento del sistema museale</t>
  </si>
  <si>
    <t>Coordinamento ed indirizzo per la salvaguardia del patrimonio culturale</t>
  </si>
  <si>
    <t>Tutela del patrimonio culturale</t>
  </si>
  <si>
    <t>Realizzazione degli indirizzi e delle politiche in ambito territoriale in materia di istruzione</t>
  </si>
  <si>
    <t>Istituzioni dell'Alta Formazione Artistica, Musicale e Coreutica</t>
  </si>
  <si>
    <t>Sistema universitario e formazione post-universitaria</t>
  </si>
  <si>
    <t>Terzo settore (associazionismo, volontariato, Onlus e formazioni sociali) e responsabilita' sociale delle imprese e delle organizzazioni</t>
  </si>
  <si>
    <t>Trasferimenti assistenziali a enti previdenziali, finanziamento nazionale spesa sociale, programmazione, monitoraggio e valutazione politiche sociali e di inclusione attiva</t>
  </si>
  <si>
    <t>Previdenza obbligatoria e complementare, assicurazioni sociali</t>
  </si>
  <si>
    <t>Politiche passive del lavoro e incentivi all'occupazione</t>
  </si>
  <si>
    <t>Coordinamento e integrazione delle politiche del lavoro e delle politiche sociali, innovazione e coordinamento amministrativo</t>
  </si>
  <si>
    <t>Politiche di regolamentazione in materia di rapporti di lavoro</t>
  </si>
  <si>
    <t>Flussi migratori per motivi di lavoro e politiche di integrazione sociale delle persone immigrate</t>
  </si>
  <si>
    <t>Sostegno alle politiche nazionali e comunitarie rivolte a promuovere la crescita ed il superamento degli squilibri socio-economici territoriali</t>
  </si>
  <si>
    <t>Regolamentazione e vigilanza sul settore finanziario</t>
  </si>
  <si>
    <t>Analisi, monitoraggio e controllo della finanza pubblica e politiche di bilancio</t>
  </si>
  <si>
    <t>Supporto all'azione di controllo, vigilanza e amministrazione generale della Ragioneria generale dello Stato sul territorio</t>
  </si>
  <si>
    <t>Sviluppo e competitivita' del turismo</t>
  </si>
  <si>
    <t>Gestione del sistema nazionale di difesa civile</t>
  </si>
  <si>
    <t>Previdenza obbligatoria e complementare, sicurezza sociale - trasferimenti agli enti ed organismi interessati</t>
  </si>
  <si>
    <t>Regolazioni contabili, restituzioni e rimborsi d'imposte</t>
  </si>
  <si>
    <t>Sicurezza democratica</t>
  </si>
  <si>
    <t>Oneri per il servizio del debito statale</t>
  </si>
  <si>
    <t>Politica economica e finanziaria in ambito internazionale</t>
  </si>
  <si>
    <t>Sostegno in favore di pensionati di guerra ed assimilati, perseguitati politici e razziali</t>
  </si>
  <si>
    <t>Partecipazione italiana alle politiche di bilancio in ambito UE</t>
  </si>
  <si>
    <t>Attivita' ricreative e sport</t>
  </si>
  <si>
    <t>Presidenza del Consiglio dei Ministri</t>
  </si>
  <si>
    <t>Sostegno allo sviluppo del trasporto</t>
  </si>
  <si>
    <t>Ricerca di base e applicata</t>
  </si>
  <si>
    <t>Incentivazione e sostegno alla gioventu'</t>
  </si>
  <si>
    <t>Organi costituzionali</t>
  </si>
  <si>
    <t>Interventi per pubbliche calamita'</t>
  </si>
  <si>
    <t>Protezione civile</t>
  </si>
  <si>
    <t>Sostegno allo sviluppo sostenibile</t>
  </si>
  <si>
    <t>Erogazioni a Enti territoriali per interventi di settore</t>
  </si>
  <si>
    <t>Concorso dello Stato al finanziamento della spesa sanitaria</t>
  </si>
  <si>
    <t>Rapporti finanziari con Enti territoriali</t>
  </si>
  <si>
    <t>Opere pubbliche e infrastrutture</t>
  </si>
  <si>
    <t>Istituzioni scolastiche non statali</t>
  </si>
  <si>
    <t>IRAP</t>
  </si>
  <si>
    <t>Interventi di sostegno tramite il sistema della fiscalita'</t>
  </si>
  <si>
    <t>Rapporti con le confessioni religiose</t>
  </si>
  <si>
    <t>Incentivi alle imprese per interventi di sostegno</t>
  </si>
  <si>
    <t>Fondi di riserva e speciali</t>
  </si>
  <si>
    <t>Rimborsi del debito statale</t>
  </si>
  <si>
    <t>SPESE FINALI</t>
  </si>
  <si>
    <t>(dati in milioni di euro)</t>
  </si>
  <si>
    <t>SPESE IN CONTO CAPITALE</t>
  </si>
  <si>
    <t xml:space="preserve"> CP</t>
  </si>
  <si>
    <t>CS</t>
  </si>
  <si>
    <t>Redditi da lavoro dipendente</t>
  </si>
  <si>
    <t>Consumi intermedi</t>
  </si>
  <si>
    <t>Trasferimenti  correnti ad Amm.ni Pubbliche</t>
  </si>
  <si>
    <t xml:space="preserve">     Amministrazioni centrali</t>
  </si>
  <si>
    <t xml:space="preserve">     Amministrazioni locali</t>
  </si>
  <si>
    <t xml:space="preserve">                          - Regioni</t>
  </si>
  <si>
    <t xml:space="preserve">                          - Enti Locali</t>
  </si>
  <si>
    <t xml:space="preserve">                          - Altre</t>
  </si>
  <si>
    <t xml:space="preserve">      Enti previdenziali e assistenza sociale</t>
  </si>
  <si>
    <t>Trasferimenti correnti a famiglie e ISP</t>
  </si>
  <si>
    <t>Trasferimenti correnti a imprese</t>
  </si>
  <si>
    <t>Trasferimenti correnti a estero</t>
  </si>
  <si>
    <t>Risorse proprie UE</t>
  </si>
  <si>
    <t>Interessi passivi e redditi da capitale</t>
  </si>
  <si>
    <t>Poste correttive e compensative</t>
  </si>
  <si>
    <t>Ammortamenti</t>
  </si>
  <si>
    <t>Altre uscite correnti</t>
  </si>
  <si>
    <t>Investimenti fissi lordi</t>
  </si>
  <si>
    <t>Contributi agli investimenti ad Amm.ni Pubbliche</t>
  </si>
  <si>
    <t>Contributi agli investimenti ad imprese</t>
  </si>
  <si>
    <t>Contributi agli investimenti a famiglie e ISP</t>
  </si>
  <si>
    <t>Contributi agli investimenti ad Estero</t>
  </si>
  <si>
    <t>Altri trasferimenti in conto capitale</t>
  </si>
  <si>
    <t>Acquisizione  di attività finanziarie</t>
  </si>
  <si>
    <t>CP</t>
  </si>
  <si>
    <t>Missione</t>
  </si>
  <si>
    <t>Programma</t>
  </si>
  <si>
    <t>Totale Missione</t>
  </si>
  <si>
    <t>MINISTERO/CATEGORIA</t>
  </si>
  <si>
    <t>Redditi lavoro dipendente</t>
  </si>
  <si>
    <t>Trasferimenti correnti ad Amm.ni Pubbliche</t>
  </si>
  <si>
    <t>Risorse proprie Ue</t>
  </si>
  <si>
    <t xml:space="preserve">Investimenti fissi lordi </t>
  </si>
  <si>
    <t>Contributi agli investimenti ad Amministrazioni Pubbliche</t>
  </si>
  <si>
    <t>Contributi agli investimenti a estero</t>
  </si>
  <si>
    <t>Acquisizioni di attività finanziarie</t>
  </si>
  <si>
    <t>Rimborso passivita' finanziarie</t>
  </si>
  <si>
    <t>Economia e Finanze</t>
  </si>
  <si>
    <t>Sviluppo economico</t>
  </si>
  <si>
    <t>Lavoro</t>
  </si>
  <si>
    <t>Esteri</t>
  </si>
  <si>
    <t>Istruzione</t>
  </si>
  <si>
    <t>Interno</t>
  </si>
  <si>
    <t>Ambiente</t>
  </si>
  <si>
    <t>Infrastrutture e trasporti</t>
  </si>
  <si>
    <t>Difesa</t>
  </si>
  <si>
    <t>Politiche agricole</t>
  </si>
  <si>
    <t>Beni culturali</t>
  </si>
  <si>
    <t>Salute</t>
  </si>
  <si>
    <t>Totale</t>
  </si>
  <si>
    <t>Compartecipazione e regolazioni contabili ed altri trasferimenti alle autonomie speciali</t>
  </si>
  <si>
    <t>Interventi e cooperazione istituzionale nei confronti delle autonomie locali</t>
  </si>
  <si>
    <t>Elaborazione, quantificazione e assegnazione delle risorse finanziarie da attribuire agli enti locali</t>
  </si>
  <si>
    <t>Sicurezza delle strutture in Italia e all'estero e controlli ispettivi.</t>
  </si>
  <si>
    <t>Missioni internazionali</t>
  </si>
  <si>
    <t>Giustizia minorile e di comunita'</t>
  </si>
  <si>
    <t>Servizi di gestione amministrativa per l'attivita' giudiziaria</t>
  </si>
  <si>
    <t>Giustizia amministrativa</t>
  </si>
  <si>
    <t>Autogoverno della magistratura</t>
  </si>
  <si>
    <t>Sicurezza approvvigionamento, infrastrutture gas e petrolio e relativi mercati, relazioni comunitarie ed internazionali nel settore energetico</t>
  </si>
  <si>
    <t>Promozione e attuazione di politiche di sviluppo, competitivita' e innovazione, di responsabilita' sociale d'impresa e movimento cooperativo</t>
  </si>
  <si>
    <t>Servizi postali</t>
  </si>
  <si>
    <t>Attivita' territoriali in materia di comunicazioni e di vigilanza sui mercati e sui prodotti</t>
  </si>
  <si>
    <t>Approntamento e impiego Carabinieri per la tutela forestale, ambientale e agroalimentare</t>
  </si>
  <si>
    <t>Regolamentazione e vigilanza  delle professioni sanitarie</t>
  </si>
  <si>
    <t>Sostegno, valorizzazione e tutela del settore dello spettacolo dal vivo</t>
  </si>
  <si>
    <t>Tutela e promozione dell'arte e dell'architettura contemporanea e delle periferie urbane</t>
  </si>
  <si>
    <t>Sostegno, valorizzazione e tutela del settore cinema e audiovisivo</t>
  </si>
  <si>
    <t>Istruzione del secondo ciclo</t>
  </si>
  <si>
    <t>Istruzione del primo ciclo</t>
  </si>
  <si>
    <t>Reclutamento e aggiornamento dei dirigenti scolastici e del personale scolastico per l'istruzione</t>
  </si>
  <si>
    <t>Politiche attive del lavoro, rete dei servizi per il lavoro e la formazione</t>
  </si>
  <si>
    <t>Contrasto al lavoro nero e irregolare, prevenzione e osservanza delle norme di legislazione sociale e del lavoro</t>
  </si>
  <si>
    <t>Sistemi informativi per il monitoraggio e lo sviluppo delle politiche sociali e del lavoro e servizi di comunicazione istituzionale</t>
  </si>
  <si>
    <t>Flussi migratori, interventi per lo sviluppo della coesione sociale, garanzia dei diritti, rapporti con le confessioni religiose</t>
  </si>
  <si>
    <t>Regolazione e coordinamento del sistema della fiscalita'</t>
  </si>
  <si>
    <t>Analisi e programmazione economico-finanziaria e gestione del debito e degli interventi finanziari</t>
  </si>
  <si>
    <t>Servizi finanziari e monetazione</t>
  </si>
  <si>
    <t>Accertamento e riscossione delle entrate e gestione dei beni immobiliari dello Stato</t>
  </si>
  <si>
    <t>Giurisdizione e controllo dei conti pubblici</t>
  </si>
  <si>
    <t>Oneri finanziari relativi alla gestione della tesoreria</t>
  </si>
  <si>
    <t>Servizi generali delle strutture pubbliche preposte ad attivita' formative e ad altre attivita' trasversali per le pubbliche amministrazioni</t>
  </si>
  <si>
    <t>Interventi non direttamente connessi con l'operativita' dello Strumento Militare</t>
  </si>
  <si>
    <t>Servizi per le pubbliche amministrazioni nell'area degli acquisti e del trattamento economico del personale</t>
  </si>
  <si>
    <t>Politiche economico-finanziarie e di bilancio e tutela della finanza pubblica</t>
  </si>
  <si>
    <t>Missioni</t>
  </si>
  <si>
    <t>SEZIONE 3 -  Analisi delle spese</t>
  </si>
  <si>
    <t>COMPETENZA 2020</t>
  </si>
  <si>
    <t>CASSA 2020</t>
  </si>
  <si>
    <t>Approntamento e impiego delle forze marittime</t>
  </si>
  <si>
    <t>Sostegno al pluralismo dell'informazione</t>
  </si>
  <si>
    <t>Sostegno al reddito tramite la carta acquisti</t>
  </si>
  <si>
    <t>Tutela della privacy</t>
  </si>
  <si>
    <t>Famiglia, pari opportunità e situazioni di disagio</t>
  </si>
  <si>
    <t>Politiche abitative e riqualificazione periferie</t>
  </si>
  <si>
    <t>Diritto allo studio e sviluppo della formazione superiore</t>
  </si>
  <si>
    <t>COMPETENZA 2021</t>
  </si>
  <si>
    <t>Legge di bilancio 2020</t>
  </si>
  <si>
    <t>Legge di bilancio 2021</t>
  </si>
  <si>
    <t xml:space="preserve">Manovra </t>
  </si>
  <si>
    <t>Legge di bilancio 2022</t>
  </si>
  <si>
    <t>Tavola 3.1.1 - Analisi delle spese per categorie economiche - Previsione 2020-2022</t>
  </si>
  <si>
    <t>Tavola 3.1.2a - Analisi delle spese per Ministeri e categorie economiche - Previsione competenza 2020</t>
  </si>
  <si>
    <t>Tavola 3.1.2b - Analisi delle spese per Ministeri e categorie economiche - Previsione cassa 2020</t>
  </si>
  <si>
    <t>Tavola 3.1.3a - Analisi delle spese per Ministeri e categorie economiche - Previsione competenza 2021</t>
  </si>
  <si>
    <t>Tavola 3.1.3b - Analisi delle spese per Ministeri e categorie economiche - Previsione cassa 2021</t>
  </si>
  <si>
    <t>Tavola 3.1.4b - Analisi delle spese per Ministeri e categorie economiche - Previsione cassa 2022</t>
  </si>
  <si>
    <t>Tavola 3.1.4a - Analisi delle spese per Ministeri e categorie economiche - Previsione competenza 2022</t>
  </si>
  <si>
    <t>Tavola 3.2.1 - Riepilogo Missioni - Previsione Legge di Bilancio 2020-2022</t>
  </si>
  <si>
    <t>Attuazione delle funzioni del Ministero dell'Interno sul territorio tramite le strutture centrali e le Prefetture - Uffici Territoriali del Governo</t>
  </si>
  <si>
    <t>Promozione della cultura e della lingua italiana all¿estero</t>
  </si>
  <si>
    <t>Promozione dell'efficienza energetica , delle energie rinnovabili e regolamentazione del mercato energetico</t>
  </si>
  <si>
    <t>Innovazione, reti energetiche, sicurezza in ambito energetico e di georisorse</t>
  </si>
  <si>
    <t>Vigilanza sul sistema cooperativo, sulle società e sistema camerale</t>
  </si>
  <si>
    <t>Coordinamento dell'azione amministrativa e dei programmi per la competitività e lo sviluppo delle imprese, la comunicazione e l'energia</t>
  </si>
  <si>
    <t>Pianificazione, regolamentazione tecnica e valorizzazione dello spettro radio</t>
  </si>
  <si>
    <t>Promozione e valutazione dello sviluppo sostenibile, valutazioni e autorizzazioni ambientali</t>
  </si>
  <si>
    <t>Tutela e gestione delle risorse idriche e del territorio e prevenzione del rischio idrogeologico</t>
  </si>
  <si>
    <t>Tutela, conservazione e valorizzazione della fauna e della flora, salvaguardia della biodiversita' e dell'ecosistema marino</t>
  </si>
  <si>
    <t>Promozione dell'economia circolare e gestione dei rifiuti</t>
  </si>
  <si>
    <t>Programmi e interventi per il governo dei cambiamenti climatici ed energie rinnovabili</t>
  </si>
  <si>
    <t>Tutela e valorizzazione dei territori rurali, montani e forestali</t>
  </si>
  <si>
    <t>Prevenzione e risanamento del danno ambientale e bonifiche</t>
  </si>
  <si>
    <t>Realizzazione attività di tutela in ambito territoriale</t>
  </si>
  <si>
    <t>Coordinamento e attuazione interventi per la sicurezza del patrimonio culturale e per le emergenze</t>
  </si>
  <si>
    <t>Programmazione e coordinamento dell'istruzione</t>
  </si>
  <si>
    <t>Sviluppo del sistema istruzione scolastica, diritto allo studio ed edilizia scolastica</t>
  </si>
  <si>
    <t>Istruzione terziaria non universitaria e formazione professionale</t>
  </si>
  <si>
    <t>Affidamento di appalti e concessioni, indirizzo e supporto all'attività contrattuale</t>
  </si>
  <si>
    <t xml:space="preserve">Disegno di Legge di Bilancio 2020-2022 Legislazione vigente
</t>
  </si>
  <si>
    <t xml:space="preserve">Legge di Bilancio 2020-2022 
</t>
  </si>
  <si>
    <t>COMPETENZA 2022</t>
  </si>
  <si>
    <t>CASSA 2011</t>
  </si>
  <si>
    <t>CASSA 2022</t>
  </si>
  <si>
    <t>Tavola 3.2.2 - Analisi delle spese per missioni e programmi - Previsione  2020-2022  - LB 2020</t>
  </si>
  <si>
    <t>Promozione della cultura e della lingua italiana all'estero</t>
  </si>
  <si>
    <t xml:space="preserve">nota: la "Manovra" include la sezione I e la sezione II della legge di bilancio 2020 ed il D.L 124/2019 ( Decreto fiscale) </t>
  </si>
  <si>
    <t>Tavola 3.2.3 - Analisi delle spese per missioni e programmi - Previsione  2020-2022  - LB 2021</t>
  </si>
  <si>
    <t>Tavola 3.2.4 - Analisi delle spese per missioni e programmi - Previsione  2020-2022  - LB 2022</t>
  </si>
  <si>
    <t>Disegno di legge di bilancio 2020-2022 - Legislazione vigente</t>
  </si>
  <si>
    <t>Manovra</t>
  </si>
  <si>
    <t xml:space="preserve">Le gge di bilancio 2020-2022
</t>
  </si>
  <si>
    <t>Disegno di legge di bilancio 2020-2022- Legislazione vigente</t>
  </si>
  <si>
    <t xml:space="preserve">Legge di bilancio 2020-2022
</t>
  </si>
  <si>
    <t>REDDITI DA LAVORO DIPENDENTE</t>
  </si>
  <si>
    <t xml:space="preserve">- Retribuzione lorda in denaro </t>
  </si>
  <si>
    <t>- Retribuzione lorda in denaro: fondo contratti</t>
  </si>
  <si>
    <t>- Fondo per le assunzioni di personale a tempo indeterminato per le amministrazioni dello stato</t>
  </si>
  <si>
    <t>- Retribuzione lorda in natura</t>
  </si>
  <si>
    <t xml:space="preserve">- Contributi effettivi a carico del datore di lavoro </t>
  </si>
  <si>
    <t>- di cui: contribuzione aggiuntiva</t>
  </si>
  <si>
    <t>- Contributi figurativi a carico del datore di lavoro</t>
  </si>
  <si>
    <t>-Pensioni provvisorie</t>
  </si>
  <si>
    <t>-Pensioni privilegiate</t>
  </si>
  <si>
    <t>-Altri</t>
  </si>
  <si>
    <t xml:space="preserve">IRAP </t>
  </si>
  <si>
    <t>CONSUMI INTERMEDI</t>
  </si>
  <si>
    <t>- Aggi e compensi ai CAF</t>
  </si>
  <si>
    <t xml:space="preserve">- di cui:  CAF </t>
  </si>
  <si>
    <t>- di cui: Riscossione vincite giochi, scommesse e lotterie</t>
  </si>
  <si>
    <t>- Contenzioso tributario (commissioni tributarie) e Garanzia dei diritti del contribuente</t>
  </si>
  <si>
    <t>- Oneri per l'emissione e  la gestione del debito pubblico</t>
  </si>
  <si>
    <t>- Funzionamento dell'organizzazione giudiziaria</t>
  </si>
  <si>
    <t>- di cui: Spese di giustizia</t>
  </si>
  <si>
    <t>- di cui: Spese per funzionamento uffici giudiziari</t>
  </si>
  <si>
    <t>-  Servizi penitenziari</t>
  </si>
  <si>
    <t>- Istruzione, Università e Ricerca</t>
  </si>
  <si>
    <t>- di cui: Funzionamento istituzioni scolastiche</t>
  </si>
  <si>
    <t>- di cui: Alternanza scuola lavoro</t>
  </si>
  <si>
    <t>- di cui: App per la formazione dei docenti</t>
  </si>
  <si>
    <t>- Sicurezza e soccorso pubblico</t>
  </si>
  <si>
    <t>- Difesa</t>
  </si>
  <si>
    <t>- Regolamentazione della circolazione stradale e servizi di motorizzazione</t>
  </si>
  <si>
    <t>- Informazione, prevenzione, vigilanza e controllo sanitari</t>
  </si>
  <si>
    <t>- Tutela dell'ambiente</t>
  </si>
  <si>
    <t>- Valorizzazione dei beni culturali e paesaggistici</t>
  </si>
  <si>
    <t>- Internazionalizzazione e promozione dell'Italia all'estero</t>
  </si>
  <si>
    <t>- Altre spese di funzionamento per interventi settoriali</t>
  </si>
  <si>
    <t>- Funzionamento generale dei ministeri</t>
  </si>
  <si>
    <t>TRASFERIMENTI CORRENTI AD AMMINISTRAZIONI PUBBLICHE:</t>
  </si>
  <si>
    <t>AMMINISTRAZIONI CENTRALI</t>
  </si>
  <si>
    <t xml:space="preserve"> - Organi Costituzionali</t>
  </si>
  <si>
    <t xml:space="preserve"> - Presidenza del consiglio dei ministri</t>
  </si>
  <si>
    <t xml:space="preserve"> - Corte dei conti</t>
  </si>
  <si>
    <t xml:space="preserve"> - TAR e Consiglio di Stato</t>
  </si>
  <si>
    <t xml:space="preserve"> - Agenzie fiscali</t>
  </si>
  <si>
    <t>- Fondo ad Agenzia ex ICE- promozione imprese all'estero e attrazione degli investimenti esteri</t>
  </si>
  <si>
    <t>- Agenzia sicurezza nucleare</t>
  </si>
  <si>
    <t>- Ente nazionale aviazione civile (ENAC)</t>
  </si>
  <si>
    <t>- Ente Coni</t>
  </si>
  <si>
    <t>- Somma da erogare per il finanziamento del CONI sport e salute spa</t>
  </si>
  <si>
    <t>- AGEA</t>
  </si>
  <si>
    <t>- Autorità indipendenti (Authorities) e Agenzie</t>
  </si>
  <si>
    <t>- Enti di ricerca esclusa ISTAT</t>
  </si>
  <si>
    <t>- ISTAT</t>
  </si>
  <si>
    <t>- Compensazione alle imprese fornitrici di energia elettrica e gas naturale delle agevolazioni tariffarie concesse alle famiglie economicamente svantaggiate</t>
  </si>
  <si>
    <t>- Somme  da assegnare all'Agenzia Italiana per iniziative di cooperazione internazionale</t>
  </si>
  <si>
    <t>- Ispettorato nazionale del lavoro (INL)</t>
  </si>
  <si>
    <t>- Agenzia nazionale per le politiche attive del lavoro (ANPAL)</t>
  </si>
  <si>
    <t>- Altri enti centrali</t>
  </si>
  <si>
    <t>AMMINISTRAZIONI LOCALI:</t>
  </si>
  <si>
    <t>REGIONI</t>
  </si>
  <si>
    <t>-Devoluzione alle regioni a statuto speciale del gettito di entrate erariali alle stesse spettanti in quota fissa e variabile</t>
  </si>
  <si>
    <t>- Contributo alla regione sardegna ai sensi del punto 5 dell'accordo del 7 novembre 2019</t>
  </si>
  <si>
    <t>- Regioni Sicilia - Sardegna - regolazioni contabili</t>
  </si>
  <si>
    <t>- Regioni Friuli-Venezia Giulia - regolazioni contabili</t>
  </si>
  <si>
    <t>- Regione Trentino Alto-Adige - regolazioni contabili</t>
  </si>
  <si>
    <t>- Trento e Bolzano - regolazioni contabili</t>
  </si>
  <si>
    <t>- Fondo Sanitario Nazionale</t>
  </si>
  <si>
    <t>-Somme da erogare alle regioni a Statuto ordinario a titolo di compartecipazione all'IVA</t>
  </si>
  <si>
    <t>- Fondo per il sostegno alle locazioni</t>
  </si>
  <si>
    <t>- Federalismo amministrativo</t>
  </si>
  <si>
    <t xml:space="preserve"> -Somma da erogare alle regioni a statuto ordinario a titolo di quota non sanità della compartecipazione IVA</t>
  </si>
  <si>
    <t>- Fondo per le non autosufficienze</t>
  </si>
  <si>
    <t>- Edilizia residenziale</t>
  </si>
  <si>
    <t>- Devoluzione quote entrate province Trento e Bolzano</t>
  </si>
  <si>
    <t>- Somma da erogare all'ospedale pediatrico Bambin Gesù</t>
  </si>
  <si>
    <t>- Somme da assegnare ai policlinici universitari</t>
  </si>
  <si>
    <t>- Trasporto pubblico locale anche ferroviario, nelle regioni a Statuto ordinario</t>
  </si>
  <si>
    <t>- Fondo integrativo per la concessione delle borse di studio</t>
  </si>
  <si>
    <t>- Rimborso alle regioni per immissione in ruolo di personale assunto per terremoti - 1968-1984</t>
  </si>
  <si>
    <t>- Fondo per le regioni per l'acquisto dei medicinali innovativi e oncologici</t>
  </si>
  <si>
    <t>- Trasferimento alla regione Valle d'Aosta per compensazione perdita di gettito accisa su energia elettrica, spiriti e birra</t>
  </si>
  <si>
    <t>- Fondo inquilini morosi incolpevoli</t>
  </si>
  <si>
    <t>- Somme  assegnate alle regioni per il mancato gettito dell'IRAP derivante dalla riduzione della "NON SANITA'"</t>
  </si>
  <si>
    <t>- Fondo per per il gioco d'azzardo patologico</t>
  </si>
  <si>
    <t>- Somme da trasferire ai centri d'impiego</t>
  </si>
  <si>
    <t>- Fondo per l'assistenza alle persone con disabilità grave prive del sostegno familiare</t>
  </si>
  <si>
    <t>- Fondo per la riduzione della quota fissa sulla ricetta</t>
  </si>
  <si>
    <t>- Fondo nazionale per l'infanzia e l'adolescenza finalizzato alla realizzazione di interventi nei comuni riservatari di cui alla legge n. 285 del 1997</t>
  </si>
  <si>
    <t>- Fondo da assegnare alle regioni per fronteggiare le spese relative all'assistenza per l'autonomia e la comunicazione personale degli alunni con disabilità fisiche o sensoriali</t>
  </si>
  <si>
    <t>- Fondo derivante dalle sanzioni amministrative irrogate dall' autorità garante della concorrenza e del mercato da destinare ad iniziative a favore dei consumatori</t>
  </si>
  <si>
    <t>- Somme da destinare al rimborso alle regioni e province autonome per le spese sostenute dagli enti del servizio sanitario regionale per l'assistenza sanitaria e le rette di spedalità agli stranieri bisognosi, nonche' spese connesse</t>
  </si>
  <si>
    <t>- Somme da assegnare alla regione sicilia per consentire la riduzione dei disagi derivanti dalla condizione di insularità</t>
  </si>
  <si>
    <t>- Altri trasferimenti a regioni</t>
  </si>
  <si>
    <t>ENTI LOCALI</t>
  </si>
  <si>
    <t>- Compartecipazione IRPEF</t>
  </si>
  <si>
    <t>- Fondo ordinario</t>
  </si>
  <si>
    <t>- Fondo consolidato per il finanziamento dei bilanci degli enti locali</t>
  </si>
  <si>
    <t>- Federalismo Municipale - Fondo sperimentale di equilibrio per le provincie delle regioni a statuto ordinario</t>
  </si>
  <si>
    <t>- Fondo solidarietà comunale</t>
  </si>
  <si>
    <t>- Compensazione minore ICI abitazione principale</t>
  </si>
  <si>
    <t>- Libri testo gratuiti</t>
  </si>
  <si>
    <t>- Contributi per gli interventi dei comuni e delle province</t>
  </si>
  <si>
    <t>- Trasporto pubblico locale</t>
  </si>
  <si>
    <t>- Fondo nazionale per le politiche e i servizi dell'asilo degli immigrati</t>
  </si>
  <si>
    <t>- Contributo a favore delle province e delle città metropolitane per le spese connesse alle funzioni della viabilità e dell'edilizia scolastica</t>
  </si>
  <si>
    <t>- Trasferimenti compensativi di minori introiti a titolo di Imu e Tasi, conseguenti alla sospensione dei versamenti tributari nei comuni colpiti dal sisma del 24 agosto 2016 e dal sisma del 30 ottobre 2016</t>
  </si>
  <si>
    <t>- Contributo a favore delle province e delle città metropolitane delle regioni a statuto ordinario</t>
  </si>
  <si>
    <t>- Fondo nazionale per il sistema integrato di educazione e di istruzione</t>
  </si>
  <si>
    <t>- Fondo unico per il welfare dello studente e per il diritto allo studio</t>
  </si>
  <si>
    <t>- Somme da destinare alle province in dissesto oppure che hanno presentato e/o approvato il piano di riequilibrio finanziario pluriennale</t>
  </si>
  <si>
    <t>- Contributo ai comuni per il rimborso del minor gettito Imu, Tasi e Tari derivante da modifiche normative alla disciplina dell'imposta</t>
  </si>
  <si>
    <t>- Contributo alla citta' metropolitana di Cagliari e alle province della regione sardegna a titolo di parziale concorso alla finanza pubblica da parte dei medesimi enti</t>
  </si>
  <si>
    <t>- Fondo per il potenziamento delle iniziative in materia di sicurezza urbana da parte dei comuni</t>
  </si>
  <si>
    <t>- Contributo ai liberi consorzi e alle città metropolitane della regione siciliana a titolo di parziale concorso alla finanza pubblica da parte dei medesimi enti</t>
  </si>
  <si>
    <t>- Contributo conseguente alla stima del gettito dell'imposta comunale sugli immobili relativo agli anni 2009 e 2010</t>
  </si>
  <si>
    <t>- Altri trasferimenti a enti locali</t>
  </si>
  <si>
    <t>UNIVERSITA'</t>
  </si>
  <si>
    <t xml:space="preserve">ALTRI TRASFERIMENTI AD AMMINISTRAZIONI  LOCALI </t>
  </si>
  <si>
    <t>- di cui: FUS - Enti lirici e altri</t>
  </si>
  <si>
    <t>ENTI DI PREVIDENZA E ASSISTENZA SOCIALE</t>
  </si>
  <si>
    <t>- Trasferimenti  INPS</t>
  </si>
  <si>
    <t>- di cui: Pensioni di invalidità</t>
  </si>
  <si>
    <t>- di cui: Anticipazioni di Bilancio all'INPS e all'ex INPDAP</t>
  </si>
  <si>
    <t>- di cui: Trasferimenti a fondo pensioni Ferrovie dello Stato</t>
  </si>
  <si>
    <t>- di cui: Fondo occupazione</t>
  </si>
  <si>
    <t>- di cui:  Finanziamento degli oneri derivanti dalla confluenza dell'inpdai al fondo pensioni lavoratori dipendenti</t>
  </si>
  <si>
    <t>- di cui: apporto dello Stato all' ex INPDAP</t>
  </si>
  <si>
    <t>- di cui Trasferimenti a  ex ENPALS</t>
  </si>
  <si>
    <t>- di cui: Sgravi contributivi</t>
  </si>
  <si>
    <t>- di cui: Assegnazione Bonus bebè</t>
  </si>
  <si>
    <t>- di cui: Erogazione a gestione commissariale e Fondo gestione istituti contrattuali lavoratori portuali</t>
  </si>
  <si>
    <t>- di cui:Pensionamenti anticipati - quota 100</t>
  </si>
  <si>
    <t>- di cui:Reddito di cittadinanza</t>
  </si>
  <si>
    <t>- di cui: somma da erogare per la copertura degli oneri relativi alla famiglia (buono nido, assistenza a persone con handcap, assegni nuclei familiari etc)</t>
  </si>
  <si>
    <t>- dicui: ape sociale</t>
  </si>
  <si>
    <t>- dicui: opzione donna</t>
  </si>
  <si>
    <t xml:space="preserve">- Trasferimenti a INAIL  </t>
  </si>
  <si>
    <t>- Trasferimenti ad altri enti</t>
  </si>
  <si>
    <t>TRASFERIMENTI A SOCIETA' DI SERVIZI PUBBLICI</t>
  </si>
  <si>
    <t>- Poste</t>
  </si>
  <si>
    <t>- Ferrovie</t>
  </si>
  <si>
    <t xml:space="preserve">- Società di servizi marittimi </t>
  </si>
  <si>
    <t>- ENAV</t>
  </si>
  <si>
    <t xml:space="preserve">- Contributi alle concessionarie dei servizi di telecomunicazioni a titolo di rimborso delle agevolazioni tariffarie per le imprese editrici </t>
  </si>
  <si>
    <t>TRASFERIMENTI AD IMPRESE</t>
  </si>
  <si>
    <t>- Contributi in conto interessi</t>
  </si>
  <si>
    <t>- Restituzione compensazione oneri gravanti sugli autotrasportatori per effetto degli incrementi di accisa sul gasolio per autotrazione</t>
  </si>
  <si>
    <t>- Crediti d'imposta</t>
  </si>
  <si>
    <t>- Contributi ad emittenti locali</t>
  </si>
  <si>
    <t>- Sostegno alle scuole non statali</t>
  </si>
  <si>
    <t>- Università non statali</t>
  </si>
  <si>
    <t>- Quota del FUS per sovvenzionamento attività teatrali svolte da privati</t>
  </si>
  <si>
    <t>- Fondo di rotazione per la solidarieta' alle vittime dei reati di tipo mafioso, delle richieste estorsive, dell'usura e dei reati intenzionali violenti nonche' agli orfani per crimini domestici</t>
  </si>
  <si>
    <t xml:space="preserve">- Spese per gli interventi relativi allo sviluppo del settore ippico </t>
  </si>
  <si>
    <t>- Comitato centrale albo autotrasportatori</t>
  </si>
  <si>
    <t>- Contributi per l'istituzione, l'avvio e la realizzazione di nuovi servizi marittimi per il trasporto combinato delle merci o il miglioramento dei servizi su rotte esistenti, in arrivo e/o partenza da porti</t>
  </si>
  <si>
    <t>- Sovvenzioni alle societa' di corse per le attivita' di organizzazione delle corse ippiche e per i servizi televisivi delle immagini delle corse</t>
  </si>
  <si>
    <t xml:space="preserve">- Somme per il ristoro delle maggiori spese affrontate dagli autotrasportatori in conseguenza del crollo  del viadotto nel comune di genova, noto come Ponte Morandi, avvenuto il 14 agosto 2018, </t>
  </si>
  <si>
    <t>- Somma da versare alla Rai per l'esenzione dal pagamento del canone annuo di abbonamento alle radiodiffusioni concessa agli anziani a basso reddito e ai centri sociali per anziani</t>
  </si>
  <si>
    <t>- Altre imprese</t>
  </si>
  <si>
    <t>TRASFERIMENTI A FAMIGLIE E AD  ISTITUZIONI SOCIALI PRIVATE:</t>
  </si>
  <si>
    <t xml:space="preserve"> FAMIGLIE</t>
  </si>
  <si>
    <t xml:space="preserve"> - Pensioni di guerra e assegni vitalizi</t>
  </si>
  <si>
    <t>- Danni trasfusionali</t>
  </si>
  <si>
    <t xml:space="preserve"> - Fondo social card</t>
  </si>
  <si>
    <t>- Assistenza stranieri e prima accoglienza profughi</t>
  </si>
  <si>
    <t>- Assegni vitalizi perseguitati politici e deportati</t>
  </si>
  <si>
    <t>- Rimborso spesa sanitaria all'estero</t>
  </si>
  <si>
    <t>- Risarcimento errori giudiziari</t>
  </si>
  <si>
    <t>- Spese per detenuti</t>
  </si>
  <si>
    <t>- Riconoscimento credito percettori di redditi da lavoro dipendente</t>
  </si>
  <si>
    <t>- Speciale elargizione  a vittime del dovere o dipendenti deceduti o con gravi invalidità causa lavoro</t>
  </si>
  <si>
    <t>- Vittime del terrorismo e della criminalità organizzata</t>
  </si>
  <si>
    <t>- Termine ragionevole del processo-Somma da corrispondere a titolo di equa riparazione</t>
  </si>
  <si>
    <t>- Carta elettronica da assegnare ai cittadini che compiono diciotto anni</t>
  </si>
  <si>
    <t>- Fondo per la lotta e alla poverta' e all'esclusione sociale</t>
  </si>
  <si>
    <t>ISTITUZIONI SOCIALI PRIVATE</t>
  </si>
  <si>
    <t>- CEI</t>
  </si>
  <si>
    <t>- Istituti di patronato assistenza sociale</t>
  </si>
  <si>
    <t>- Altre confessioni religiose</t>
  </si>
  <si>
    <t>- Fondo previdenza personale finanze</t>
  </si>
  <si>
    <t>- Socialcard nelle Regioni interessate dall'estrazioni degli idrocarburi</t>
  </si>
  <si>
    <t>- Credito d'imposta fruito dalle Fondazioni bancarie per il contrasto della povertà</t>
  </si>
  <si>
    <t>FAMIGLIE E ISTITUZIONI SOCIALI PRIVATE: ALTRO</t>
  </si>
  <si>
    <t>TRASFERIMENTI ALL'ESTERO</t>
  </si>
  <si>
    <t xml:space="preserve"> - Accordi Asia Caraibi Pacifico</t>
  </si>
  <si>
    <t xml:space="preserve"> - Organismi internazionali</t>
  </si>
  <si>
    <t xml:space="preserve"> - Accordi internazionali-Difesa</t>
  </si>
  <si>
    <t xml:space="preserve"> - Altro</t>
  </si>
  <si>
    <t>FINANZIAMENTO BILANCIO U.E.</t>
  </si>
  <si>
    <t>- Risorse proprie tradizionali</t>
  </si>
  <si>
    <t>- Risorse IVA</t>
  </si>
  <si>
    <t>- Quota RNL</t>
  </si>
  <si>
    <t>- Contributo al meccanismo di coordinamento per l’aiuto umanitario a favore dei rifugiati in Turchia</t>
  </si>
  <si>
    <t>INTERESSI</t>
  </si>
  <si>
    <t>- Interessi su c/c di tesoreria</t>
  </si>
  <si>
    <t>- Interessi di mora</t>
  </si>
  <si>
    <t xml:space="preserve"> -Interessi su mutui CDP</t>
  </si>
  <si>
    <t>- Interessi sui buoni postali fruttiferi</t>
  </si>
  <si>
    <t>- Interessi sui conti correnti postali</t>
  </si>
  <si>
    <t>- Interessi su Alta velocità/Alta Capacità</t>
  </si>
  <si>
    <t>- Somme per il pagamento degli oneri di ammortamento dei mutui e dei prestiti obbligazionari attivati a seguito di calamita' naturali</t>
  </si>
  <si>
    <t>- Spesa per interessi e ogni altro onere derivante dalla gestione e movimentazione della liquidita' giacente sul conto disponibilita'</t>
  </si>
  <si>
    <t xml:space="preserve">- Titoli del debito pubblico </t>
  </si>
  <si>
    <t>- Altri interessi</t>
  </si>
  <si>
    <t>POSTE CORRETTIVE DELLE ENTRATE</t>
  </si>
  <si>
    <t>- Restituzione e rimborso imposte dirette</t>
  </si>
  <si>
    <t>- Restituzione e rimborso imposte indirette</t>
  </si>
  <si>
    <t>- Altri giochi (vincite)</t>
  </si>
  <si>
    <t>- Canoni RAI-TV</t>
  </si>
  <si>
    <t>- Fondo  "lotteria dei corrispettivi"</t>
  </si>
  <si>
    <t>- Restituzione delle cauzioni versate dai concessionari dei giochi</t>
  </si>
  <si>
    <t>- Spese derivanti dal contenzioso in materia di giochi e lotterie</t>
  </si>
  <si>
    <t>- Vincite gioco del lotto</t>
  </si>
  <si>
    <t>- Versamento alla contabilità speciale 1778 "Agenzia delle entrate-fondi di bilancio"</t>
  </si>
  <si>
    <t>- Altre poste correttive e compensative</t>
  </si>
  <si>
    <t>AMMORTAMENTI</t>
  </si>
  <si>
    <t xml:space="preserve">ALTRE SPESE CORRENTI </t>
  </si>
  <si>
    <t xml:space="preserve"> - Fondo spese obbligatorie</t>
  </si>
  <si>
    <t xml:space="preserve"> - Fondo spese impreviste</t>
  </si>
  <si>
    <t xml:space="preserve"> - Fondo speciale</t>
  </si>
  <si>
    <t xml:space="preserve"> - Fondo politiche sociali</t>
  </si>
  <si>
    <t xml:space="preserve"> - Fondo missioni di pace</t>
  </si>
  <si>
    <t xml:space="preserve"> - Spese per liti</t>
  </si>
  <si>
    <t xml:space="preserve"> - 5 per mille - Stato</t>
  </si>
  <si>
    <t xml:space="preserve"> - Fondo cassa</t>
  </si>
  <si>
    <t xml:space="preserve"> - Fondo perenti di parte corrente</t>
  </si>
  <si>
    <t xml:space="preserve"> - Fondo per interventi strutturali di politica economica</t>
  </si>
  <si>
    <t xml:space="preserve"> - Fondo elezioni </t>
  </si>
  <si>
    <t xml:space="preserve"> - Emergenza nei territori colpiti da eventi sismici</t>
  </si>
  <si>
    <t>- Fondo da ripartire per la riduzione della pressione fiscale</t>
  </si>
  <si>
    <t>- Fondo per le esigenze indifferibili</t>
  </si>
  <si>
    <t xml:space="preserve">- Fondo efficientamento del sistema giudiziario </t>
  </si>
  <si>
    <t>- Fondo per il recepimento della Normativa Europea</t>
  </si>
  <si>
    <t xml:space="preserve">- Somma da corrispondere per il pagamento degli oneri finanziari derivanti dalle sentenze di condanna della Corte di Giustizia dell'Unione europea </t>
  </si>
  <si>
    <t>- Fondo da ripartire per la destinazione dell’extragettito sui canoni di abbonamento alla televisione</t>
  </si>
  <si>
    <t>- Fondo di parte corrente alimentato dalle risorse finanziarie rivenienti dal riaccertamento dei residui passivi perenti a seguito della verifica della sussistenza delle relative partite debitorie da ripartire tra i programmi di spesa dell'amministrazione</t>
  </si>
  <si>
    <t>- Fondo per la statizzazione e razionalizzazione delle istituzioni afam non statali</t>
  </si>
  <si>
    <t>- Ripiano delle anticipazioni di tesoreria effettuate per il pagamento degli aiuti relativi alla politica agricola comune dell'unione europea</t>
  </si>
  <si>
    <t>- Fondo per la riduzione del carico fiscale sui lavoratori dipendenti</t>
  </si>
  <si>
    <t xml:space="preserve">- Fondo per la disabilità e la non autosufficienza </t>
  </si>
  <si>
    <t>- Altre spese correnti</t>
  </si>
  <si>
    <t>TOTALE SPESE CORRENTI al netto degli interessi</t>
  </si>
  <si>
    <t xml:space="preserve"> SPESE IN CONTO CAPITALE</t>
  </si>
  <si>
    <t>INVESTIMENTI FISSI LORDI</t>
  </si>
  <si>
    <t>- Interventi nel settore della Difesa</t>
  </si>
  <si>
    <t>- Interventi in materia di sicurezza, soccorso pubblico e repressioni frodi</t>
  </si>
  <si>
    <t>- Interventi opere in materia di amministrazione penitenziaria</t>
  </si>
  <si>
    <t>- Interventi ed opere per l’organizzazione giudiziaria</t>
  </si>
  <si>
    <t>- Interventi nel settore dei trasporti</t>
  </si>
  <si>
    <t>- Strutture per accoglienza degli stranieri richiedenti asilo e profughi</t>
  </si>
  <si>
    <t>- Opere e interventi nel settore ambientale e nella difesa del suolo</t>
  </si>
  <si>
    <t>- Opere e interventi nel settore idrico e dighe</t>
  </si>
  <si>
    <t>- Manutenzione, recupero e tutela del patrimonio storico-culturale</t>
  </si>
  <si>
    <t>- Opere e interventi per la scuola</t>
  </si>
  <si>
    <t>- Altri interventi in conto capitale minori di carattere settoriale</t>
  </si>
  <si>
    <t>- Altre spese in conto capitale per il funzionamento dei ministeri</t>
  </si>
  <si>
    <t>CONTRIBUTI AGLI INVESTIMENTI AD AMMINISTRAZIONI PUBBLICHE:</t>
  </si>
  <si>
    <t xml:space="preserve"> AMMINISTRAZIONI CENTRALI</t>
  </si>
  <si>
    <t>- Enti di ricerca maggiori</t>
  </si>
  <si>
    <t>- Enti di ricerca minori (INSEAN, Osservatori)</t>
  </si>
  <si>
    <t>- Fondo per l'agenzia nazionale per la ricerca - ANR</t>
  </si>
  <si>
    <t>- Fondo rotazione politiche comunitarie</t>
  </si>
  <si>
    <t xml:space="preserve">- ANAS - investimenti </t>
  </si>
  <si>
    <t>- Agenzie fiscali</t>
  </si>
  <si>
    <t>- Agea</t>
  </si>
  <si>
    <t>- Fondo per la realizzazione del sistema tessera sanitaria convenzione con l'Agenzia delle Entrate</t>
  </si>
  <si>
    <t>- Fondo sviluppo e coesione</t>
  </si>
  <si>
    <t>- Fondo per la promozione del made in italy</t>
  </si>
  <si>
    <t xml:space="preserve"> - Altre amministrazioni centrali</t>
  </si>
  <si>
    <t>- Edilizia sanitaria e ospedaliera</t>
  </si>
  <si>
    <t>- Piano disinquinamento ambientale e rischio idrogeologico</t>
  </si>
  <si>
    <t xml:space="preserve">- Somme da assegnare per l'attuazione ed il completamento del sistema idrico </t>
  </si>
  <si>
    <t xml:space="preserve"> - Mutui solidarietà nazionale regione Sicilia</t>
  </si>
  <si>
    <t>- Contributo quindicennale Sicilia imposte RC auto</t>
  </si>
  <si>
    <t>- Interventi settore agricolo e forestale</t>
  </si>
  <si>
    <t>- Contributo speciale alla regione Calabria per interventi di tutela del patrimonio forestale</t>
  </si>
  <si>
    <t xml:space="preserve"> - Fondo unico per l'edilizia scolastica                  </t>
  </si>
  <si>
    <t>- Spese per la realizzazione del sistema idroviario padano-veneto</t>
  </si>
  <si>
    <t>- Contributi alle regioni per oneri di ammortamento mutui per l'edilizia scolastica</t>
  </si>
  <si>
    <t>- Piano straordinario invasi</t>
  </si>
  <si>
    <t>- Somme da assegnare alle regioni e alle province autonome di Trento e Bolzano da destinare a infrastrutture tecnologiche per la riduzione dei tempi di attesa delle prestazioni sanitarie</t>
  </si>
  <si>
    <t>- Fondo finalizzato agli investimenti nell'ambito degli accordi tra lo stato e le regioni a statuto speciale</t>
  </si>
  <si>
    <t>- Contributo alla regione siciliana per le spese di manutenzione straordinaria di strade e scuole da destinare ai liberi consorzi e citta' metropolitane</t>
  </si>
  <si>
    <t>- Contributo alla regione Friuli Venezia Giulia per le spese di investimento per la manutenzione straordinaria di strade, scuole e immobili e per la realizzazione di opere idrauliche e idrogeologiche per la prevenzione di danni atmosferici</t>
  </si>
  <si>
    <t>- Contributi in conto capitale per investimenti nell'area della pianura padana per strategie di intervento relative alla qualita' dell'aria</t>
  </si>
  <si>
    <t>- Somme aggiuntive da trasferire alla regione Sardegna per spese di investimento in base all'accordo del 7 novembre 2019</t>
  </si>
  <si>
    <t>- Altri contributi a investimenti a Regioni</t>
  </si>
  <si>
    <t>- Trasporto rapido di massa</t>
  </si>
  <si>
    <t>- Contributi Venezia</t>
  </si>
  <si>
    <t>- Programma innovativo nazionale per la qualita' dell'abitare</t>
  </si>
  <si>
    <t>- Somma da assegnare al comune di Roma per il piano di rientro finanziario</t>
  </si>
  <si>
    <t>- Somme da assegnare al comune di Roma - diritti di imbarco passeggeri aereoporti</t>
  </si>
  <si>
    <t>- Fondo per l'agevolazione dei piani di rientro dei comuni in gestione commissariale straordinaria</t>
  </si>
  <si>
    <t>- Somme da trasferire agli Uffici speciali per L'Aquila e comuni del cratere per ricostruzione e rilancio- sisma 2009</t>
  </si>
  <si>
    <t>-Fondo per le reti metropolitane in costruzione in aree metropolitane</t>
  </si>
  <si>
    <t>- Somme da destinare alla ricostruzione dei territori interessati dal sisma 24/08/2016</t>
  </si>
  <si>
    <t>- Realizzazione delle ciclovie turistiche e sicurezza della ciclabilità cittadina</t>
  </si>
  <si>
    <t>- Somme destinate alla tranvia di Firenze</t>
  </si>
  <si>
    <t xml:space="preserve">- Contributi ai comuni per investimenti per la messa in sicurezza del territorio e di edifici pubblici </t>
  </si>
  <si>
    <t>- Contributi a programmi straordinari di manutenzione della rete viaria di province e città metropolitane</t>
  </si>
  <si>
    <t>- Fondo da utilizzare per favorire gli investimenti degli enti territoriali da realizzare attraverso l'utilizzo dei risultati di amministrazione degli esercizi precedenti</t>
  </si>
  <si>
    <t>- Contributo alle province delle regioni a statuto ordinario per investimenti per la messa in sicurezza e la manutenzione di strade e scuole</t>
  </si>
  <si>
    <t>- Fondo per la riparazione, la ricostruzione e la ripresa economica dei territori dei comuni dell'isola di Ischia a seguito del sisma del 21 agosto 2017</t>
  </si>
  <si>
    <t>- Fondo per la messa in sicurezza dei ponti esistenti, la realizzazione di nuovi e la sostituzione di quelli esistenti sul bacino del Po</t>
  </si>
  <si>
    <t>- Contributo ai progetti di fattibilità tecnica ed economica e dei progetti definitivi di opere degli enti locali</t>
  </si>
  <si>
    <t>- Contributi a favore dei comuni per investimenti di efficientamento energetico e sviluppo territoriale sostenibile</t>
  </si>
  <si>
    <t>- Altri contributi a investimenti ad enti locali</t>
  </si>
  <si>
    <t>AMMINISTRAZIONI LOCALI : ALTRO</t>
  </si>
  <si>
    <t>- Enti produttori servizi sanitari</t>
  </si>
  <si>
    <t>- Enti locali produttori di servizi assistenziali,ricreativi e culturali</t>
  </si>
  <si>
    <t>- Enti produttori servizi economici</t>
  </si>
  <si>
    <t>SOCIETA' DI SERVIZI PUBBLICI</t>
  </si>
  <si>
    <t>- Ferrovie in regime di concessione e gestione governativa</t>
  </si>
  <si>
    <t>- Ferrovie dello Stato</t>
  </si>
  <si>
    <t>- Gestione servizio navigazione lacuale</t>
  </si>
  <si>
    <t>CONTRIBUTI AGLI INVESTIMENTI AD IMPRESE</t>
  </si>
  <si>
    <t>- Settore Agricolo</t>
  </si>
  <si>
    <t>- Contributi per trasporto di merci</t>
  </si>
  <si>
    <t>- Fondo solidarietà agricoltura-incentivi indennizzi-incentivi assicurativi</t>
  </si>
  <si>
    <t>- Interventi nel settore aeronautico ed aerospaziale</t>
  </si>
  <si>
    <t xml:space="preserve">- Programma FREMM </t>
  </si>
  <si>
    <t>- Contributi per abbattimento tassi di interesse mutui agevolati</t>
  </si>
  <si>
    <t>- Crediti d'imposta - Soggetti danneggiati da sisma Emilia</t>
  </si>
  <si>
    <t xml:space="preserve"> -Crediti d'imposta - Soggetti danneggiati da sisma Abruzzo</t>
  </si>
  <si>
    <t>- Fondo per la competitività e lo sviluppo</t>
  </si>
  <si>
    <t xml:space="preserve"> - MOSE</t>
  </si>
  <si>
    <t>- Simest</t>
  </si>
  <si>
    <t xml:space="preserve"> - Realizzazione della nuova linea ferroviaria Torino-Lione</t>
  </si>
  <si>
    <t>- Contributo settore marittimo per interventi difesa nazionale</t>
  </si>
  <si>
    <t>- Contributi per l'erogazione di finanziamenti per contratti di sviluppo nel settore industriale</t>
  </si>
  <si>
    <t>- Oneri derivanti da garanzie Stato per leggi</t>
  </si>
  <si>
    <t>- Contributi per l'acquisto di macchinari, impianti e attrezzature per le piccole e medie imprese</t>
  </si>
  <si>
    <t>- Somme da assegnare al fondo di garanzia per le piccole e medie imprese</t>
  </si>
  <si>
    <t>- Fondo per il cinema e l'audiovisivo</t>
  </si>
  <si>
    <t>- Spese da destinare alla prosecuzione degli interventi volti all'utilizzo di modalita' di trasporto alternative al trasporto stradale e all'ottimizzazione della catena logistica</t>
  </si>
  <si>
    <t>- Fondo per la realizzazione di opere di interconnessione di tratte autostradali</t>
  </si>
  <si>
    <t>- Somme da assegnare per la continuità degli interventi del nuovo tunnel del brennero</t>
  </si>
  <si>
    <t>- Somme da assegnare per il quadruplicamento della linea ferroviaria Lucca-Pistoia</t>
  </si>
  <si>
    <t>- Somme da assegnare alla societa' strada dei parchi s.p.a. per il ripristino e la messa in sicurezza della tratta autostradale A24 e A25 a seguito degli eventi sismici del 2009, 2016 e 2017</t>
  </si>
  <si>
    <t>- Contributi in favore di operatori di rete per l'adeguamento degli impianti di trasmissione ed indennizzi a seguito della liberazione delle frequenze per il servizio televisivo digitale terrestre</t>
  </si>
  <si>
    <t>- Crediti d'imposta - Soggetti danneggiati da sisma Lazio</t>
  </si>
  <si>
    <t>- Somme da destinare alle linee della metropolitana di Roma, anche per l'acquisto di materiale rotabile</t>
  </si>
  <si>
    <t>- Oneri per il contratto di servizio per lo sviluppo della programmazione digitale</t>
  </si>
  <si>
    <t>- Fondo per la realizzazione di un piano straordinario per la rigenerazione olivicola della Puglia</t>
  </si>
  <si>
    <t>- Blockchain, internet of things e interventi volti a favorire lo sviluppo delle tecnologie e delle applicazioni di intelligenza artificiale</t>
  </si>
  <si>
    <t>CONTRIBUTI AGLI INVESTIMENTI  A FAMIGLIE E A ISTITUZIONI SOCIALI PRIVATE</t>
  </si>
  <si>
    <t>CONTRIBUTI AGLI INVESTIMENTI ALL'ESTERO</t>
  </si>
  <si>
    <t>di cui: somma da trasferire alla Grecia per i profitti derivanti dai titoli di stato greci presentei nel portafoglio Securities Markets</t>
  </si>
  <si>
    <t>ALTRI TRASFERIMENTI IN CONTO CAPITALE:</t>
  </si>
  <si>
    <t>AD AMMINISTRAZIONI PUBBLICHE</t>
  </si>
  <si>
    <t>- PCM di protezione civile</t>
  </si>
  <si>
    <t>- PCM di protezione civile : rischio sismico</t>
  </si>
  <si>
    <t>- PCM investimenti in materia di sport</t>
  </si>
  <si>
    <t>- PCM - Somma per gli investimenti strutturali e infrastrutturali urgenti per la mitigazione del rischio idraulico e idrogeologico</t>
  </si>
  <si>
    <t>- PCM - risorse derivanti da Fondo Investimenti (Agenzia spaziale europea, riqualificazione luoghi connessi a eventi storici, progetti per l'attuazione dell'agenzia digitale)</t>
  </si>
  <si>
    <t>- Fondo da trasferire alla PCM per la difesa del suolo, il dissesto idrogeologico, il risanamento ambientale e le bonifiche</t>
  </si>
  <si>
    <t>- Fondo da trasferire alla PCM per la ricerca biomedica - Fondazione RIMED</t>
  </si>
  <si>
    <t>- Fondo ricostruzione - sisma Emilia (Regioni)</t>
  </si>
  <si>
    <t>- Calamità naturali: somme destinate alla ricostruzione delle aree colpite dagli eventi sismici della Regione Molise e dell'area etnea</t>
  </si>
  <si>
    <t>- Fondo da trasferire alla PCM da destinare alle Regioni per investimenti per le esigenze derivanti dagli eventi calamitosi 2018</t>
  </si>
  <si>
    <t>- Altre amministrazioni</t>
  </si>
  <si>
    <t>AD IMPRESE</t>
  </si>
  <si>
    <t>- CDP</t>
  </si>
  <si>
    <t>A FAMIGLIE ED ISTITUZIONI SOCIALI PRIVATE</t>
  </si>
  <si>
    <t xml:space="preserve">A FONDI </t>
  </si>
  <si>
    <t>- Fondo speciale</t>
  </si>
  <si>
    <t>- Riassegnazione residui perenti</t>
  </si>
  <si>
    <t>- Fondo opere strategiche</t>
  </si>
  <si>
    <t>- Fondo compenzazioni attualizzazione contributi pluriennali</t>
  </si>
  <si>
    <t>- Fondi di conto capitale alimentati dalle risorse finanziarie rivenienti dal riaccertamento dei residui passivi perenti a seguito della verifica della sussistenza delle relative partite debitorie da ripartire tra i programmi di spesa dell'amministrazione</t>
  </si>
  <si>
    <t>- Fondo per la progettazione di fattibilità delle infrastrutture e degli insediamenti prioritari per lo sviluppo del Paese, nonche' per la project review delle infrastrutture gia' finanziate</t>
  </si>
  <si>
    <t>- Fondo per importante progetto di interesse comune europeo sulla microelettronica - IPCEI</t>
  </si>
  <si>
    <t>- Fondo da ripartire per la realizzazione di progetti sostenibili relativi al programma "Green new deal"</t>
  </si>
  <si>
    <t>- Fondo da ripartire per il finanziamento del rilancio degli investimenti delle amministrazioni centrali dello Stato</t>
  </si>
  <si>
    <t>- Fondo salva opere</t>
  </si>
  <si>
    <t>- altri fondi</t>
  </si>
  <si>
    <t>ACQUISIZIONE DI ATTIVITA' FINANZIARIE</t>
  </si>
  <si>
    <t>- Conferimenti a banche, fondi e organismi internazionali</t>
  </si>
  <si>
    <t xml:space="preserve">- Fondo di rotazione per la concessione di anticipazioni agli enti locali in grave squilibrio finanziario </t>
  </si>
  <si>
    <t>- Fondo rotativo per la crescita sostenibile</t>
  </si>
  <si>
    <t>- Oneri derivanti dalla partecipazione italiana agli aumenti di capitale nelle banche multilaterali di sviluppo</t>
  </si>
  <si>
    <t>- Oneri derivanti dalle operazioni su garanzie da esposizione su derivati</t>
  </si>
  <si>
    <t>- Altre acquisizioni</t>
  </si>
  <si>
    <t xml:space="preserve">TOTALE SPESE </t>
  </si>
  <si>
    <t>TOTALE SPESE al netto degli interessi</t>
  </si>
  <si>
    <t>- Mutui Cassa Depositi e Prestiti</t>
  </si>
  <si>
    <t>- Buoni postali Fruttiferi</t>
  </si>
  <si>
    <t xml:space="preserve">- Mutui diversi </t>
  </si>
  <si>
    <t>- Aree depresse</t>
  </si>
  <si>
    <t>- Fondo ammortamento titoli di Stato</t>
  </si>
  <si>
    <t>- Fondo rimborsi anticipati</t>
  </si>
  <si>
    <t>- Titoli debito pubblico</t>
  </si>
  <si>
    <t>CASSA 2021</t>
  </si>
  <si>
    <t>- Contributo alla regione Sardegna ai sensi del punto 5 dell'accordo del 7 novembre 2019</t>
  </si>
  <si>
    <t>-Somme da erogare alle regioni a statuto ordinario a titolo di compartecipazione all'IVA</t>
  </si>
  <si>
    <t>- Somme da destinare al rimborso alle regioni e province autonome per le spese sostenute dagli enti del servizio sanitario regionale per l'assistenza sanitaria e le rette di spedalità agli stranieri bisognosi, nonché spese connesse</t>
  </si>
  <si>
    <t>- Federalismo Municipale - Fondo sperimentale di equilibrio per le provincie delle Regioni a Statuto ordinario</t>
  </si>
  <si>
    <t>- Contributo a favore delle province e delle città metropolitane delle Regioni a statuto ordinario</t>
  </si>
  <si>
    <t>- Contributo ai liberi consorzi e alle citta metropolitane della regione siciliana a titolo di parziale concorso alla finanza pubblica da parte dei medesimi enti</t>
  </si>
  <si>
    <t>- Fondo di rotazione per la solidarietà alle vittime dei reati di tipo mafioso, delle richieste estorsive, dell'usura e dei reati intenzionali violenti nonche' agli orfani per crimini domestici</t>
  </si>
  <si>
    <t>FAMIGLIE</t>
  </si>
  <si>
    <t>- Fondo per la lotta e alla povertà e all'esclusione sociale</t>
  </si>
  <si>
    <t>- Fondo per incentivare l'utilizzo di strumenti di pagamento elettronici</t>
  </si>
  <si>
    <t>- Interessi su Alta Velocità/Alta Capacità</t>
  </si>
  <si>
    <t>- Somme per il pagamento degli oneri di ammortamento dei mutui e dei prestiti obbligazionari attivati a seguito di calamità naturali</t>
  </si>
  <si>
    <t>- Spesa per interessi e ogni altro onere derivante dalla gestione e movimentazione della liquidità giacente sul conto disponibilità</t>
  </si>
  <si>
    <t>- Altre poste correttive entrata</t>
  </si>
  <si>
    <t>- Fondo "La Buona Scuola"</t>
  </si>
  <si>
    <t>- Fondo per il reddito di cittadinanza</t>
  </si>
  <si>
    <t>- Fondo per la disabilita' e la non autosufficienza</t>
  </si>
  <si>
    <t>- Fondo assegno universale e servizi alla famiglia</t>
  </si>
  <si>
    <t>- Contributo alla regione siciliana per le spese di manutenzione straordinaria di strade e scuole da destinare ai liberi consorzi e città metropolitane</t>
  </si>
  <si>
    <t>- Contributo da corrispondere alle regioni a statuto ordinario per la messa in sicurezza di edifici e territorio</t>
  </si>
  <si>
    <t>- Somme da corrispondere per favorire l'incremento degli investimenti sul territorio</t>
  </si>
  <si>
    <t>- Contributi in conto capitale per investimenti nell'area della pianura padana per strategie di intervento relative alla qualità dell'aria</t>
  </si>
  <si>
    <t>- Altri contributi a investimenti a regioni</t>
  </si>
  <si>
    <t>- Programma innovativo nazionale per la qualità dell'abitare</t>
  </si>
  <si>
    <t>- Somme da assegnare alla linea metropolitana C di Roma</t>
  </si>
  <si>
    <t>- Fondo per la messa in sicurezza dei ponti esistenti, la realizzazione di nuovi e la sostituzione di quelli esistenti sul bacino del po</t>
  </si>
  <si>
    <t>- Contributo ai comuni per investimenti in progetti di rigenerazione urbana per la riduzione dei fenomeni di marginalizzazione e degrado sociale e per il miglioramento della qualita' del decoro urbano e del tessuto sociale e ambientale</t>
  </si>
  <si>
    <t>- Contributo ai comuni per interventi relativi ad opere pubbliche di messa in sicurezza, ristrutturazione o costruzione di edifici di proprietà dei comuni destinati ad asili nido</t>
  </si>
  <si>
    <t>- Enti locali produttori di servizi assistenziali, ricreativi e culturali</t>
  </si>
  <si>
    <t>- Spese da destinare alla prosecuzione degli interventi volti all'utilizzo di modalità di trasporto alternative al trasporto stradale e all'ottimizzazione della catena logistica</t>
  </si>
  <si>
    <t>- Somme da assegnare alla società strada dei parchi s.p.a. per il ripristino e la messa in sicurezza della tratta autostradale a24 e a25 a seguito degli eventi sismici del 2009, 2016 e 2017</t>
  </si>
  <si>
    <t>- Fondo per la progettazione di fattibilità delle infrastrutture e degli insediamenti prioritari per lo sviluppo del paese, nonché per la project review delle infrastrutture già finanziate</t>
  </si>
  <si>
    <t>- Fondo da ripartire per il finanziamento del rilancio degli investimenti delle amministrazioni centrali dello stato</t>
  </si>
  <si>
    <t>TRASFERIMENTI CORRENTI AD AMM.NI PUBBLICHE:</t>
  </si>
  <si>
    <t>- Fondo ad Agenzia ex ICE- promozione imprese all'estero e attrazione degli investimenti esteri.</t>
  </si>
  <si>
    <t>- Disavanzi pregressi aziende di trasporto  competenza regionale</t>
  </si>
  <si>
    <t>- Trasporto pubblico locale anche ferroviario, nelle regioni a statuto ordinario</t>
  </si>
  <si>
    <t>- Contributo alla citta' metropolitana di Cagliari e alle province della regione Sardegna a titolo di parziale concorso alla finanza pubblica da parte dei medesimi enti</t>
  </si>
  <si>
    <t>- dicui: somma da erogare per la copertura degli oneri relativi alla famiglia (buono nido, assistenza a persone con handcap, assegni nuclei familiari etc)</t>
  </si>
  <si>
    <t>- Fondo per gli interventi a favore del settore dell'autotrasporto</t>
  </si>
  <si>
    <t>- Fondi di parte corrente alimentati dalle risorse finanziarie rivenienti dal riaccertamento dei residui passivi perenti a seguito della verifica della sussistenza delle relative partite debitorie da ripartire tra i programmi di spesa dell'amministrazione</t>
  </si>
  <si>
    <t>- Interventi ed opere in materia di amministrazione penitenziaria</t>
  </si>
  <si>
    <t>CONTR. AGLI INVESTIMENTI AD AMM.NI PUBBLICHE:</t>
  </si>
  <si>
    <t>- Fondo di rotazione politiche comunitarie</t>
  </si>
  <si>
    <t>- Contratti pubblico trasporto</t>
  </si>
  <si>
    <t>- Fondo finalizzato agli investimenti nell'ambito degli accordi tra lo Stato e le regioni a statuto speciale</t>
  </si>
  <si>
    <t>- Somme aggiuntive da trasferire alla regione sardegna per spese di investimento in base all'accordo del 7 novembre 2019</t>
  </si>
  <si>
    <t>- Somma da assegnare al Comune di Roma per il piano di rientro finanziario</t>
  </si>
  <si>
    <t>- Somme da assegnare al Comune di Roma - diritti di imbarco passeggeri aereoporti</t>
  </si>
  <si>
    <t>- Contributo ai comuni per interventi relativi ad opere pubbliche di messa in sicurezza, ristrutturazione o costruzione di edifici di proprieta' dei comuni destinati ad asili nido</t>
  </si>
  <si>
    <t>- Contributi per abbattimento tassi interesse mutui agevolati</t>
  </si>
  <si>
    <t>- Promozione e realizzazione di progetti di ricerca applicata, di trasferimento tecnologico e formazione su tecnologie avanzate</t>
  </si>
  <si>
    <t>- Somme da assegnare alla societa' strada dei parchi s.p.a. per il ripristino e la messa in sicurezza della tratta autostradale a24 e a25 a seguito degli eventi sismici del 2009, 2016 e 2017</t>
  </si>
  <si>
    <t>- PCM di protezione civile : emergenza rifiuti</t>
  </si>
  <si>
    <t>- Calamità naturali:somme destinate alla ricostruzione delle aree colpite dagli eventi sismici della Regione Molise e dell'area etnea</t>
  </si>
  <si>
    <t>Legge di bilancio</t>
  </si>
  <si>
    <t>ENTRATE</t>
  </si>
  <si>
    <t>Tributarie</t>
  </si>
  <si>
    <t>Extra Tributarie</t>
  </si>
  <si>
    <t>Alienazione ed ammortamenti di beni patrimoniali e riscossione dei crediti</t>
  </si>
  <si>
    <t>Entrate finali</t>
  </si>
  <si>
    <t>SPESE</t>
  </si>
  <si>
    <t>Spese correnti (netto interessi)</t>
  </si>
  <si>
    <t xml:space="preserve">       Interessi</t>
  </si>
  <si>
    <t>Spese in conto capitale</t>
  </si>
  <si>
    <t>Spese finali</t>
  </si>
  <si>
    <t xml:space="preserve">      Rimborso prestiti</t>
  </si>
  <si>
    <t>RISULTATI DIFFERENZIALI</t>
  </si>
  <si>
    <t>Risparmio pubblico</t>
  </si>
  <si>
    <t>Saldo netto da finanziare</t>
  </si>
  <si>
    <t>Ricorso al mercato</t>
  </si>
  <si>
    <t>Tavola 1.1 - Previsione Legge di Bilancio  2020 - 2022 -  COMPETENZA</t>
  </si>
  <si>
    <t xml:space="preserve">Alienazione ed ammortamenti di beni patrimoniali e riscossione dei crediti  </t>
  </si>
  <si>
    <t>Tavola 1.2 - Previsione  Legge di Bilancio 2020 - 2022 - CASSA</t>
  </si>
  <si>
    <t>Tavola 2.1 - Sintesi delle entrate - Previsione 2020-2022</t>
  </si>
  <si>
    <t>L.B. 2020</t>
  </si>
  <si>
    <t>L.B. 2021</t>
  </si>
  <si>
    <t>L.B. 2022</t>
  </si>
  <si>
    <t>Competenza</t>
  </si>
  <si>
    <t>Cassa</t>
  </si>
  <si>
    <t>ENTRATE TRIBUTARIE</t>
  </si>
  <si>
    <t>IMPOSTE DIRETTE</t>
  </si>
  <si>
    <t>IRPEF</t>
  </si>
  <si>
    <t>IRES</t>
  </si>
  <si>
    <t>Ritenute sui redditi di capitale</t>
  </si>
  <si>
    <t>Ritenuta sui dividendi</t>
  </si>
  <si>
    <t>Sostitutive art. 3 legge 662/96</t>
  </si>
  <si>
    <t>Sostitutive di tributi diretti</t>
  </si>
  <si>
    <t>IMU riserva erariale</t>
  </si>
  <si>
    <t>Altre imposte dirette</t>
  </si>
  <si>
    <t>IMPOSTE INDIRETTE</t>
  </si>
  <si>
    <t>AFFARI</t>
  </si>
  <si>
    <t xml:space="preserve">IVA (*)                                       </t>
  </si>
  <si>
    <t>Registro, bollo e sostitutiva</t>
  </si>
  <si>
    <t>Altre entrate da affari</t>
  </si>
  <si>
    <t>PRODUZIONE</t>
  </si>
  <si>
    <t>Oli minerali</t>
  </si>
  <si>
    <t>Altre entrate da produzione</t>
  </si>
  <si>
    <t>MONOPOLI</t>
  </si>
  <si>
    <t>Tabacchi</t>
  </si>
  <si>
    <t>Altre entrate da monopoli</t>
  </si>
  <si>
    <t>LOTTO, LOTTERIE ED ALTRE ATTIVITA' DI GIOCO</t>
  </si>
  <si>
    <t>Lotto</t>
  </si>
  <si>
    <t>Altre entrate da lotto, lotterie ed altre attività di gioco</t>
  </si>
  <si>
    <t>ENTRATE EXTRATRIBUTARIE</t>
  </si>
  <si>
    <t>Proventi speciali</t>
  </si>
  <si>
    <t>Contributi sociali</t>
  </si>
  <si>
    <t>Vendita beni e servizi</t>
  </si>
  <si>
    <t>Redditi da capitale</t>
  </si>
  <si>
    <t>Trasferimenti correnti</t>
  </si>
  <si>
    <t xml:space="preserve">      - da Regioni ed enti locali</t>
  </si>
  <si>
    <t xml:space="preserve">      - da Famiglie</t>
  </si>
  <si>
    <t xml:space="preserve">      - da Imprese</t>
  </si>
  <si>
    <t xml:space="preserve">      - altri trasferimenti correnti</t>
  </si>
  <si>
    <t>Altre entrate extratributarie</t>
  </si>
  <si>
    <t>ALIENAZ. ED AMMORTAMENTO DI BENI PATRIM. E RICOSSIONE DI CREDITI</t>
  </si>
  <si>
    <t>Rimborso di anticipazioni e riscossione di crediti</t>
  </si>
  <si>
    <t>Ammortamento di beni</t>
  </si>
  <si>
    <t>Altre entrate da alienazione</t>
  </si>
  <si>
    <t>TOTALE ENTRATE FINALI LORDE</t>
  </si>
  <si>
    <t>(*) Le previsioni risultano al netto della quota da destinare alla U.E. pari a mln. di euro 2.500, 2.600 e 2.600 rispettivamente per gli anni 2020, 2021 e 2022, che è considerata tra le "poste correttive e compensative"</t>
  </si>
  <si>
    <t>NB: eventuali scostamenti sono derivanti da arrotondamenti.</t>
  </si>
  <si>
    <t>Tavola 2.2 - Bilancio dello Stato - Analisi delle entrate - Previsioni  2020</t>
  </si>
  <si>
    <t xml:space="preserve">Disegno di legge di bilancio 2020-2022 Legislazione vigente+ DL 104/2019 conversione
</t>
  </si>
  <si>
    <t>Legge di bilancio 2020-2022</t>
  </si>
  <si>
    <t>articolato
Sez I</t>
  </si>
  <si>
    <t xml:space="preserve">
Sez II</t>
  </si>
  <si>
    <t>effetti 
DL 124/2019</t>
  </si>
  <si>
    <t xml:space="preserve">1 - ENTRATE TRIBUTARIE   </t>
  </si>
  <si>
    <t>1.1 - Entrate correnti</t>
  </si>
  <si>
    <t>1.1.1 - Imposte dirette</t>
  </si>
  <si>
    <t>1.1.1.1 - IRE</t>
  </si>
  <si>
    <t>1.1.1.2 - IRES</t>
  </si>
  <si>
    <t>1.1.1.3 - Imposte sostitutive</t>
  </si>
  <si>
    <t>1.1.1.4 - Ritenute a titolo di imposta e d'acconto</t>
  </si>
  <si>
    <t>1.1.1.5 - Altri introiti diretti</t>
  </si>
  <si>
    <t>1.1.2 - Imposte indirette (*)</t>
  </si>
  <si>
    <t>1.1.2.1 - IVA</t>
  </si>
  <si>
    <t>1.1.2.2 - Altre imposte sugli affari</t>
  </si>
  <si>
    <t>1.1.2.3 - Imposte sulla produzione, sui consumi e dogane</t>
  </si>
  <si>
    <t>1.1.2.4 - Monopoli</t>
  </si>
  <si>
    <t>1.1.2.5 - Lotto, lotterie ed altre attività di gioco</t>
  </si>
  <si>
    <t>1.2 - Entrate in conto capitale</t>
  </si>
  <si>
    <t>1.2.1 - Imposte dirette</t>
  </si>
  <si>
    <t>1.2.1.1 - Condoni, sanatorie ed introiti straordinari</t>
  </si>
  <si>
    <t>1.2.2 - Imposte indirette</t>
  </si>
  <si>
    <t>1.2.2.1 - Imposte sulle successioni e donazioni</t>
  </si>
  <si>
    <t>1.2.2.2 - Condoni, sanatorie ed introiti straordinari</t>
  </si>
  <si>
    <t xml:space="preserve">2 - ENTRATE EXTRA-TRIBUTARIE  </t>
  </si>
  <si>
    <t>2.1 - Entrate correnti</t>
  </si>
  <si>
    <t>2.1.1 - Proventi speciali</t>
  </si>
  <si>
    <t>2.1.2 - Contributi sociali</t>
  </si>
  <si>
    <t>2.1.3 - Vendita beni e servizi</t>
  </si>
  <si>
    <t>2.1.4 - Redditi da capitale</t>
  </si>
  <si>
    <t>di cui:</t>
  </si>
  <si>
    <t>- Dividendi</t>
  </si>
  <si>
    <t>- Interessi relativi a multe, ammende e sanzioni in materia tributaria</t>
  </si>
  <si>
    <t>- Altri redditi da capitale</t>
  </si>
  <si>
    <t>2.1.5 - Poste correttive e compensative</t>
  </si>
  <si>
    <t>di cui: Risorse IVA U.E.</t>
  </si>
  <si>
    <t>2.1.6 - Trasferimenti</t>
  </si>
  <si>
    <t>2.1.6.1 - Da enti mutuo-previdenziali</t>
  </si>
  <si>
    <t>2.1.6.2 - Da Regioni</t>
  </si>
  <si>
    <t>2.1.6.3 - Da Comuni e Province</t>
  </si>
  <si>
    <t>2.1.6.4 - Da Cassa DEPOSITI e PRESTITI</t>
  </si>
  <si>
    <t>2.1.6.5 - Da altri enti pubblici</t>
  </si>
  <si>
    <t>2.1.6.6 - Da Famiglie</t>
  </si>
  <si>
    <t>- Multe, ammende e sanzioni in materia tributaria</t>
  </si>
  <si>
    <t>- Altri trasferimenti da famiglie</t>
  </si>
  <si>
    <t>2.1.6.7 - Da imprese</t>
  </si>
  <si>
    <t>- R.C. auto</t>
  </si>
  <si>
    <t>- Altri trasferimenti da imprese</t>
  </si>
  <si>
    <t>2.1.6.8 - Da estero</t>
  </si>
  <si>
    <t>2.1.6.9 - Da Stato</t>
  </si>
  <si>
    <t>2.2 - Entrate in conto capitale</t>
  </si>
  <si>
    <t>2.2.1 - Condoni, sanatorie ed introiti straordinari</t>
  </si>
  <si>
    <t>2.2.2 - Altre entrate in conto capitale</t>
  </si>
  <si>
    <t>2.2.3 - Trasferimenti da Stato</t>
  </si>
  <si>
    <t xml:space="preserve">3 -  ALIENAZ. ED AMMORTAMENTO DI BENI </t>
  </si>
  <si>
    <t>3.1 - Entrate correnti</t>
  </si>
  <si>
    <t>3.1.1 - Rimborso di anticipazioni e riscossione di crediti</t>
  </si>
  <si>
    <t>3.2 - Entrate in conto capitale</t>
  </si>
  <si>
    <t>3.2.1 - Ammortamento di beni</t>
  </si>
  <si>
    <t>3.2.2 - Altre entrate in conto capitale</t>
  </si>
  <si>
    <t>TOTALE ENTRATE FINALI  LORDE</t>
  </si>
  <si>
    <t>(*) Le previsioni risultano al netto della quota da destinare alla U.E., pari a mln. di euro 2.500, considerata tra le "poste correttive e compensative"</t>
  </si>
  <si>
    <t>(*) Le previsioni risultano al netto della quota da destinare alla U.E., pari a mln. di euro 2.600, considerata tra le "poste correttive e compensative"</t>
  </si>
  <si>
    <t>Tributarie(*)</t>
  </si>
  <si>
    <t>(*) Le previsioni di entrata  risultano al netto della quota da destinare alla U.E. pari a mln. di euro 2.500, 2.600 e 2.600 rispettivamente per gli anni 2020, 2021 e 2022, che è considerata tra le "poste correttive e compensative" classificate nelle entrate extra tributarie</t>
  </si>
  <si>
    <t>ok</t>
  </si>
  <si>
    <t>Tavola 2.3 - Bilancio dello Stato - Analisi delle entrate - Previsioni  2021</t>
  </si>
  <si>
    <t>Tavola 2.4 - Bilancio dello Stato - Analisi delle entrate - Previsioni  2022</t>
  </si>
  <si>
    <t>Tavola 3.1.5 - Analisi delle spese - Legge di Bilancio 2020 -2022 - previsioni 2020 (dati in milioni di euro)</t>
  </si>
  <si>
    <t xml:space="preserve">Tavola 3.1.6 - Analisi delle spese - Legge di Bilancio 2020 -2022 - previsioni 2021 (dati in milioni di euro) </t>
  </si>
  <si>
    <t xml:space="preserve">Tavola 3.1.7 - Analisi delle spese - Legge di Bilancio 2020 -2022 - previsioni 2022 (dati in milioni di euro) 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</si>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</sst>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]\ * #,##0.00_-;\-[$€]\ * #,##0.00_-;_-[$€]\ * &quot;-&quot;??_-;_-@_-"/>
    <numFmt numFmtId="165" formatCode="#,##0;\-\ #,##0;_-\ &quot;- &quot;"/>
    <numFmt numFmtId="166" formatCode="_-&quot;L.&quot;\ * #,##0_-;\-&quot;L.&quot;\ * #,##0_-;_-&quot;L.&quot;\ * &quot;-&quot;_-;_-@_-"/>
    <numFmt numFmtId="167" formatCode="0_)"/>
    <numFmt numFmtId="168" formatCode="#,##0.0000000"/>
    <numFmt numFmtId="169" formatCode="#,##0.000"/>
    <numFmt numFmtId="170" formatCode="#,##0.00000000"/>
    <numFmt numFmtId="171" formatCode="#,##0.00000"/>
    <numFmt numFmtId="172" formatCode="0.000000000"/>
    <numFmt numFmtId="173" formatCode="_-* #,##0_-;\-* #,##0_-;_-* &quot;-&quot;??_-;_-@_-"/>
  </numFmts>
  <fonts count="7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sz val="11"/>
      <color indexed="62"/>
      <name val="Calibri"/>
      <family val="2"/>
    </font>
    <font>
      <sz val="9"/>
      <color theme="1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color theme="1"/>
      <name val="Arial"/>
      <family val="2"/>
    </font>
    <font>
      <b/>
      <sz val="11"/>
      <color indexed="63"/>
      <name val="Calibri"/>
      <family val="2"/>
    </font>
    <font>
      <b/>
      <sz val="8"/>
      <color indexed="16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Trebuchet MS"/>
      <family val="2"/>
    </font>
    <font>
      <sz val="10"/>
      <color rgb="FF000000"/>
      <name val="Arial"/>
      <family val="2"/>
    </font>
    <font>
      <b/>
      <sz val="16"/>
      <color theme="0"/>
      <name val="Frutiger LT 45 Light"/>
      <family val="2"/>
    </font>
    <font>
      <sz val="10"/>
      <color rgb="FF000000"/>
      <name val="Arial"/>
      <family val="2"/>
    </font>
    <font>
      <sz val="9"/>
      <color theme="0"/>
      <name val="Frutiger LT 45 Light"/>
      <family val="2"/>
    </font>
    <font>
      <b/>
      <sz val="9"/>
      <color theme="0"/>
      <name val="Frutiger LT 45 Light"/>
      <family val="2"/>
    </font>
    <font>
      <b/>
      <sz val="9"/>
      <name val="Frutiger LT 45 Light"/>
      <family val="2"/>
    </font>
    <font>
      <sz val="9"/>
      <name val="Frutiger LT 45 Light"/>
      <family val="2"/>
    </font>
    <font>
      <i/>
      <sz val="9"/>
      <name val="Frutiger LT 45 Light"/>
      <family val="2"/>
    </font>
    <font>
      <b/>
      <sz val="9"/>
      <color theme="1"/>
      <name val="Frutiger LT 45 Light"/>
      <family val="2"/>
    </font>
    <font>
      <sz val="11"/>
      <color theme="1"/>
      <name val="Frutiger LT 45 Light"/>
      <family val="2"/>
    </font>
    <font>
      <i/>
      <sz val="10"/>
      <color theme="1"/>
      <name val="Frutiger LT 45 Light"/>
      <family val="2"/>
    </font>
    <font>
      <i/>
      <sz val="10"/>
      <color rgb="FF000000"/>
      <name val="Frutiger LT 45 Light"/>
      <family val="2"/>
    </font>
    <font>
      <sz val="10"/>
      <color theme="1"/>
      <name val="Frutiger LT 45 Light"/>
      <family val="2"/>
    </font>
    <font>
      <b/>
      <sz val="10"/>
      <name val="Frutiger LT 45 Light"/>
      <family val="2"/>
    </font>
    <font>
      <sz val="10"/>
      <name val="Frutiger LT 45 Light"/>
      <family val="2"/>
    </font>
    <font>
      <b/>
      <sz val="10"/>
      <color theme="0"/>
      <name val="Frutiger LT 45 Light"/>
      <family val="2"/>
    </font>
    <font>
      <b/>
      <sz val="10"/>
      <color theme="1"/>
      <name val="Frutiger LT 45 Light"/>
      <family val="2"/>
    </font>
    <font>
      <b/>
      <sz val="10"/>
      <color indexed="9"/>
      <name val="Frutiger LT 45 Light"/>
      <family val="2"/>
    </font>
    <font>
      <sz val="8"/>
      <name val="Frutiger LT 45 Light"/>
      <family val="2"/>
    </font>
    <font>
      <sz val="8"/>
      <color rgb="FF333333"/>
      <name val="Frutiger LT 45 Light"/>
      <family val="2"/>
    </font>
    <font>
      <i/>
      <sz val="10"/>
      <name val="Frutiger LT 45 Light"/>
      <family val="2"/>
    </font>
    <font>
      <sz val="12"/>
      <name val="Frutiger LT 45 Light"/>
      <family val="2"/>
    </font>
    <font>
      <b/>
      <sz val="12"/>
      <name val="Frutiger LT 45 Light"/>
      <family val="2"/>
    </font>
    <font>
      <b/>
      <sz val="12"/>
      <color theme="0"/>
      <name val="Frutiger LT 45 Light"/>
      <family val="2"/>
    </font>
    <font>
      <i/>
      <sz val="9"/>
      <color theme="1"/>
      <name val="Frutiger LT 45 Light"/>
      <family val="2"/>
    </font>
    <font>
      <i/>
      <sz val="10"/>
      <color indexed="8"/>
      <name val="Frutiger LT 45 Light"/>
      <family val="2"/>
    </font>
    <font>
      <b/>
      <i/>
      <sz val="10"/>
      <color indexed="9"/>
      <name val="Frutiger LT 45 Light"/>
      <family val="2"/>
    </font>
    <font>
      <b/>
      <i/>
      <sz val="10"/>
      <name val="Frutiger LT 45 Light"/>
      <family val="2"/>
    </font>
    <font>
      <sz val="10"/>
      <color rgb="FF000000"/>
      <name val="Frutiger LT 45 Light"/>
      <family val="2"/>
    </font>
    <font>
      <sz val="10"/>
      <color theme="0"/>
      <name val="Frutiger LT 45 Light"/>
      <family val="2"/>
    </font>
    <font>
      <sz val="8"/>
      <color theme="0"/>
      <name val="Frutiger LT 45 Light"/>
      <family val="2"/>
    </font>
  </fonts>
  <fills count="4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theme="4" tint="0.79992065187536243"/>
      </patternFill>
    </fill>
    <fill>
      <patternFill patternType="solid">
        <fgColor theme="4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206518753624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8" tint="0.79998168889431442"/>
        <bgColor indexed="64"/>
      </patternFill>
    </fill>
  </fills>
  <borders count="9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1"/>
      </left>
      <right style="thin">
        <color indexed="21"/>
      </right>
      <top/>
      <bottom style="hair">
        <color indexed="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8080"/>
      </left>
      <right style="thin">
        <color rgb="FF008080"/>
      </right>
      <top/>
      <bottom style="hair">
        <color rgb="FF008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1"/>
      </left>
      <right style="thin">
        <color indexed="21"/>
      </right>
      <top/>
      <bottom style="hair">
        <color indexed="2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676">
    <xf numFmtId="0" fontId="0" fillId="0" borderId="0"/>
    <xf numFmtId="0" fontId="14" fillId="0" borderId="0"/>
    <xf numFmtId="0" fontId="17" fillId="0" borderId="3">
      <alignment horizontal="right" vertical="center"/>
    </xf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1" fillId="17" borderId="9" applyNumberFormat="0" applyAlignment="0" applyProtection="0"/>
    <xf numFmtId="0" fontId="21" fillId="17" borderId="9" applyNumberFormat="0" applyAlignment="0" applyProtection="0"/>
    <xf numFmtId="0" fontId="21" fillId="17" borderId="9" applyNumberFormat="0" applyAlignment="0" applyProtection="0"/>
    <xf numFmtId="0" fontId="21" fillId="17" borderId="9" applyNumberFormat="0" applyAlignment="0" applyProtection="0"/>
    <xf numFmtId="0" fontId="21" fillId="17" borderId="9" applyNumberFormat="0" applyAlignment="0" applyProtection="0"/>
    <xf numFmtId="0" fontId="21" fillId="17" borderId="9" applyNumberFormat="0" applyAlignment="0" applyProtection="0"/>
    <xf numFmtId="0" fontId="21" fillId="17" borderId="9" applyNumberFormat="0" applyAlignment="0" applyProtection="0"/>
    <xf numFmtId="0" fontId="21" fillId="17" borderId="9" applyNumberFormat="0" applyAlignment="0" applyProtection="0"/>
    <xf numFmtId="0" fontId="21" fillId="17" borderId="9" applyNumberFormat="0" applyAlignment="0" applyProtection="0"/>
    <xf numFmtId="0" fontId="21" fillId="17" borderId="9" applyNumberFormat="0" applyAlignment="0" applyProtection="0"/>
    <xf numFmtId="0" fontId="21" fillId="17" borderId="9" applyNumberFormat="0" applyAlignment="0" applyProtection="0"/>
    <xf numFmtId="0" fontId="21" fillId="17" borderId="9" applyNumberFormat="0" applyAlignment="0" applyProtection="0"/>
    <xf numFmtId="0" fontId="21" fillId="17" borderId="9" applyNumberFormat="0" applyAlignment="0" applyProtection="0"/>
    <xf numFmtId="0" fontId="21" fillId="17" borderId="9" applyNumberFormat="0" applyAlignment="0" applyProtection="0"/>
    <xf numFmtId="0" fontId="21" fillId="17" borderId="9" applyNumberFormat="0" applyAlignment="0" applyProtection="0"/>
    <xf numFmtId="0" fontId="21" fillId="17" borderId="9" applyNumberFormat="0" applyAlignment="0" applyProtection="0"/>
    <xf numFmtId="0" fontId="21" fillId="17" borderId="9" applyNumberFormat="0" applyAlignment="0" applyProtection="0"/>
    <xf numFmtId="0" fontId="21" fillId="17" borderId="9" applyNumberFormat="0" applyAlignment="0" applyProtection="0"/>
    <xf numFmtId="0" fontId="21" fillId="17" borderId="9" applyNumberFormat="0" applyAlignment="0" applyProtection="0"/>
    <xf numFmtId="0" fontId="21" fillId="17" borderId="9" applyNumberFormat="0" applyAlignment="0" applyProtection="0"/>
    <xf numFmtId="0" fontId="21" fillId="17" borderId="9" applyNumberFormat="0" applyAlignment="0" applyProtection="0"/>
    <xf numFmtId="0" fontId="21" fillId="17" borderId="9" applyNumberFormat="0" applyAlignment="0" applyProtection="0"/>
    <xf numFmtId="0" fontId="21" fillId="17" borderId="9" applyNumberFormat="0" applyAlignment="0" applyProtection="0"/>
    <xf numFmtId="0" fontId="21" fillId="17" borderId="9" applyNumberFormat="0" applyAlignment="0" applyProtection="0"/>
    <xf numFmtId="0" fontId="21" fillId="17" borderId="9" applyNumberFormat="0" applyAlignment="0" applyProtection="0"/>
    <xf numFmtId="0" fontId="21" fillId="17" borderId="9" applyNumberFormat="0" applyAlignment="0" applyProtection="0"/>
    <xf numFmtId="0" fontId="21" fillId="17" borderId="9" applyNumberFormat="0" applyAlignment="0" applyProtection="0"/>
    <xf numFmtId="0" fontId="21" fillId="17" borderId="9" applyNumberFormat="0" applyAlignment="0" applyProtection="0"/>
    <xf numFmtId="0" fontId="21" fillId="17" borderId="9" applyNumberFormat="0" applyAlignment="0" applyProtection="0"/>
    <xf numFmtId="0" fontId="21" fillId="17" borderId="9" applyNumberFormat="0" applyAlignment="0" applyProtection="0"/>
    <xf numFmtId="0" fontId="21" fillId="17" borderId="9" applyNumberFormat="0" applyAlignment="0" applyProtection="0"/>
    <xf numFmtId="0" fontId="21" fillId="17" borderId="9" applyNumberFormat="0" applyAlignment="0" applyProtection="0"/>
    <xf numFmtId="0" fontId="21" fillId="17" borderId="9" applyNumberFormat="0" applyAlignment="0" applyProtection="0"/>
    <xf numFmtId="0" fontId="21" fillId="17" borderId="9" applyNumberFormat="0" applyAlignment="0" applyProtection="0"/>
    <xf numFmtId="0" fontId="21" fillId="17" borderId="9" applyNumberFormat="0" applyAlignment="0" applyProtection="0"/>
    <xf numFmtId="0" fontId="21" fillId="17" borderId="9" applyNumberFormat="0" applyAlignment="0" applyProtection="0"/>
    <xf numFmtId="0" fontId="21" fillId="17" borderId="9" applyNumberFormat="0" applyAlignment="0" applyProtection="0"/>
    <xf numFmtId="0" fontId="21" fillId="17" borderId="9" applyNumberFormat="0" applyAlignment="0" applyProtection="0"/>
    <xf numFmtId="0" fontId="21" fillId="17" borderId="9" applyNumberFormat="0" applyAlignment="0" applyProtection="0"/>
    <xf numFmtId="0" fontId="21" fillId="17" borderId="9" applyNumberFormat="0" applyAlignment="0" applyProtection="0"/>
    <xf numFmtId="0" fontId="21" fillId="17" borderId="9" applyNumberFormat="0" applyAlignment="0" applyProtection="0"/>
    <xf numFmtId="0" fontId="21" fillId="17" borderId="9" applyNumberFormat="0" applyAlignment="0" applyProtection="0"/>
    <xf numFmtId="0" fontId="21" fillId="17" borderId="9" applyNumberFormat="0" applyAlignment="0" applyProtection="0"/>
    <xf numFmtId="0" fontId="21" fillId="17" borderId="9" applyNumberFormat="0" applyAlignment="0" applyProtection="0"/>
    <xf numFmtId="0" fontId="21" fillId="17" borderId="9" applyNumberFormat="0" applyAlignment="0" applyProtection="0"/>
    <xf numFmtId="0" fontId="21" fillId="17" borderId="9" applyNumberFormat="0" applyAlignment="0" applyProtection="0"/>
    <xf numFmtId="0" fontId="21" fillId="17" borderId="9" applyNumberFormat="0" applyAlignment="0" applyProtection="0"/>
    <xf numFmtId="0" fontId="21" fillId="17" borderId="9" applyNumberFormat="0" applyAlignment="0" applyProtection="0"/>
    <xf numFmtId="0" fontId="21" fillId="17" borderId="9" applyNumberFormat="0" applyAlignment="0" applyProtection="0"/>
    <xf numFmtId="0" fontId="21" fillId="17" borderId="9" applyNumberFormat="0" applyAlignment="0" applyProtection="0"/>
    <xf numFmtId="0" fontId="21" fillId="17" borderId="9" applyNumberFormat="0" applyAlignment="0" applyProtection="0"/>
    <xf numFmtId="0" fontId="21" fillId="17" borderId="9" applyNumberFormat="0" applyAlignment="0" applyProtection="0"/>
    <xf numFmtId="0" fontId="21" fillId="17" borderId="9" applyNumberFormat="0" applyAlignment="0" applyProtection="0"/>
    <xf numFmtId="0" fontId="21" fillId="17" borderId="9" applyNumberFormat="0" applyAlignment="0" applyProtection="0"/>
    <xf numFmtId="0" fontId="21" fillId="17" borderId="9" applyNumberFormat="0" applyAlignment="0" applyProtection="0"/>
    <xf numFmtId="0" fontId="21" fillId="17" borderId="9" applyNumberFormat="0" applyAlignment="0" applyProtection="0"/>
    <xf numFmtId="0" fontId="21" fillId="17" borderId="9" applyNumberFormat="0" applyAlignment="0" applyProtection="0"/>
    <xf numFmtId="0" fontId="21" fillId="17" borderId="9" applyNumberFormat="0" applyAlignment="0" applyProtection="0"/>
    <xf numFmtId="0" fontId="21" fillId="17" borderId="9" applyNumberFormat="0" applyAlignment="0" applyProtection="0"/>
    <xf numFmtId="0" fontId="21" fillId="17" borderId="9" applyNumberFormat="0" applyAlignment="0" applyProtection="0"/>
    <xf numFmtId="0" fontId="21" fillId="17" borderId="9" applyNumberFormat="0" applyAlignment="0" applyProtection="0"/>
    <xf numFmtId="0" fontId="21" fillId="17" borderId="9" applyNumberFormat="0" applyAlignment="0" applyProtection="0"/>
    <xf numFmtId="0" fontId="21" fillId="17" borderId="9" applyNumberFormat="0" applyAlignment="0" applyProtection="0"/>
    <xf numFmtId="0" fontId="21" fillId="17" borderId="9" applyNumberFormat="0" applyAlignment="0" applyProtection="0"/>
    <xf numFmtId="0" fontId="21" fillId="17" borderId="9" applyNumberFormat="0" applyAlignment="0" applyProtection="0"/>
    <xf numFmtId="0" fontId="21" fillId="17" borderId="9" applyNumberFormat="0" applyAlignment="0" applyProtection="0"/>
    <xf numFmtId="0" fontId="21" fillId="17" borderId="9" applyNumberFormat="0" applyAlignment="0" applyProtection="0"/>
    <xf numFmtId="0" fontId="21" fillId="17" borderId="9" applyNumberFormat="0" applyAlignment="0" applyProtection="0"/>
    <xf numFmtId="0" fontId="21" fillId="17" borderId="9" applyNumberFormat="0" applyAlignment="0" applyProtection="0"/>
    <xf numFmtId="0" fontId="21" fillId="17" borderId="9" applyNumberFormat="0" applyAlignment="0" applyProtection="0"/>
    <xf numFmtId="0" fontId="21" fillId="17" borderId="9" applyNumberFormat="0" applyAlignment="0" applyProtection="0"/>
    <xf numFmtId="0" fontId="21" fillId="17" borderId="9" applyNumberFormat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3" fillId="18" borderId="11" applyNumberFormat="0" applyAlignment="0" applyProtection="0"/>
    <xf numFmtId="0" fontId="23" fillId="18" borderId="11" applyNumberFormat="0" applyAlignment="0" applyProtection="0"/>
    <xf numFmtId="0" fontId="23" fillId="18" borderId="11" applyNumberFormat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16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5" fillId="0" borderId="0"/>
    <xf numFmtId="0" fontId="25" fillId="8" borderId="9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0" fontId="25" fillId="8" borderId="9" applyNumberFormat="0" applyAlignment="0" applyProtection="0"/>
    <xf numFmtId="41" fontId="18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7" fillId="0" borderId="0"/>
    <xf numFmtId="0" fontId="2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0" borderId="0"/>
    <xf numFmtId="0" fontId="24" fillId="0" borderId="0"/>
    <xf numFmtId="0" fontId="15" fillId="0" borderId="0">
      <alignment horizontal="right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 applyBorder="0"/>
    <xf numFmtId="0" fontId="15" fillId="0" borderId="0"/>
    <xf numFmtId="0" fontId="2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24" borderId="12" applyNumberFormat="0" applyFont="0" applyAlignment="0" applyProtection="0"/>
    <xf numFmtId="0" fontId="19" fillId="24" borderId="12" applyNumberFormat="0" applyFont="0" applyAlignment="0" applyProtection="0"/>
    <xf numFmtId="0" fontId="19" fillId="24" borderId="12" applyNumberFormat="0" applyFont="0" applyAlignment="0" applyProtection="0"/>
    <xf numFmtId="0" fontId="19" fillId="24" borderId="12" applyNumberFormat="0" applyFont="0" applyAlignment="0" applyProtection="0"/>
    <xf numFmtId="0" fontId="19" fillId="24" borderId="12" applyNumberFormat="0" applyFont="0" applyAlignment="0" applyProtection="0"/>
    <xf numFmtId="0" fontId="19" fillId="24" borderId="12" applyNumberFormat="0" applyFont="0" applyAlignment="0" applyProtection="0"/>
    <xf numFmtId="0" fontId="19" fillId="24" borderId="12" applyNumberFormat="0" applyFont="0" applyAlignment="0" applyProtection="0"/>
    <xf numFmtId="0" fontId="19" fillId="24" borderId="12" applyNumberFormat="0" applyFont="0" applyAlignment="0" applyProtection="0"/>
    <xf numFmtId="0" fontId="19" fillId="24" borderId="12" applyNumberFormat="0" applyFont="0" applyAlignment="0" applyProtection="0"/>
    <xf numFmtId="0" fontId="19" fillId="24" borderId="12" applyNumberFormat="0" applyFont="0" applyAlignment="0" applyProtection="0"/>
    <xf numFmtId="0" fontId="19" fillId="24" borderId="12" applyNumberFormat="0" applyFont="0" applyAlignment="0" applyProtection="0"/>
    <xf numFmtId="0" fontId="19" fillId="24" borderId="12" applyNumberFormat="0" applyFont="0" applyAlignment="0" applyProtection="0"/>
    <xf numFmtId="0" fontId="19" fillId="24" borderId="12" applyNumberFormat="0" applyFont="0" applyAlignment="0" applyProtection="0"/>
    <xf numFmtId="0" fontId="19" fillId="24" borderId="12" applyNumberFormat="0" applyFont="0" applyAlignment="0" applyProtection="0"/>
    <xf numFmtId="0" fontId="19" fillId="24" borderId="12" applyNumberFormat="0" applyFont="0" applyAlignment="0" applyProtection="0"/>
    <xf numFmtId="0" fontId="19" fillId="24" borderId="12" applyNumberFormat="0" applyFont="0" applyAlignment="0" applyProtection="0"/>
    <xf numFmtId="0" fontId="19" fillId="24" borderId="12" applyNumberFormat="0" applyFont="0" applyAlignment="0" applyProtection="0"/>
    <xf numFmtId="0" fontId="19" fillId="24" borderId="12" applyNumberFormat="0" applyFont="0" applyAlignment="0" applyProtection="0"/>
    <xf numFmtId="0" fontId="19" fillId="24" borderId="12" applyNumberFormat="0" applyFont="0" applyAlignment="0" applyProtection="0"/>
    <xf numFmtId="0" fontId="19" fillId="24" borderId="12" applyNumberFormat="0" applyFont="0" applyAlignment="0" applyProtection="0"/>
    <xf numFmtId="0" fontId="19" fillId="24" borderId="12" applyNumberFormat="0" applyFont="0" applyAlignment="0" applyProtection="0"/>
    <xf numFmtId="0" fontId="19" fillId="24" borderId="12" applyNumberFormat="0" applyFont="0" applyAlignment="0" applyProtection="0"/>
    <xf numFmtId="0" fontId="19" fillId="24" borderId="12" applyNumberFormat="0" applyFont="0" applyAlignment="0" applyProtection="0"/>
    <xf numFmtId="0" fontId="19" fillId="24" borderId="12" applyNumberFormat="0" applyFont="0" applyAlignment="0" applyProtection="0"/>
    <xf numFmtId="0" fontId="19" fillId="24" borderId="12" applyNumberFormat="0" applyFont="0" applyAlignment="0" applyProtection="0"/>
    <xf numFmtId="0" fontId="19" fillId="24" borderId="12" applyNumberFormat="0" applyFont="0" applyAlignment="0" applyProtection="0"/>
    <xf numFmtId="0" fontId="19" fillId="24" borderId="12" applyNumberFormat="0" applyFont="0" applyAlignment="0" applyProtection="0"/>
    <xf numFmtId="0" fontId="19" fillId="24" borderId="12" applyNumberFormat="0" applyFont="0" applyAlignment="0" applyProtection="0"/>
    <xf numFmtId="0" fontId="19" fillId="24" borderId="12" applyNumberFormat="0" applyFont="0" applyAlignment="0" applyProtection="0"/>
    <xf numFmtId="0" fontId="19" fillId="24" borderId="12" applyNumberFormat="0" applyFont="0" applyAlignment="0" applyProtection="0"/>
    <xf numFmtId="0" fontId="19" fillId="24" borderId="12" applyNumberFormat="0" applyFont="0" applyAlignment="0" applyProtection="0"/>
    <xf numFmtId="0" fontId="19" fillId="24" borderId="12" applyNumberFormat="0" applyFont="0" applyAlignment="0" applyProtection="0"/>
    <xf numFmtId="0" fontId="19" fillId="24" borderId="12" applyNumberFormat="0" applyFont="0" applyAlignment="0" applyProtection="0"/>
    <xf numFmtId="0" fontId="19" fillId="24" borderId="12" applyNumberFormat="0" applyFont="0" applyAlignment="0" applyProtection="0"/>
    <xf numFmtId="0" fontId="19" fillId="24" borderId="12" applyNumberFormat="0" applyFont="0" applyAlignment="0" applyProtection="0"/>
    <xf numFmtId="0" fontId="19" fillId="24" borderId="12" applyNumberFormat="0" applyFont="0" applyAlignment="0" applyProtection="0"/>
    <xf numFmtId="0" fontId="14" fillId="2" borderId="1" applyNumberFormat="0" applyFont="0" applyAlignment="0" applyProtection="0"/>
    <xf numFmtId="0" fontId="14" fillId="2" borderId="1" applyNumberFormat="0" applyFont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30" fillId="17" borderId="13" applyNumberFormat="0" applyAlignment="0" applyProtection="0"/>
    <xf numFmtId="0" fontId="30" fillId="17" borderId="13" applyNumberFormat="0" applyAlignment="0" applyProtection="0"/>
    <xf numFmtId="0" fontId="30" fillId="17" borderId="13" applyNumberFormat="0" applyAlignment="0" applyProtection="0"/>
    <xf numFmtId="0" fontId="30" fillId="17" borderId="13" applyNumberFormat="0" applyAlignment="0" applyProtection="0"/>
    <xf numFmtId="0" fontId="30" fillId="17" borderId="13" applyNumberFormat="0" applyAlignment="0" applyProtection="0"/>
    <xf numFmtId="0" fontId="30" fillId="17" borderId="13" applyNumberFormat="0" applyAlignment="0" applyProtection="0"/>
    <xf numFmtId="0" fontId="30" fillId="17" borderId="13" applyNumberFormat="0" applyAlignment="0" applyProtection="0"/>
    <xf numFmtId="0" fontId="30" fillId="17" borderId="13" applyNumberFormat="0" applyAlignment="0" applyProtection="0"/>
    <xf numFmtId="0" fontId="30" fillId="17" borderId="13" applyNumberFormat="0" applyAlignment="0" applyProtection="0"/>
    <xf numFmtId="0" fontId="30" fillId="17" borderId="13" applyNumberFormat="0" applyAlignment="0" applyProtection="0"/>
    <xf numFmtId="0" fontId="30" fillId="17" borderId="13" applyNumberFormat="0" applyAlignment="0" applyProtection="0"/>
    <xf numFmtId="0" fontId="30" fillId="17" borderId="13" applyNumberFormat="0" applyAlignment="0" applyProtection="0"/>
    <xf numFmtId="0" fontId="30" fillId="17" borderId="13" applyNumberFormat="0" applyAlignment="0" applyProtection="0"/>
    <xf numFmtId="0" fontId="30" fillId="17" borderId="13" applyNumberFormat="0" applyAlignment="0" applyProtection="0"/>
    <xf numFmtId="0" fontId="30" fillId="17" borderId="13" applyNumberFormat="0" applyAlignment="0" applyProtection="0"/>
    <xf numFmtId="0" fontId="30" fillId="17" borderId="13" applyNumberFormat="0" applyAlignment="0" applyProtection="0"/>
    <xf numFmtId="0" fontId="30" fillId="17" borderId="13" applyNumberFormat="0" applyAlignment="0" applyProtection="0"/>
    <xf numFmtId="0" fontId="30" fillId="17" borderId="13" applyNumberFormat="0" applyAlignment="0" applyProtection="0"/>
    <xf numFmtId="0" fontId="30" fillId="17" borderId="13" applyNumberFormat="0" applyAlignment="0" applyProtection="0"/>
    <xf numFmtId="0" fontId="30" fillId="17" borderId="13" applyNumberFormat="0" applyAlignment="0" applyProtection="0"/>
    <xf numFmtId="0" fontId="30" fillId="17" borderId="13" applyNumberFormat="0" applyAlignment="0" applyProtection="0"/>
    <xf numFmtId="0" fontId="30" fillId="17" borderId="13" applyNumberFormat="0" applyAlignment="0" applyProtection="0"/>
    <xf numFmtId="0" fontId="30" fillId="17" borderId="13" applyNumberFormat="0" applyAlignment="0" applyProtection="0"/>
    <xf numFmtId="0" fontId="30" fillId="17" borderId="13" applyNumberFormat="0" applyAlignment="0" applyProtection="0"/>
    <xf numFmtId="0" fontId="30" fillId="17" borderId="13" applyNumberFormat="0" applyAlignment="0" applyProtection="0"/>
    <xf numFmtId="0" fontId="30" fillId="17" borderId="13" applyNumberFormat="0" applyAlignment="0" applyProtection="0"/>
    <xf numFmtId="0" fontId="30" fillId="17" borderId="13" applyNumberFormat="0" applyAlignment="0" applyProtection="0"/>
    <xf numFmtId="0" fontId="30" fillId="17" borderId="13" applyNumberFormat="0" applyAlignment="0" applyProtection="0"/>
    <xf numFmtId="0" fontId="30" fillId="17" borderId="13" applyNumberFormat="0" applyAlignment="0" applyProtection="0"/>
    <xf numFmtId="0" fontId="30" fillId="17" borderId="13" applyNumberFormat="0" applyAlignment="0" applyProtection="0"/>
    <xf numFmtId="0" fontId="30" fillId="17" borderId="13" applyNumberFormat="0" applyAlignment="0" applyProtection="0"/>
    <xf numFmtId="0" fontId="30" fillId="17" borderId="13" applyNumberFormat="0" applyAlignment="0" applyProtection="0"/>
    <xf numFmtId="0" fontId="30" fillId="17" borderId="13" applyNumberFormat="0" applyAlignment="0" applyProtection="0"/>
    <xf numFmtId="0" fontId="30" fillId="17" borderId="13" applyNumberFormat="0" applyAlignment="0" applyProtection="0"/>
    <xf numFmtId="0" fontId="30" fillId="17" borderId="13" applyNumberFormat="0" applyAlignment="0" applyProtection="0"/>
    <xf numFmtId="0" fontId="30" fillId="17" borderId="13" applyNumberForma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" fontId="14" fillId="0" borderId="14" applyNumberFormat="0" applyProtection="0">
      <alignment horizontal="right" vertical="center"/>
    </xf>
    <xf numFmtId="4" fontId="16" fillId="0" borderId="14" applyNumberFormat="0" applyProtection="0">
      <alignment horizontal="right" vertical="center"/>
    </xf>
    <xf numFmtId="4" fontId="16" fillId="0" borderId="14" applyNumberFormat="0" applyProtection="0">
      <alignment horizontal="right" vertical="center"/>
    </xf>
    <xf numFmtId="4" fontId="16" fillId="0" borderId="14" applyNumberFormat="0" applyProtection="0">
      <alignment horizontal="right" vertical="center"/>
    </xf>
    <xf numFmtId="4" fontId="16" fillId="0" borderId="14" applyNumberFormat="0" applyProtection="0">
      <alignment horizontal="right" vertical="center"/>
    </xf>
    <xf numFmtId="4" fontId="16" fillId="0" borderId="14" applyNumberFormat="0" applyProtection="0">
      <alignment horizontal="right" vertical="center"/>
    </xf>
    <xf numFmtId="4" fontId="16" fillId="0" borderId="14" applyNumberFormat="0" applyProtection="0">
      <alignment horizontal="right" vertical="center"/>
    </xf>
    <xf numFmtId="4" fontId="16" fillId="0" borderId="14" applyNumberFormat="0" applyProtection="0">
      <alignment horizontal="right" vertical="center"/>
    </xf>
    <xf numFmtId="4" fontId="16" fillId="0" borderId="14" applyNumberFormat="0" applyProtection="0">
      <alignment horizontal="right" vertical="center"/>
    </xf>
    <xf numFmtId="4" fontId="16" fillId="0" borderId="14" applyNumberFormat="0" applyProtection="0">
      <alignment horizontal="right" vertical="center"/>
    </xf>
    <xf numFmtId="4" fontId="16" fillId="0" borderId="14" applyNumberFormat="0" applyProtection="0">
      <alignment horizontal="right" vertical="center"/>
    </xf>
    <xf numFmtId="4" fontId="16" fillId="0" borderId="14" applyNumberFormat="0" applyProtection="0">
      <alignment horizontal="right" vertical="center"/>
    </xf>
    <xf numFmtId="4" fontId="16" fillId="0" borderId="14" applyNumberFormat="0" applyProtection="0">
      <alignment horizontal="right" vertical="center"/>
    </xf>
    <xf numFmtId="4" fontId="16" fillId="0" borderId="14" applyNumberFormat="0" applyProtection="0">
      <alignment horizontal="right" vertical="center"/>
    </xf>
    <xf numFmtId="4" fontId="16" fillId="0" borderId="14" applyNumberFormat="0" applyProtection="0">
      <alignment horizontal="right" vertical="center"/>
    </xf>
    <xf numFmtId="4" fontId="16" fillId="0" borderId="14" applyNumberFormat="0" applyProtection="0">
      <alignment horizontal="right" vertical="center"/>
    </xf>
    <xf numFmtId="4" fontId="16" fillId="0" borderId="14" applyNumberFormat="0" applyProtection="0">
      <alignment horizontal="right" vertical="center"/>
    </xf>
    <xf numFmtId="4" fontId="16" fillId="0" borderId="14" applyNumberFormat="0" applyProtection="0">
      <alignment horizontal="right" vertical="center"/>
    </xf>
    <xf numFmtId="4" fontId="16" fillId="0" borderId="14" applyNumberFormat="0" applyProtection="0">
      <alignment horizontal="right" vertical="center"/>
    </xf>
    <xf numFmtId="4" fontId="16" fillId="0" borderId="14" applyNumberFormat="0" applyProtection="0">
      <alignment horizontal="right" vertical="center"/>
    </xf>
    <xf numFmtId="4" fontId="16" fillId="0" borderId="14" applyNumberFormat="0" applyProtection="0">
      <alignment horizontal="right" vertical="center"/>
    </xf>
    <xf numFmtId="4" fontId="16" fillId="0" borderId="14" applyNumberFormat="0" applyProtection="0">
      <alignment horizontal="right" vertical="center"/>
    </xf>
    <xf numFmtId="4" fontId="16" fillId="0" borderId="14" applyNumberFormat="0" applyProtection="0">
      <alignment horizontal="right" vertical="center"/>
    </xf>
    <xf numFmtId="4" fontId="16" fillId="0" borderId="14" applyNumberFormat="0" applyProtection="0">
      <alignment horizontal="right" vertical="center"/>
    </xf>
    <xf numFmtId="4" fontId="16" fillId="0" borderId="14" applyNumberFormat="0" applyProtection="0">
      <alignment horizontal="right" vertical="center"/>
    </xf>
    <xf numFmtId="4" fontId="16" fillId="0" borderId="14" applyNumberFormat="0" applyProtection="0">
      <alignment horizontal="right" vertical="center"/>
    </xf>
    <xf numFmtId="4" fontId="16" fillId="0" borderId="14" applyNumberFormat="0" applyProtection="0">
      <alignment horizontal="right" vertical="center"/>
    </xf>
    <xf numFmtId="4" fontId="16" fillId="0" borderId="14" applyNumberFormat="0" applyProtection="0">
      <alignment horizontal="right" vertical="center"/>
    </xf>
    <xf numFmtId="4" fontId="16" fillId="0" borderId="14" applyNumberFormat="0" applyProtection="0">
      <alignment horizontal="right" vertical="center"/>
    </xf>
    <xf numFmtId="4" fontId="16" fillId="0" borderId="14" applyNumberFormat="0" applyProtection="0">
      <alignment horizontal="right" vertical="center"/>
    </xf>
    <xf numFmtId="4" fontId="16" fillId="0" borderId="14" applyNumberFormat="0" applyProtection="0">
      <alignment horizontal="right" vertical="center"/>
    </xf>
    <xf numFmtId="4" fontId="16" fillId="0" borderId="14" applyNumberFormat="0" applyProtection="0">
      <alignment horizontal="right" vertical="center"/>
    </xf>
    <xf numFmtId="4" fontId="16" fillId="0" borderId="14" applyNumberFormat="0" applyProtection="0">
      <alignment horizontal="right" vertical="center"/>
    </xf>
    <xf numFmtId="4" fontId="16" fillId="0" borderId="14" applyNumberFormat="0" applyProtection="0">
      <alignment horizontal="right" vertical="center"/>
    </xf>
    <xf numFmtId="4" fontId="16" fillId="0" borderId="14" applyNumberFormat="0" applyProtection="0">
      <alignment horizontal="right" vertical="center"/>
    </xf>
    <xf numFmtId="4" fontId="16" fillId="0" borderId="14" applyNumberFormat="0" applyProtection="0">
      <alignment horizontal="right" vertical="center"/>
    </xf>
    <xf numFmtId="4" fontId="16" fillId="0" borderId="14" applyNumberFormat="0" applyProtection="0">
      <alignment horizontal="right" vertical="center"/>
    </xf>
    <xf numFmtId="4" fontId="14" fillId="0" borderId="14" applyNumberFormat="0" applyProtection="0">
      <alignment horizontal="right" vertical="center"/>
    </xf>
    <xf numFmtId="4" fontId="14" fillId="0" borderId="14" applyNumberFormat="0" applyProtection="0">
      <alignment horizontal="right" vertical="center"/>
    </xf>
    <xf numFmtId="4" fontId="14" fillId="0" borderId="14" applyNumberFormat="0" applyProtection="0">
      <alignment horizontal="right" vertical="center"/>
    </xf>
    <xf numFmtId="4" fontId="14" fillId="0" borderId="14" applyNumberFormat="0" applyProtection="0">
      <alignment horizontal="right" vertical="center"/>
    </xf>
    <xf numFmtId="4" fontId="14" fillId="0" borderId="14" applyNumberFormat="0" applyProtection="0">
      <alignment horizontal="right" vertical="center"/>
    </xf>
    <xf numFmtId="4" fontId="14" fillId="0" borderId="14" applyNumberFormat="0" applyProtection="0">
      <alignment horizontal="right" vertical="center"/>
    </xf>
    <xf numFmtId="4" fontId="14" fillId="0" borderId="14" applyNumberFormat="0" applyProtection="0">
      <alignment horizontal="right" vertical="center"/>
    </xf>
    <xf numFmtId="4" fontId="14" fillId="0" borderId="14" applyNumberFormat="0" applyProtection="0">
      <alignment horizontal="right" vertical="center"/>
    </xf>
    <xf numFmtId="4" fontId="14" fillId="0" borderId="14" applyNumberFormat="0" applyProtection="0">
      <alignment horizontal="right" vertical="center"/>
    </xf>
    <xf numFmtId="4" fontId="14" fillId="0" borderId="14" applyNumberFormat="0" applyProtection="0">
      <alignment horizontal="right" vertical="center"/>
    </xf>
    <xf numFmtId="4" fontId="14" fillId="0" borderId="14" applyNumberFormat="0" applyProtection="0">
      <alignment horizontal="right" vertical="center"/>
    </xf>
    <xf numFmtId="0" fontId="17" fillId="0" borderId="6">
      <alignment horizontal="right" vertical="center"/>
    </xf>
    <xf numFmtId="0" fontId="31" fillId="25" borderId="2">
      <alignment horizontal="center" vertical="center" wrapText="1"/>
    </xf>
    <xf numFmtId="0" fontId="31" fillId="25" borderId="2">
      <alignment horizontal="center" vertical="center" wrapText="1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166" fontId="18" fillId="0" borderId="0" applyFont="0" applyFill="0" applyBorder="0" applyAlignment="0" applyProtection="0"/>
    <xf numFmtId="167" fontId="41" fillId="0" borderId="0">
      <alignment horizontal="right"/>
    </xf>
    <xf numFmtId="0" fontId="42" fillId="0" borderId="0"/>
    <xf numFmtId="43" fontId="13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12" fillId="0" borderId="0"/>
    <xf numFmtId="43" fontId="11" fillId="0" borderId="0" applyFont="0" applyFill="0" applyBorder="0" applyAlignment="0" applyProtection="0"/>
    <xf numFmtId="0" fontId="15" fillId="0" borderId="0"/>
    <xf numFmtId="0" fontId="10" fillId="0" borderId="0"/>
    <xf numFmtId="0" fontId="10" fillId="0" borderId="0"/>
    <xf numFmtId="0" fontId="9" fillId="0" borderId="0"/>
    <xf numFmtId="43" fontId="42" fillId="0" borderId="0" applyFont="0" applyFill="0" applyBorder="0" applyAlignment="0" applyProtection="0"/>
    <xf numFmtId="0" fontId="44" fillId="0" borderId="0"/>
    <xf numFmtId="0" fontId="42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17" fillId="0" borderId="43">
      <alignment horizontal="right" vertical="center"/>
    </xf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97">
    <xf numFmtId="0" fontId="0" fillId="0" borderId="0" xfId="0"/>
    <xf numFmtId="0" fontId="47" fillId="35" borderId="2" xfId="370" applyFont="1" applyFill="1" applyBorder="1" applyAlignment="1">
      <alignment horizontal="center"/>
    </xf>
    <xf numFmtId="0" fontId="47" fillId="0" borderId="2" xfId="370" applyFont="1" applyFill="1" applyBorder="1"/>
    <xf numFmtId="0" fontId="48" fillId="0" borderId="2" xfId="370" quotePrefix="1" applyNumberFormat="1" applyFont="1" applyBorder="1" applyAlignment="1">
      <alignment horizontal="left" indent="2"/>
    </xf>
    <xf numFmtId="0" fontId="48" fillId="0" borderId="2" xfId="370" applyNumberFormat="1" applyFont="1" applyBorder="1" applyAlignment="1">
      <alignment horizontal="left" indent="2"/>
    </xf>
    <xf numFmtId="0" fontId="47" fillId="0" borderId="2" xfId="370" applyNumberFormat="1" applyFont="1" applyFill="1" applyBorder="1"/>
    <xf numFmtId="0" fontId="48" fillId="0" borderId="2" xfId="370" quotePrefix="1" applyNumberFormat="1" applyFont="1" applyFill="1" applyBorder="1" applyAlignment="1">
      <alignment horizontal="left" indent="1"/>
    </xf>
    <xf numFmtId="0" fontId="48" fillId="0" borderId="2" xfId="370" applyNumberFormat="1" applyFont="1" applyFill="1" applyBorder="1" applyAlignment="1">
      <alignment horizontal="left" wrapText="1" indent="1"/>
    </xf>
    <xf numFmtId="0" fontId="48" fillId="0" borderId="2" xfId="370" applyNumberFormat="1" applyFont="1" applyFill="1" applyBorder="1" applyAlignment="1">
      <alignment horizontal="left" indent="1"/>
    </xf>
    <xf numFmtId="0" fontId="49" fillId="0" borderId="2" xfId="370" applyNumberFormat="1" applyFont="1" applyBorder="1" applyAlignment="1">
      <alignment horizontal="left" indent="3"/>
    </xf>
    <xf numFmtId="0" fontId="50" fillId="35" borderId="2" xfId="380" applyFont="1" applyFill="1" applyBorder="1" applyAlignment="1">
      <alignment horizontal="center" vertical="center" wrapText="1"/>
    </xf>
    <xf numFmtId="0" fontId="47" fillId="37" borderId="2" xfId="370" applyFont="1" applyFill="1" applyBorder="1" applyAlignment="1">
      <alignment horizontal="left"/>
    </xf>
    <xf numFmtId="0" fontId="51" fillId="0" borderId="0" xfId="664" applyFont="1"/>
    <xf numFmtId="0" fontId="53" fillId="0" borderId="0" xfId="664" applyFont="1" applyFill="1"/>
    <xf numFmtId="0" fontId="46" fillId="29" borderId="2" xfId="664" applyFont="1" applyFill="1" applyBorder="1" applyAlignment="1">
      <alignment horizontal="center"/>
    </xf>
    <xf numFmtId="3" fontId="54" fillId="0" borderId="65" xfId="272" applyNumberFormat="1" applyFont="1" applyBorder="1" applyAlignment="1">
      <alignment horizontal="right" vertical="center" wrapText="1" indent="1"/>
    </xf>
    <xf numFmtId="0" fontId="54" fillId="0" borderId="0" xfId="0" applyFont="1"/>
    <xf numFmtId="3" fontId="54" fillId="0" borderId="22" xfId="0" applyNumberFormat="1" applyFont="1" applyFill="1" applyBorder="1" applyAlignment="1">
      <alignment horizontal="right" vertical="center" indent="1"/>
    </xf>
    <xf numFmtId="0" fontId="52" fillId="0" borderId="42" xfId="303" quotePrefix="1" applyFont="1" applyFill="1" applyBorder="1" applyAlignment="1">
      <alignment horizontal="right"/>
    </xf>
    <xf numFmtId="3" fontId="54" fillId="0" borderId="2" xfId="0" applyNumberFormat="1" applyFont="1" applyFill="1" applyBorder="1" applyAlignment="1">
      <alignment vertical="center"/>
    </xf>
    <xf numFmtId="0" fontId="52" fillId="0" borderId="39" xfId="332" applyFont="1" applyBorder="1" applyAlignment="1">
      <alignment horizontal="left" vertical="top" wrapText="1"/>
    </xf>
    <xf numFmtId="41" fontId="54" fillId="0" borderId="84" xfId="332" quotePrefix="1" applyNumberFormat="1" applyFont="1" applyBorder="1" applyAlignment="1">
      <alignment horizontal="left" vertical="center"/>
    </xf>
    <xf numFmtId="173" fontId="54" fillId="0" borderId="2" xfId="675" applyNumberFormat="1" applyFont="1" applyFill="1" applyBorder="1"/>
    <xf numFmtId="0" fontId="55" fillId="0" borderId="0" xfId="370" applyFont="1" applyAlignment="1">
      <alignment horizontal="left"/>
    </xf>
    <xf numFmtId="0" fontId="56" fillId="0" borderId="0" xfId="303" applyFont="1" applyFill="1"/>
    <xf numFmtId="0" fontId="56" fillId="0" borderId="0" xfId="370" applyFont="1" applyAlignment="1">
      <alignment horizontal="left"/>
    </xf>
    <xf numFmtId="0" fontId="57" fillId="29" borderId="2" xfId="370" applyFont="1" applyFill="1" applyBorder="1" applyAlignment="1">
      <alignment horizontal="center" vertical="center" wrapText="1"/>
    </xf>
    <xf numFmtId="0" fontId="58" fillId="34" borderId="7" xfId="303" applyFont="1" applyFill="1" applyBorder="1" applyAlignment="1">
      <alignment vertical="center" wrapText="1"/>
    </xf>
    <xf numFmtId="3" fontId="58" fillId="34" borderId="7" xfId="303" applyNumberFormat="1" applyFont="1" applyFill="1" applyBorder="1" applyAlignment="1">
      <alignment vertical="center" wrapText="1"/>
    </xf>
    <xf numFmtId="3" fontId="58" fillId="34" borderId="2" xfId="303" applyNumberFormat="1" applyFont="1" applyFill="1" applyBorder="1" applyAlignment="1">
      <alignment vertical="center" wrapText="1"/>
    </xf>
    <xf numFmtId="0" fontId="54" fillId="0" borderId="70" xfId="370" applyFont="1" applyBorder="1" applyAlignment="1">
      <alignment horizontal="left" vertical="center" wrapText="1" indent="1"/>
    </xf>
    <xf numFmtId="0" fontId="56" fillId="0" borderId="0" xfId="303" applyFont="1" applyFill="1" applyAlignment="1"/>
    <xf numFmtId="3" fontId="56" fillId="0" borderId="0" xfId="303" applyNumberFormat="1" applyFont="1" applyFill="1" applyAlignment="1"/>
    <xf numFmtId="0" fontId="56" fillId="0" borderId="0" xfId="303" applyFont="1" applyFill="1" applyAlignment="1">
      <alignment vertical="center"/>
    </xf>
    <xf numFmtId="0" fontId="56" fillId="0" borderId="0" xfId="303" applyFont="1" applyFill="1" applyAlignment="1">
      <alignment vertical="top"/>
    </xf>
    <xf numFmtId="0" fontId="58" fillId="35" borderId="65" xfId="370" applyFont="1" applyFill="1" applyBorder="1" applyAlignment="1">
      <alignment vertical="center" wrapText="1"/>
    </xf>
    <xf numFmtId="3" fontId="58" fillId="35" borderId="65" xfId="370" applyNumberFormat="1" applyFont="1" applyFill="1" applyBorder="1" applyAlignment="1">
      <alignment horizontal="right" vertical="center" wrapText="1" indent="1"/>
    </xf>
    <xf numFmtId="3" fontId="56" fillId="0" borderId="0" xfId="303" applyNumberFormat="1" applyFont="1" applyFill="1" applyAlignment="1">
      <alignment vertical="center"/>
    </xf>
    <xf numFmtId="1" fontId="56" fillId="0" borderId="0" xfId="303" applyNumberFormat="1" applyFont="1" applyFill="1" applyAlignment="1">
      <alignment vertical="center"/>
    </xf>
    <xf numFmtId="0" fontId="58" fillId="35" borderId="71" xfId="370" applyFont="1" applyFill="1" applyBorder="1" applyAlignment="1">
      <alignment vertical="center" wrapText="1"/>
    </xf>
    <xf numFmtId="3" fontId="58" fillId="35" borderId="67" xfId="370" applyNumberFormat="1" applyFont="1" applyFill="1" applyBorder="1" applyAlignment="1">
      <alignment horizontal="right" vertical="center" wrapText="1" indent="1"/>
    </xf>
    <xf numFmtId="0" fontId="58" fillId="0" borderId="71" xfId="370" applyFont="1" applyBorder="1" applyAlignment="1">
      <alignment horizontal="left" vertical="center" wrapText="1" indent="1"/>
    </xf>
    <xf numFmtId="3" fontId="54" fillId="0" borderId="67" xfId="272" applyNumberFormat="1" applyFont="1" applyBorder="1" applyAlignment="1">
      <alignment horizontal="right" vertical="center" wrapText="1" indent="1"/>
    </xf>
    <xf numFmtId="0" fontId="58" fillId="36" borderId="2" xfId="303" applyFont="1" applyFill="1" applyBorder="1" applyAlignment="1">
      <alignment horizontal="left" vertical="center" indent="1"/>
    </xf>
    <xf numFmtId="3" fontId="58" fillId="36" borderId="2" xfId="303" applyNumberFormat="1" applyFont="1" applyFill="1" applyBorder="1" applyAlignment="1">
      <alignment horizontal="right" vertical="center" indent="1"/>
    </xf>
    <xf numFmtId="3" fontId="56" fillId="0" borderId="0" xfId="303" applyNumberFormat="1" applyFont="1" applyFill="1"/>
    <xf numFmtId="0" fontId="56" fillId="0" borderId="0" xfId="0" applyFont="1"/>
    <xf numFmtId="0" fontId="56" fillId="0" borderId="0" xfId="0" applyFont="1" applyAlignment="1">
      <alignment wrapText="1"/>
    </xf>
    <xf numFmtId="0" fontId="55" fillId="0" borderId="27" xfId="370" applyFont="1" applyBorder="1" applyAlignment="1"/>
    <xf numFmtId="0" fontId="56" fillId="0" borderId="25" xfId="0" applyFont="1" applyBorder="1"/>
    <xf numFmtId="0" fontId="56" fillId="0" borderId="26" xfId="0" applyFont="1" applyBorder="1"/>
    <xf numFmtId="0" fontId="56" fillId="0" borderId="28" xfId="370" applyFont="1" applyBorder="1" applyAlignment="1">
      <alignment horizontal="left"/>
    </xf>
    <xf numFmtId="0" fontId="56" fillId="0" borderId="0" xfId="0" applyFont="1" applyBorder="1"/>
    <xf numFmtId="0" fontId="56" fillId="0" borderId="29" xfId="0" applyFont="1" applyBorder="1"/>
    <xf numFmtId="3" fontId="56" fillId="0" borderId="2" xfId="0" applyNumberFormat="1" applyFont="1" applyFill="1" applyBorder="1" applyAlignment="1">
      <alignment horizontal="center" vertical="center" wrapText="1"/>
    </xf>
    <xf numFmtId="3" fontId="56" fillId="0" borderId="2" xfId="0" applyNumberFormat="1" applyFont="1" applyFill="1" applyBorder="1" applyAlignment="1">
      <alignment horizontal="right"/>
    </xf>
    <xf numFmtId="3" fontId="56" fillId="0" borderId="31" xfId="0" applyNumberFormat="1" applyFont="1" applyFill="1" applyBorder="1" applyAlignment="1">
      <alignment horizontal="right"/>
    </xf>
    <xf numFmtId="3" fontId="55" fillId="27" borderId="2" xfId="0" applyNumberFormat="1" applyFont="1" applyFill="1" applyBorder="1" applyAlignment="1">
      <alignment horizontal="right"/>
    </xf>
    <xf numFmtId="3" fontId="55" fillId="27" borderId="31" xfId="0" applyNumberFormat="1" applyFont="1" applyFill="1" applyBorder="1" applyAlignment="1">
      <alignment horizontal="right"/>
    </xf>
    <xf numFmtId="3" fontId="56" fillId="0" borderId="0" xfId="0" applyNumberFormat="1" applyFont="1"/>
    <xf numFmtId="3" fontId="56" fillId="0" borderId="47" xfId="0" applyNumberFormat="1" applyFont="1" applyFill="1" applyBorder="1" applyAlignment="1">
      <alignment horizontal="center" vertical="center" wrapText="1"/>
    </xf>
    <xf numFmtId="3" fontId="56" fillId="0" borderId="24" xfId="0" applyNumberFormat="1" applyFont="1" applyFill="1" applyBorder="1" applyAlignment="1">
      <alignment horizontal="center" vertical="center" wrapText="1"/>
    </xf>
    <xf numFmtId="3" fontId="56" fillId="0" borderId="24" xfId="0" applyNumberFormat="1" applyFont="1" applyFill="1" applyBorder="1" applyAlignment="1">
      <alignment horizontal="right"/>
    </xf>
    <xf numFmtId="3" fontId="56" fillId="0" borderId="37" xfId="0" applyNumberFormat="1" applyFont="1" applyFill="1" applyBorder="1" applyAlignment="1">
      <alignment horizontal="right"/>
    </xf>
    <xf numFmtId="3" fontId="56" fillId="0" borderId="61" xfId="0" applyNumberFormat="1" applyFont="1" applyFill="1" applyBorder="1" applyAlignment="1">
      <alignment horizontal="center" vertical="center" wrapText="1"/>
    </xf>
    <xf numFmtId="3" fontId="56" fillId="0" borderId="24" xfId="0" applyNumberFormat="1" applyFont="1" applyFill="1" applyBorder="1" applyAlignment="1">
      <alignment horizontal="center" wrapText="1"/>
    </xf>
    <xf numFmtId="3" fontId="55" fillId="27" borderId="33" xfId="0" applyNumberFormat="1" applyFont="1" applyFill="1" applyBorder="1" applyAlignment="1">
      <alignment horizontal="right"/>
    </xf>
    <xf numFmtId="3" fontId="55" fillId="27" borderId="54" xfId="0" applyNumberFormat="1" applyFont="1" applyFill="1" applyBorder="1" applyAlignment="1">
      <alignment horizontal="right"/>
    </xf>
    <xf numFmtId="2" fontId="56" fillId="0" borderId="0" xfId="0" applyNumberFormat="1" applyFont="1"/>
    <xf numFmtId="4" fontId="56" fillId="0" borderId="0" xfId="0" applyNumberFormat="1" applyFont="1"/>
    <xf numFmtId="4" fontId="55" fillId="0" borderId="0" xfId="0" applyNumberFormat="1" applyFont="1" applyAlignment="1"/>
    <xf numFmtId="3" fontId="56" fillId="0" borderId="0" xfId="0" applyNumberFormat="1" applyFont="1" applyFill="1" applyBorder="1" applyAlignment="1">
      <alignment horizontal="right"/>
    </xf>
    <xf numFmtId="0" fontId="56" fillId="0" borderId="0" xfId="0" applyFont="1" applyFill="1"/>
    <xf numFmtId="49" fontId="61" fillId="0" borderId="55" xfId="664" applyNumberFormat="1" applyFont="1" applyFill="1" applyBorder="1" applyAlignment="1">
      <alignment horizontal="left" vertical="top" wrapText="1"/>
    </xf>
    <xf numFmtId="3" fontId="56" fillId="0" borderId="0" xfId="0" applyNumberFormat="1" applyFont="1" applyFill="1"/>
    <xf numFmtId="0" fontId="55" fillId="0" borderId="0" xfId="370" applyFont="1" applyAlignment="1"/>
    <xf numFmtId="0" fontId="59" fillId="26" borderId="8" xfId="0" applyFont="1" applyFill="1" applyBorder="1" applyAlignment="1">
      <alignment vertical="center"/>
    </xf>
    <xf numFmtId="0" fontId="59" fillId="26" borderId="4" xfId="0" applyFont="1" applyFill="1" applyBorder="1" applyAlignment="1">
      <alignment vertical="center"/>
    </xf>
    <xf numFmtId="0" fontId="59" fillId="26" borderId="8" xfId="0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left" vertical="center" wrapText="1" indent="1"/>
    </xf>
    <xf numFmtId="3" fontId="56" fillId="0" borderId="22" xfId="0" applyNumberFormat="1" applyFont="1" applyFill="1" applyBorder="1" applyAlignment="1">
      <alignment horizontal="right" vertical="center" indent="1"/>
    </xf>
    <xf numFmtId="0" fontId="56" fillId="0" borderId="23" xfId="0" applyFont="1" applyFill="1" applyBorder="1" applyAlignment="1">
      <alignment horizontal="left" vertical="center" wrapText="1" indent="1"/>
    </xf>
    <xf numFmtId="0" fontId="55" fillId="28" borderId="2" xfId="0" applyFont="1" applyFill="1" applyBorder="1" applyAlignment="1">
      <alignment vertical="center" wrapText="1"/>
    </xf>
    <xf numFmtId="3" fontId="55" fillId="28" borderId="2" xfId="0" applyNumberFormat="1" applyFont="1" applyFill="1" applyBorder="1" applyAlignment="1">
      <alignment vertical="center"/>
    </xf>
    <xf numFmtId="0" fontId="55" fillId="0" borderId="0" xfId="370" applyFont="1" applyAlignment="1">
      <alignment horizontal="left" vertical="center"/>
    </xf>
    <xf numFmtId="0" fontId="55" fillId="0" borderId="0" xfId="370" applyFont="1" applyAlignment="1">
      <alignment horizontal="right" vertical="center"/>
    </xf>
    <xf numFmtId="0" fontId="56" fillId="26" borderId="0" xfId="303" applyFont="1" applyFill="1" applyAlignment="1">
      <alignment horizontal="left" wrapText="1"/>
    </xf>
    <xf numFmtId="0" fontId="56" fillId="0" borderId="0" xfId="303" applyFont="1"/>
    <xf numFmtId="0" fontId="59" fillId="26" borderId="45" xfId="303" applyFont="1" applyFill="1" applyBorder="1" applyAlignment="1">
      <alignment horizontal="left" vertical="center" wrapText="1"/>
    </xf>
    <xf numFmtId="3" fontId="59" fillId="26" borderId="19" xfId="303" applyNumberFormat="1" applyFont="1" applyFill="1" applyBorder="1" applyAlignment="1">
      <alignment horizontal="center" vertical="center" wrapText="1"/>
    </xf>
    <xf numFmtId="3" fontId="59" fillId="26" borderId="42" xfId="303" applyNumberFormat="1" applyFont="1" applyFill="1" applyBorder="1" applyAlignment="1">
      <alignment horizontal="center" vertical="center" wrapText="1"/>
    </xf>
    <xf numFmtId="0" fontId="55" fillId="27" borderId="2" xfId="303" applyFont="1" applyFill="1" applyBorder="1" applyAlignment="1">
      <alignment vertical="center" wrapText="1"/>
    </xf>
    <xf numFmtId="3" fontId="55" fillId="27" borderId="2" xfId="303" applyNumberFormat="1" applyFont="1" applyFill="1" applyBorder="1" applyAlignment="1">
      <alignment vertical="center" wrapText="1"/>
    </xf>
    <xf numFmtId="0" fontId="56" fillId="0" borderId="42" xfId="303" quotePrefix="1" applyFont="1" applyFill="1" applyBorder="1" applyAlignment="1">
      <alignment horizontal="left"/>
    </xf>
    <xf numFmtId="3" fontId="56" fillId="0" borderId="24" xfId="303" applyNumberFormat="1" applyFont="1" applyFill="1" applyBorder="1" applyAlignment="1">
      <alignment horizontal="right"/>
    </xf>
    <xf numFmtId="3" fontId="56" fillId="0" borderId="65" xfId="303" applyNumberFormat="1" applyFont="1" applyFill="1" applyBorder="1" applyAlignment="1">
      <alignment horizontal="right"/>
    </xf>
    <xf numFmtId="0" fontId="56" fillId="0" borderId="42" xfId="303" quotePrefix="1" applyFont="1" applyFill="1" applyBorder="1" applyAlignment="1">
      <alignment horizontal="left" wrapText="1"/>
    </xf>
    <xf numFmtId="3" fontId="62" fillId="0" borderId="65" xfId="303" applyNumberFormat="1" applyFont="1" applyFill="1" applyBorder="1" applyAlignment="1">
      <alignment horizontal="right"/>
    </xf>
    <xf numFmtId="0" fontId="62" fillId="0" borderId="42" xfId="303" quotePrefix="1" applyFont="1" applyFill="1" applyBorder="1" applyAlignment="1">
      <alignment horizontal="right"/>
    </xf>
    <xf numFmtId="0" fontId="56" fillId="0" borderId="65" xfId="303" quotePrefix="1" applyFont="1" applyFill="1" applyBorder="1" applyAlignment="1">
      <alignment horizontal="left" wrapText="1"/>
    </xf>
    <xf numFmtId="0" fontId="62" fillId="0" borderId="65" xfId="303" quotePrefix="1" applyFont="1" applyFill="1" applyBorder="1" applyAlignment="1">
      <alignment horizontal="right" wrapText="1"/>
    </xf>
    <xf numFmtId="4" fontId="56" fillId="0" borderId="65" xfId="303" quotePrefix="1" applyNumberFormat="1" applyFont="1" applyFill="1" applyBorder="1" applyAlignment="1">
      <alignment horizontal="left" wrapText="1"/>
    </xf>
    <xf numFmtId="4" fontId="62" fillId="0" borderId="65" xfId="303" quotePrefix="1" applyNumberFormat="1" applyFont="1" applyFill="1" applyBorder="1" applyAlignment="1">
      <alignment horizontal="right" wrapText="1"/>
    </xf>
    <xf numFmtId="0" fontId="56" fillId="0" borderId="65" xfId="303" quotePrefix="1" applyFont="1" applyFill="1" applyBorder="1" applyAlignment="1">
      <alignment horizontal="left" vertical="center" wrapText="1"/>
    </xf>
    <xf numFmtId="3" fontId="56" fillId="0" borderId="0" xfId="303" applyNumberFormat="1" applyFont="1"/>
    <xf numFmtId="0" fontId="56" fillId="0" borderId="66" xfId="303" quotePrefix="1" applyFont="1" applyFill="1" applyBorder="1" applyAlignment="1">
      <alignment horizontal="left" wrapText="1"/>
    </xf>
    <xf numFmtId="0" fontId="56" fillId="0" borderId="67" xfId="303" quotePrefix="1" applyFont="1" applyFill="1" applyBorder="1" applyAlignment="1">
      <alignment horizontal="left" wrapText="1"/>
    </xf>
    <xf numFmtId="0" fontId="56" fillId="0" borderId="65" xfId="303" quotePrefix="1" applyFont="1" applyFill="1" applyBorder="1" applyAlignment="1">
      <alignment horizontal="left" vertical="top" wrapText="1"/>
    </xf>
    <xf numFmtId="0" fontId="55" fillId="0" borderId="0" xfId="303" applyFont="1" applyFill="1"/>
    <xf numFmtId="0" fontId="55" fillId="0" borderId="0" xfId="303" applyFont="1"/>
    <xf numFmtId="0" fontId="62" fillId="0" borderId="0" xfId="303" applyFont="1" applyFill="1" applyAlignment="1">
      <alignment horizontal="right"/>
    </xf>
    <xf numFmtId="0" fontId="62" fillId="0" borderId="2" xfId="303" applyFont="1" applyFill="1" applyBorder="1" applyAlignment="1">
      <alignment horizontal="right" vertical="center" wrapText="1"/>
    </xf>
    <xf numFmtId="3" fontId="62" fillId="0" borderId="2" xfId="303" applyNumberFormat="1" applyFont="1" applyFill="1" applyBorder="1" applyAlignment="1">
      <alignment horizontal="right" vertical="center" wrapText="1"/>
    </xf>
    <xf numFmtId="0" fontId="62" fillId="0" borderId="65" xfId="303" applyFont="1" applyFill="1" applyBorder="1" applyAlignment="1">
      <alignment horizontal="right" vertical="top" wrapText="1"/>
    </xf>
    <xf numFmtId="0" fontId="56" fillId="0" borderId="66" xfId="303" applyFont="1" applyFill="1" applyBorder="1" applyAlignment="1">
      <alignment horizontal="left" vertical="top" wrapText="1"/>
    </xf>
    <xf numFmtId="0" fontId="56" fillId="0" borderId="66" xfId="303" quotePrefix="1" applyFont="1" applyFill="1" applyBorder="1" applyAlignment="1">
      <alignment horizontal="left" vertical="top" wrapText="1"/>
    </xf>
    <xf numFmtId="0" fontId="56" fillId="0" borderId="2" xfId="303" applyFont="1" applyFill="1" applyBorder="1" applyAlignment="1">
      <alignment vertical="center" wrapText="1"/>
    </xf>
    <xf numFmtId="3" fontId="56" fillId="0" borderId="2" xfId="303" applyNumberFormat="1" applyFont="1" applyFill="1" applyBorder="1" applyAlignment="1">
      <alignment vertical="center" wrapText="1"/>
    </xf>
    <xf numFmtId="0" fontId="55" fillId="27" borderId="2" xfId="303" quotePrefix="1" applyFont="1" applyFill="1" applyBorder="1" applyAlignment="1">
      <alignment vertical="center" wrapText="1"/>
    </xf>
    <xf numFmtId="4" fontId="56" fillId="0" borderId="0" xfId="303" applyNumberFormat="1" applyFont="1" applyFill="1"/>
    <xf numFmtId="0" fontId="56" fillId="0" borderId="65" xfId="303" applyFont="1" applyFill="1" applyBorder="1" applyAlignment="1">
      <alignment horizontal="left" wrapText="1"/>
    </xf>
    <xf numFmtId="2" fontId="56" fillId="0" borderId="0" xfId="303" applyNumberFormat="1" applyFont="1"/>
    <xf numFmtId="4" fontId="56" fillId="0" borderId="0" xfId="303" applyNumberFormat="1" applyFont="1"/>
    <xf numFmtId="0" fontId="56" fillId="0" borderId="68" xfId="303" applyFont="1" applyFill="1" applyBorder="1"/>
    <xf numFmtId="0" fontId="59" fillId="26" borderId="2" xfId="303" applyFont="1" applyFill="1" applyBorder="1" applyAlignment="1">
      <alignment horizontal="left" vertical="center" wrapText="1"/>
    </xf>
    <xf numFmtId="0" fontId="59" fillId="26" borderId="42" xfId="303" applyFont="1" applyFill="1" applyBorder="1" applyAlignment="1">
      <alignment horizontal="left" vertical="center" wrapText="1"/>
    </xf>
    <xf numFmtId="0" fontId="63" fillId="0" borderId="42" xfId="303" quotePrefix="1" applyFont="1" applyFill="1" applyBorder="1" applyAlignment="1">
      <alignment horizontal="left"/>
    </xf>
    <xf numFmtId="0" fontId="63" fillId="0" borderId="42" xfId="303" quotePrefix="1" applyFont="1" applyFill="1" applyBorder="1" applyAlignment="1">
      <alignment horizontal="left" vertical="center"/>
    </xf>
    <xf numFmtId="0" fontId="63" fillId="0" borderId="42" xfId="303" quotePrefix="1" applyFont="1" applyFill="1" applyBorder="1" applyAlignment="1">
      <alignment vertical="top" wrapText="1"/>
    </xf>
    <xf numFmtId="0" fontId="56" fillId="0" borderId="24" xfId="303" quotePrefix="1" applyFont="1" applyFill="1" applyBorder="1" applyAlignment="1">
      <alignment horizontal="left" wrapText="1"/>
    </xf>
    <xf numFmtId="0" fontId="56" fillId="0" borderId="66" xfId="303" quotePrefix="1" applyFont="1" applyFill="1" applyBorder="1" applyAlignment="1">
      <alignment horizontal="left" vertical="center" wrapText="1"/>
    </xf>
    <xf numFmtId="0" fontId="56" fillId="0" borderId="0" xfId="303" applyFont="1" applyFill="1" applyAlignment="1">
      <alignment horizontal="left" wrapText="1"/>
    </xf>
    <xf numFmtId="0" fontId="56" fillId="0" borderId="0" xfId="303" applyFont="1" applyFill="1" applyAlignment="1">
      <alignment horizontal="right"/>
    </xf>
    <xf numFmtId="0" fontId="56" fillId="0" borderId="0" xfId="303" applyFont="1" applyAlignment="1">
      <alignment horizontal="left" wrapText="1"/>
    </xf>
    <xf numFmtId="172" fontId="56" fillId="0" borderId="0" xfId="303" applyNumberFormat="1" applyFont="1" applyAlignment="1">
      <alignment horizontal="right"/>
    </xf>
    <xf numFmtId="0" fontId="56" fillId="0" borderId="0" xfId="303" applyFont="1" applyAlignment="1">
      <alignment horizontal="right"/>
    </xf>
    <xf numFmtId="3" fontId="55" fillId="0" borderId="0" xfId="370" applyNumberFormat="1" applyFont="1" applyAlignment="1">
      <alignment horizontal="right" vertical="center"/>
    </xf>
    <xf numFmtId="2" fontId="56" fillId="0" borderId="0" xfId="303" applyNumberFormat="1" applyFont="1" applyFill="1"/>
    <xf numFmtId="0" fontId="62" fillId="0" borderId="65" xfId="303" quotePrefix="1" applyFont="1" applyFill="1" applyBorder="1" applyAlignment="1">
      <alignment horizontal="right" vertical="top" wrapText="1"/>
    </xf>
    <xf numFmtId="0" fontId="56" fillId="0" borderId="65" xfId="303" applyFont="1" applyFill="1" applyBorder="1" applyAlignment="1">
      <alignment horizontal="left" vertical="top" wrapText="1"/>
    </xf>
    <xf numFmtId="169" fontId="56" fillId="0" borderId="0" xfId="303" applyNumberFormat="1" applyFont="1"/>
    <xf numFmtId="0" fontId="56" fillId="26" borderId="0" xfId="303" applyFont="1" applyFill="1" applyAlignment="1">
      <alignment wrapText="1"/>
    </xf>
    <xf numFmtId="3" fontId="56" fillId="0" borderId="0" xfId="303" applyNumberFormat="1" applyFont="1" applyFill="1" applyAlignment="1">
      <alignment horizontal="right"/>
    </xf>
    <xf numFmtId="171" fontId="56" fillId="0" borderId="0" xfId="303" applyNumberFormat="1" applyFont="1" applyAlignment="1">
      <alignment horizontal="right"/>
    </xf>
    <xf numFmtId="3" fontId="56" fillId="0" borderId="0" xfId="303" applyNumberFormat="1" applyFont="1" applyAlignment="1">
      <alignment horizontal="right"/>
    </xf>
    <xf numFmtId="3" fontId="56" fillId="0" borderId="0" xfId="303" applyNumberFormat="1" applyFont="1" applyFill="1" applyBorder="1" applyAlignment="1">
      <alignment horizontal="right"/>
    </xf>
    <xf numFmtId="169" fontId="56" fillId="0" borderId="0" xfId="303" applyNumberFormat="1" applyFont="1" applyAlignment="1">
      <alignment horizontal="right"/>
    </xf>
    <xf numFmtId="170" fontId="56" fillId="0" borderId="0" xfId="303" applyNumberFormat="1" applyFont="1" applyAlignment="1">
      <alignment horizontal="right"/>
    </xf>
    <xf numFmtId="0" fontId="59" fillId="26" borderId="30" xfId="0" applyFont="1" applyFill="1" applyBorder="1" applyAlignment="1">
      <alignment horizontal="left" vertical="center"/>
    </xf>
    <xf numFmtId="0" fontId="55" fillId="27" borderId="2" xfId="0" applyFont="1" applyFill="1" applyBorder="1" applyAlignment="1">
      <alignment horizontal="left" vertical="center" wrapText="1"/>
    </xf>
    <xf numFmtId="0" fontId="55" fillId="27" borderId="31" xfId="0" applyFont="1" applyFill="1" applyBorder="1" applyAlignment="1">
      <alignment horizontal="left" vertical="center" wrapText="1"/>
    </xf>
    <xf numFmtId="0" fontId="55" fillId="0" borderId="19" xfId="0" applyFont="1" applyFill="1" applyBorder="1" applyAlignment="1">
      <alignment horizontal="left" vertical="center" wrapText="1"/>
    </xf>
    <xf numFmtId="3" fontId="55" fillId="27" borderId="30" xfId="0" applyNumberFormat="1" applyFont="1" applyFill="1" applyBorder="1" applyAlignment="1">
      <alignment vertical="center" wrapText="1"/>
    </xf>
    <xf numFmtId="3" fontId="63" fillId="0" borderId="2" xfId="0" applyNumberFormat="1" applyFont="1" applyFill="1" applyBorder="1" applyAlignment="1">
      <alignment vertical="center"/>
    </xf>
    <xf numFmtId="3" fontId="64" fillId="27" borderId="31" xfId="0" applyNumberFormat="1" applyFont="1" applyFill="1" applyBorder="1" applyAlignment="1">
      <alignment vertical="center" wrapText="1"/>
    </xf>
    <xf numFmtId="3" fontId="47" fillId="27" borderId="30" xfId="0" applyNumberFormat="1" applyFont="1" applyFill="1" applyBorder="1" applyAlignment="1">
      <alignment vertical="center" wrapText="1"/>
    </xf>
    <xf numFmtId="3" fontId="55" fillId="27" borderId="32" xfId="0" applyNumberFormat="1" applyFont="1" applyFill="1" applyBorder="1" applyAlignment="1">
      <alignment vertical="center" wrapText="1"/>
    </xf>
    <xf numFmtId="3" fontId="64" fillId="27" borderId="33" xfId="0" applyNumberFormat="1" applyFont="1" applyFill="1" applyBorder="1" applyAlignment="1">
      <alignment vertical="center" wrapText="1"/>
    </xf>
    <xf numFmtId="3" fontId="64" fillId="27" borderId="54" xfId="0" applyNumberFormat="1" applyFont="1" applyFill="1" applyBorder="1" applyAlignment="1">
      <alignment vertical="center" wrapText="1"/>
    </xf>
    <xf numFmtId="0" fontId="55" fillId="0" borderId="5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55" fillId="0" borderId="28" xfId="370" applyFont="1" applyBorder="1" applyAlignment="1"/>
    <xf numFmtId="3" fontId="56" fillId="0" borderId="0" xfId="0" applyNumberFormat="1" applyFont="1" applyBorder="1"/>
    <xf numFmtId="3" fontId="56" fillId="0" borderId="29" xfId="0" applyNumberFormat="1" applyFont="1" applyBorder="1"/>
    <xf numFmtId="0" fontId="65" fillId="31" borderId="28" xfId="332" applyFont="1" applyFill="1" applyBorder="1" applyAlignment="1">
      <alignment horizontal="center" vertical="center"/>
    </xf>
    <xf numFmtId="0" fontId="58" fillId="30" borderId="30" xfId="332" applyFont="1" applyFill="1" applyBorder="1" applyAlignment="1">
      <alignment vertical="center"/>
    </xf>
    <xf numFmtId="3" fontId="58" fillId="30" borderId="2" xfId="332" applyNumberFormat="1" applyFont="1" applyFill="1" applyBorder="1" applyAlignment="1">
      <alignment horizontal="center" vertical="center"/>
    </xf>
    <xf numFmtId="3" fontId="58" fillId="30" borderId="31" xfId="332" applyNumberFormat="1" applyFont="1" applyFill="1" applyBorder="1" applyAlignment="1">
      <alignment horizontal="center" vertical="center"/>
    </xf>
    <xf numFmtId="0" fontId="56" fillId="0" borderId="52" xfId="332" applyFont="1" applyBorder="1" applyAlignment="1">
      <alignment wrapText="1"/>
    </xf>
    <xf numFmtId="3" fontId="54" fillId="32" borderId="44" xfId="370" applyNumberFormat="1" applyFont="1" applyFill="1" applyBorder="1" applyAlignment="1">
      <alignment wrapText="1"/>
    </xf>
    <xf numFmtId="3" fontId="54" fillId="32" borderId="53" xfId="370" applyNumberFormat="1" applyFont="1" applyFill="1" applyBorder="1" applyAlignment="1">
      <alignment wrapText="1"/>
    </xf>
    <xf numFmtId="0" fontId="56" fillId="0" borderId="52" xfId="332" applyFont="1" applyBorder="1" applyAlignment="1">
      <alignment vertical="center" wrapText="1"/>
    </xf>
    <xf numFmtId="0" fontId="56" fillId="0" borderId="39" xfId="332" applyFont="1" applyBorder="1" applyAlignment="1">
      <alignment vertical="center" wrapText="1"/>
    </xf>
    <xf numFmtId="3" fontId="54" fillId="32" borderId="40" xfId="370" applyNumberFormat="1" applyFont="1" applyFill="1" applyBorder="1" applyAlignment="1">
      <alignment wrapText="1"/>
    </xf>
    <xf numFmtId="3" fontId="54" fillId="32" borderId="41" xfId="370" applyNumberFormat="1" applyFont="1" applyFill="1" applyBorder="1" applyAlignment="1">
      <alignment wrapText="1"/>
    </xf>
    <xf numFmtId="0" fontId="62" fillId="0" borderId="39" xfId="332" applyFont="1" applyBorder="1" applyAlignment="1">
      <alignment horizontal="left" vertical="top" wrapText="1"/>
    </xf>
    <xf numFmtId="3" fontId="52" fillId="32" borderId="40" xfId="370" applyNumberFormat="1" applyFont="1" applyFill="1" applyBorder="1" applyAlignment="1">
      <alignment wrapText="1"/>
    </xf>
    <xf numFmtId="3" fontId="52" fillId="32" borderId="41" xfId="370" applyNumberFormat="1" applyFont="1" applyFill="1" applyBorder="1" applyAlignment="1">
      <alignment wrapText="1"/>
    </xf>
    <xf numFmtId="0" fontId="49" fillId="0" borderId="39" xfId="332" applyFont="1" applyBorder="1" applyAlignment="1">
      <alignment horizontal="left" vertical="top" wrapText="1"/>
    </xf>
    <xf numFmtId="3" fontId="66" fillId="32" borderId="40" xfId="370" applyNumberFormat="1" applyFont="1" applyFill="1" applyBorder="1" applyAlignment="1">
      <alignment wrapText="1"/>
    </xf>
    <xf numFmtId="3" fontId="66" fillId="32" borderId="41" xfId="370" applyNumberFormat="1" applyFont="1" applyFill="1" applyBorder="1" applyAlignment="1">
      <alignment wrapText="1"/>
    </xf>
    <xf numFmtId="0" fontId="56" fillId="0" borderId="39" xfId="332" applyFont="1" applyBorder="1" applyAlignment="1">
      <alignment vertical="top" wrapText="1"/>
    </xf>
    <xf numFmtId="0" fontId="58" fillId="33" borderId="30" xfId="332" applyFont="1" applyFill="1" applyBorder="1" applyAlignment="1">
      <alignment vertical="center"/>
    </xf>
    <xf numFmtId="3" fontId="58" fillId="33" borderId="2" xfId="332" applyNumberFormat="1" applyFont="1" applyFill="1" applyBorder="1" applyAlignment="1">
      <alignment vertical="center"/>
    </xf>
    <xf numFmtId="3" fontId="58" fillId="33" borderId="31" xfId="332" applyNumberFormat="1" applyFont="1" applyFill="1" applyBorder="1" applyAlignment="1">
      <alignment vertical="center"/>
    </xf>
    <xf numFmtId="0" fontId="56" fillId="0" borderId="39" xfId="332" applyFont="1" applyBorder="1" applyAlignment="1">
      <alignment wrapText="1"/>
    </xf>
    <xf numFmtId="0" fontId="62" fillId="0" borderId="39" xfId="332" applyFont="1" applyBorder="1" applyAlignment="1">
      <alignment vertical="center" wrapText="1"/>
    </xf>
    <xf numFmtId="0" fontId="49" fillId="0" borderId="39" xfId="332" applyFont="1" applyBorder="1" applyAlignment="1">
      <alignment vertical="center" wrapText="1"/>
    </xf>
    <xf numFmtId="0" fontId="56" fillId="0" borderId="52" xfId="332" applyFont="1" applyBorder="1" applyAlignment="1">
      <alignment vertical="top" wrapText="1"/>
    </xf>
    <xf numFmtId="0" fontId="58" fillId="33" borderId="30" xfId="332" applyFont="1" applyFill="1" applyBorder="1" applyAlignment="1">
      <alignment horizontal="left" vertical="center" indent="1"/>
    </xf>
    <xf numFmtId="0" fontId="58" fillId="33" borderId="32" xfId="332" applyFont="1" applyFill="1" applyBorder="1" applyAlignment="1">
      <alignment horizontal="left" vertical="center" indent="1"/>
    </xf>
    <xf numFmtId="3" fontId="58" fillId="33" borderId="33" xfId="332" applyNumberFormat="1" applyFont="1" applyFill="1" applyBorder="1" applyAlignment="1">
      <alignment vertical="center"/>
    </xf>
    <xf numFmtId="3" fontId="58" fillId="33" borderId="54" xfId="332" applyNumberFormat="1" applyFont="1" applyFill="1" applyBorder="1" applyAlignment="1">
      <alignment vertical="center"/>
    </xf>
    <xf numFmtId="41" fontId="56" fillId="0" borderId="0" xfId="322" applyNumberFormat="1" applyFont="1" applyBorder="1"/>
    <xf numFmtId="41" fontId="56" fillId="0" borderId="0" xfId="322" applyNumberFormat="1" applyFont="1"/>
    <xf numFmtId="0" fontId="67" fillId="0" borderId="0" xfId="322" applyFont="1" applyAlignment="1">
      <alignment horizontal="left"/>
    </xf>
    <xf numFmtId="41" fontId="68" fillId="26" borderId="72" xfId="332" applyNumberFormat="1" applyFont="1" applyFill="1" applyBorder="1" applyAlignment="1">
      <alignment horizontal="centerContinuous" vertical="center"/>
    </xf>
    <xf numFmtId="41" fontId="68" fillId="26" borderId="73" xfId="332" applyNumberFormat="1" applyFont="1" applyFill="1" applyBorder="1" applyAlignment="1">
      <alignment horizontal="centerContinuous" vertical="center"/>
    </xf>
    <xf numFmtId="41" fontId="68" fillId="26" borderId="74" xfId="332" applyNumberFormat="1" applyFont="1" applyFill="1" applyBorder="1" applyAlignment="1">
      <alignment horizontal="centerContinuous" vertical="center"/>
    </xf>
    <xf numFmtId="41" fontId="55" fillId="0" borderId="0" xfId="322" applyNumberFormat="1" applyFont="1" applyAlignment="1">
      <alignment vertical="center" wrapText="1"/>
    </xf>
    <xf numFmtId="41" fontId="68" fillId="26" borderId="5" xfId="332" applyNumberFormat="1" applyFont="1" applyFill="1" applyBorder="1" applyAlignment="1">
      <alignment horizontal="centerContinuous" vertical="center"/>
    </xf>
    <xf numFmtId="41" fontId="68" fillId="26" borderId="0" xfId="332" applyNumberFormat="1" applyFont="1" applyFill="1" applyBorder="1" applyAlignment="1">
      <alignment horizontal="centerContinuous" vertical="center"/>
    </xf>
    <xf numFmtId="41" fontId="68" fillId="26" borderId="75" xfId="332" applyNumberFormat="1" applyFont="1" applyFill="1" applyBorder="1" applyAlignment="1">
      <alignment horizontal="center" vertical="center"/>
    </xf>
    <xf numFmtId="41" fontId="68" fillId="26" borderId="68" xfId="332" applyNumberFormat="1" applyFont="1" applyFill="1" applyBorder="1" applyAlignment="1">
      <alignment horizontal="center" vertical="center"/>
    </xf>
    <xf numFmtId="0" fontId="59" fillId="26" borderId="2" xfId="322" applyFont="1" applyFill="1" applyBorder="1" applyAlignment="1">
      <alignment horizontal="center" vertical="center" wrapText="1"/>
    </xf>
    <xf numFmtId="41" fontId="69" fillId="38" borderId="7" xfId="332" quotePrefix="1" applyNumberFormat="1" applyFont="1" applyFill="1" applyBorder="1" applyAlignment="1">
      <alignment vertical="center"/>
    </xf>
    <xf numFmtId="41" fontId="69" fillId="38" borderId="64" xfId="332" applyNumberFormat="1" applyFont="1" applyFill="1" applyBorder="1" applyAlignment="1">
      <alignment vertical="center"/>
    </xf>
    <xf numFmtId="41" fontId="69" fillId="38" borderId="76" xfId="332" quotePrefix="1" applyNumberFormat="1" applyFont="1" applyFill="1" applyBorder="1" applyAlignment="1">
      <alignment vertical="center"/>
    </xf>
    <xf numFmtId="41" fontId="69" fillId="38" borderId="77" xfId="332" quotePrefix="1" applyNumberFormat="1" applyFont="1" applyFill="1" applyBorder="1" applyAlignment="1">
      <alignment vertical="center"/>
    </xf>
    <xf numFmtId="3" fontId="69" fillId="38" borderId="2" xfId="232" applyNumberFormat="1" applyFont="1" applyFill="1" applyBorder="1" applyAlignment="1">
      <alignment horizontal="right" vertical="center"/>
    </xf>
    <xf numFmtId="41" fontId="62" fillId="0" borderId="0" xfId="322" applyNumberFormat="1" applyFont="1"/>
    <xf numFmtId="41" fontId="55" fillId="27" borderId="78" xfId="332" applyNumberFormat="1" applyFont="1" applyFill="1" applyBorder="1" applyAlignment="1"/>
    <xf numFmtId="41" fontId="55" fillId="27" borderId="79" xfId="332" quotePrefix="1" applyNumberFormat="1" applyFont="1" applyFill="1" applyBorder="1" applyAlignment="1"/>
    <xf numFmtId="41" fontId="55" fillId="27" borderId="80" xfId="332" quotePrefix="1" applyNumberFormat="1" applyFont="1" applyFill="1" applyBorder="1" applyAlignment="1"/>
    <xf numFmtId="41" fontId="55" fillId="27" borderId="81" xfId="332" quotePrefix="1" applyNumberFormat="1" applyFont="1" applyFill="1" applyBorder="1" applyAlignment="1"/>
    <xf numFmtId="41" fontId="55" fillId="27" borderId="82" xfId="332" applyNumberFormat="1" applyFont="1" applyFill="1" applyBorder="1" applyAlignment="1"/>
    <xf numFmtId="3" fontId="55" fillId="27" borderId="66" xfId="232" applyNumberFormat="1" applyFont="1" applyFill="1" applyBorder="1" applyAlignment="1">
      <alignment horizontal="right"/>
    </xf>
    <xf numFmtId="3" fontId="55" fillId="27" borderId="65" xfId="232" applyNumberFormat="1" applyFont="1" applyFill="1" applyBorder="1" applyAlignment="1">
      <alignment horizontal="right" vertical="center"/>
    </xf>
    <xf numFmtId="41" fontId="56" fillId="0" borderId="0" xfId="322" applyNumberFormat="1" applyFont="1" applyAlignment="1">
      <alignment wrapText="1"/>
    </xf>
    <xf numFmtId="41" fontId="55" fillId="27" borderId="5" xfId="332" applyNumberFormat="1" applyFont="1" applyFill="1" applyBorder="1" applyAlignment="1">
      <alignment horizontal="left"/>
    </xf>
    <xf numFmtId="41" fontId="55" fillId="27" borderId="83" xfId="332" quotePrefix="1" applyNumberFormat="1" applyFont="1" applyFill="1" applyBorder="1" applyAlignment="1">
      <alignment horizontal="left"/>
    </xf>
    <xf numFmtId="41" fontId="55" fillId="27" borderId="81" xfId="332" quotePrefix="1" applyNumberFormat="1" applyFont="1" applyFill="1" applyBorder="1" applyAlignment="1">
      <alignment horizontal="left"/>
    </xf>
    <xf numFmtId="41" fontId="55" fillId="27" borderId="84" xfId="332" applyNumberFormat="1" applyFont="1" applyFill="1" applyBorder="1" applyAlignment="1">
      <alignment horizontal="left"/>
    </xf>
    <xf numFmtId="41" fontId="55" fillId="27" borderId="85" xfId="332" applyNumberFormat="1" applyFont="1" applyFill="1" applyBorder="1" applyAlignment="1">
      <alignment horizontal="left"/>
    </xf>
    <xf numFmtId="3" fontId="55" fillId="27" borderId="65" xfId="232" applyNumberFormat="1" applyFont="1" applyFill="1" applyBorder="1" applyAlignment="1">
      <alignment horizontal="right"/>
    </xf>
    <xf numFmtId="41" fontId="56" fillId="0" borderId="86" xfId="332" quotePrefix="1" applyNumberFormat="1" applyFont="1" applyBorder="1" applyAlignment="1">
      <alignment horizontal="left" vertical="center"/>
    </xf>
    <xf numFmtId="41" fontId="56" fillId="0" borderId="84" xfId="332" quotePrefix="1" applyNumberFormat="1" applyFont="1" applyBorder="1" applyAlignment="1">
      <alignment horizontal="left" vertical="center"/>
    </xf>
    <xf numFmtId="41" fontId="56" fillId="0" borderId="85" xfId="332" applyNumberFormat="1" applyFont="1" applyBorder="1" applyAlignment="1">
      <alignment vertical="center"/>
    </xf>
    <xf numFmtId="3" fontId="56" fillId="0" borderId="65" xfId="232" applyNumberFormat="1" applyFont="1" applyBorder="1" applyAlignment="1">
      <alignment vertical="center"/>
    </xf>
    <xf numFmtId="41" fontId="56" fillId="0" borderId="85" xfId="332" applyNumberFormat="1" applyFont="1" applyFill="1" applyBorder="1" applyAlignment="1">
      <alignment vertical="center"/>
    </xf>
    <xf numFmtId="41" fontId="55" fillId="27" borderId="70" xfId="332" applyNumberFormat="1" applyFont="1" applyFill="1" applyBorder="1" applyAlignment="1">
      <alignment horizontal="left" vertical="center"/>
    </xf>
    <xf numFmtId="41" fontId="55" fillId="27" borderId="87" xfId="332" quotePrefix="1" applyNumberFormat="1" applyFont="1" applyFill="1" applyBorder="1" applyAlignment="1">
      <alignment horizontal="left" vertical="center"/>
    </xf>
    <xf numFmtId="41" fontId="55" fillId="27" borderId="84" xfId="332" quotePrefix="1" applyNumberFormat="1" applyFont="1" applyFill="1" applyBorder="1" applyAlignment="1">
      <alignment horizontal="left" vertical="center"/>
    </xf>
    <xf numFmtId="41" fontId="55" fillId="27" borderId="85" xfId="332" applyNumberFormat="1" applyFont="1" applyFill="1" applyBorder="1" applyAlignment="1">
      <alignment horizontal="left" vertical="center"/>
    </xf>
    <xf numFmtId="41" fontId="56" fillId="0" borderId="0" xfId="322" applyNumberFormat="1" applyFont="1" applyAlignment="1">
      <alignment vertical="center" wrapText="1"/>
    </xf>
    <xf numFmtId="41" fontId="56" fillId="0" borderId="88" xfId="332" quotePrefix="1" applyNumberFormat="1" applyFont="1" applyBorder="1" applyAlignment="1">
      <alignment horizontal="left" vertical="center"/>
    </xf>
    <xf numFmtId="3" fontId="56" fillId="0" borderId="66" xfId="232" applyNumberFormat="1" applyFont="1" applyBorder="1" applyAlignment="1">
      <alignment vertical="center"/>
    </xf>
    <xf numFmtId="3" fontId="56" fillId="0" borderId="66" xfId="232" applyNumberFormat="1" applyFont="1" applyFill="1" applyBorder="1" applyAlignment="1">
      <alignment horizontal="right"/>
    </xf>
    <xf numFmtId="41" fontId="56" fillId="0" borderId="89" xfId="332" quotePrefix="1" applyNumberFormat="1" applyFont="1" applyBorder="1" applyAlignment="1">
      <alignment horizontal="left" vertical="center"/>
    </xf>
    <xf numFmtId="41" fontId="56" fillId="0" borderId="90" xfId="332" quotePrefix="1" applyNumberFormat="1" applyFont="1" applyBorder="1" applyAlignment="1">
      <alignment horizontal="left" vertical="center"/>
    </xf>
    <xf numFmtId="41" fontId="55" fillId="27" borderId="71" xfId="332" applyNumberFormat="1" applyFont="1" applyFill="1" applyBorder="1" applyAlignment="1">
      <alignment vertical="center"/>
    </xf>
    <xf numFmtId="41" fontId="55" fillId="27" borderId="91" xfId="332" quotePrefix="1" applyNumberFormat="1" applyFont="1" applyFill="1" applyBorder="1" applyAlignment="1">
      <alignment vertical="center"/>
    </xf>
    <xf numFmtId="41" fontId="55" fillId="27" borderId="87" xfId="332" quotePrefix="1" applyNumberFormat="1" applyFont="1" applyFill="1" applyBorder="1" applyAlignment="1">
      <alignment vertical="center"/>
    </xf>
    <xf numFmtId="41" fontId="55" fillId="27" borderId="84" xfId="332" applyNumberFormat="1" applyFont="1" applyFill="1" applyBorder="1" applyAlignment="1">
      <alignment vertical="center"/>
    </xf>
    <xf numFmtId="41" fontId="55" fillId="27" borderId="85" xfId="332" applyNumberFormat="1" applyFont="1" applyFill="1" applyBorder="1" applyAlignment="1">
      <alignment vertical="center"/>
    </xf>
    <xf numFmtId="41" fontId="55" fillId="27" borderId="71" xfId="332" applyNumberFormat="1" applyFont="1" applyFill="1" applyBorder="1" applyAlignment="1">
      <alignment horizontal="left" vertical="center"/>
    </xf>
    <xf numFmtId="41" fontId="55" fillId="27" borderId="84" xfId="332" applyNumberFormat="1" applyFont="1" applyFill="1" applyBorder="1" applyAlignment="1">
      <alignment horizontal="left" vertical="center"/>
    </xf>
    <xf numFmtId="41" fontId="56" fillId="0" borderId="0" xfId="322" applyNumberFormat="1" applyFont="1" applyAlignment="1">
      <alignment vertical="center"/>
    </xf>
    <xf numFmtId="41" fontId="55" fillId="27" borderId="5" xfId="332" applyNumberFormat="1" applyFont="1" applyFill="1" applyBorder="1" applyAlignment="1">
      <alignment horizontal="left" vertical="center"/>
    </xf>
    <xf numFmtId="0" fontId="56" fillId="27" borderId="84" xfId="332" applyFont="1" applyFill="1" applyBorder="1" applyAlignment="1">
      <alignment vertical="center"/>
    </xf>
    <xf numFmtId="41" fontId="56" fillId="0" borderId="92" xfId="332" applyNumberFormat="1" applyFont="1" applyBorder="1" applyAlignment="1">
      <alignment vertical="center"/>
    </xf>
    <xf numFmtId="3" fontId="56" fillId="0" borderId="67" xfId="232" applyNumberFormat="1" applyFont="1" applyBorder="1" applyAlignment="1">
      <alignment vertical="center"/>
    </xf>
    <xf numFmtId="41" fontId="69" fillId="38" borderId="64" xfId="332" quotePrefix="1" applyNumberFormat="1" applyFont="1" applyFill="1" applyBorder="1" applyAlignment="1">
      <alignment vertical="center"/>
    </xf>
    <xf numFmtId="41" fontId="69" fillId="38" borderId="77" xfId="332" applyNumberFormat="1" applyFont="1" applyFill="1" applyBorder="1" applyAlignment="1">
      <alignment vertical="center"/>
    </xf>
    <xf numFmtId="3" fontId="69" fillId="34" borderId="2" xfId="232" applyNumberFormat="1" applyFont="1" applyFill="1" applyBorder="1" applyAlignment="1">
      <alignment vertical="center"/>
    </xf>
    <xf numFmtId="41" fontId="55" fillId="27" borderId="5" xfId="332" applyNumberFormat="1" applyFont="1" applyFill="1" applyBorder="1" applyAlignment="1"/>
    <xf numFmtId="41" fontId="55" fillId="27" borderId="81" xfId="332" applyNumberFormat="1" applyFont="1" applyFill="1" applyBorder="1" applyAlignment="1"/>
    <xf numFmtId="3" fontId="55" fillId="35" borderId="66" xfId="232" applyNumberFormat="1" applyFont="1" applyFill="1" applyBorder="1" applyAlignment="1">
      <alignment vertical="center"/>
    </xf>
    <xf numFmtId="41" fontId="56" fillId="27" borderId="86" xfId="332" quotePrefix="1" applyNumberFormat="1" applyFont="1" applyFill="1" applyBorder="1" applyAlignment="1">
      <alignment horizontal="left" vertical="center"/>
    </xf>
    <xf numFmtId="41" fontId="56" fillId="27" borderId="84" xfId="332" quotePrefix="1" applyNumberFormat="1" applyFont="1" applyFill="1" applyBorder="1" applyAlignment="1">
      <alignment horizontal="left" vertical="center"/>
    </xf>
    <xf numFmtId="41" fontId="56" fillId="27" borderId="85" xfId="332" applyNumberFormat="1" applyFont="1" applyFill="1" applyBorder="1" applyAlignment="1">
      <alignment vertical="center"/>
    </xf>
    <xf numFmtId="3" fontId="55" fillId="27" borderId="65" xfId="232" applyNumberFormat="1" applyFont="1" applyFill="1" applyBorder="1" applyAlignment="1">
      <alignment vertical="center"/>
    </xf>
    <xf numFmtId="41" fontId="56" fillId="27" borderId="90" xfId="332" quotePrefix="1" applyNumberFormat="1" applyFont="1" applyFill="1" applyBorder="1" applyAlignment="1">
      <alignment horizontal="left" vertical="center"/>
    </xf>
    <xf numFmtId="41" fontId="56" fillId="0" borderId="70" xfId="332" applyNumberFormat="1" applyFont="1" applyBorder="1" applyAlignment="1">
      <alignment horizontal="left" vertical="center"/>
    </xf>
    <xf numFmtId="41" fontId="56" fillId="0" borderId="93" xfId="332" applyNumberFormat="1" applyFont="1" applyFill="1" applyBorder="1" applyAlignment="1">
      <alignment horizontal="left" vertical="center"/>
    </xf>
    <xf numFmtId="41" fontId="56" fillId="0" borderId="93" xfId="332" quotePrefix="1" applyNumberFormat="1" applyFont="1" applyFill="1" applyBorder="1" applyAlignment="1">
      <alignment horizontal="left" vertical="center"/>
    </xf>
    <xf numFmtId="41" fontId="56" fillId="0" borderId="87" xfId="332" quotePrefix="1" applyNumberFormat="1" applyFont="1" applyFill="1" applyBorder="1" applyAlignment="1">
      <alignment vertical="center"/>
    </xf>
    <xf numFmtId="41" fontId="56" fillId="0" borderId="85" xfId="332" quotePrefix="1" applyNumberFormat="1" applyFont="1" applyFill="1" applyBorder="1" applyAlignment="1">
      <alignment vertical="center"/>
    </xf>
    <xf numFmtId="41" fontId="56" fillId="0" borderId="5" xfId="332" applyNumberFormat="1" applyFont="1" applyBorder="1" applyAlignment="1">
      <alignment horizontal="left" vertical="center"/>
    </xf>
    <xf numFmtId="41" fontId="56" fillId="0" borderId="0" xfId="332" applyNumberFormat="1" applyFont="1" applyBorder="1" applyAlignment="1">
      <alignment horizontal="left" vertical="center"/>
    </xf>
    <xf numFmtId="41" fontId="56" fillId="0" borderId="93" xfId="332" quotePrefix="1" applyNumberFormat="1" applyFont="1" applyBorder="1" applyAlignment="1">
      <alignment horizontal="left" vertical="center"/>
    </xf>
    <xf numFmtId="41" fontId="56" fillId="0" borderId="87" xfId="332" quotePrefix="1" applyNumberFormat="1" applyFont="1" applyBorder="1" applyAlignment="1">
      <alignment vertical="center"/>
    </xf>
    <xf numFmtId="41" fontId="56" fillId="0" borderId="85" xfId="332" quotePrefix="1" applyNumberFormat="1" applyFont="1" applyBorder="1" applyAlignment="1">
      <alignment vertical="center"/>
    </xf>
    <xf numFmtId="41" fontId="56" fillId="0" borderId="70" xfId="332" quotePrefix="1" applyNumberFormat="1" applyFont="1" applyBorder="1" applyAlignment="1">
      <alignment horizontal="left" vertical="center"/>
    </xf>
    <xf numFmtId="41" fontId="56" fillId="0" borderId="93" xfId="332" applyNumberFormat="1" applyFont="1" applyBorder="1" applyAlignment="1">
      <alignment horizontal="left" vertical="center"/>
    </xf>
    <xf numFmtId="41" fontId="56" fillId="0" borderId="79" xfId="332" quotePrefix="1" applyNumberFormat="1" applyFont="1" applyBorder="1" applyAlignment="1">
      <alignment horizontal="left" vertical="center"/>
    </xf>
    <xf numFmtId="3" fontId="56" fillId="0" borderId="65" xfId="332" quotePrefix="1" applyNumberFormat="1" applyFont="1" applyBorder="1" applyAlignment="1">
      <alignment vertical="center"/>
    </xf>
    <xf numFmtId="41" fontId="56" fillId="27" borderId="94" xfId="332" quotePrefix="1" applyNumberFormat="1" applyFont="1" applyFill="1" applyBorder="1" applyAlignment="1">
      <alignment horizontal="left"/>
    </xf>
    <xf numFmtId="41" fontId="56" fillId="27" borderId="81" xfId="332" quotePrefix="1" applyNumberFormat="1" applyFont="1" applyFill="1" applyBorder="1" applyAlignment="1">
      <alignment horizontal="left"/>
    </xf>
    <xf numFmtId="41" fontId="56" fillId="27" borderId="85" xfId="332" applyNumberFormat="1" applyFont="1" applyFill="1" applyBorder="1" applyAlignment="1"/>
    <xf numFmtId="3" fontId="55" fillId="27" borderId="65" xfId="232" applyNumberFormat="1" applyFont="1" applyFill="1" applyBorder="1" applyAlignment="1"/>
    <xf numFmtId="3" fontId="55" fillId="35" borderId="65" xfId="232" applyNumberFormat="1" applyFont="1" applyFill="1" applyBorder="1" applyAlignment="1">
      <alignment vertical="center"/>
    </xf>
    <xf numFmtId="41" fontId="56" fillId="0" borderId="87" xfId="332" applyNumberFormat="1" applyFont="1" applyBorder="1" applyAlignment="1">
      <alignment horizontal="left" vertical="center"/>
    </xf>
    <xf numFmtId="41" fontId="56" fillId="27" borderId="94" xfId="332" quotePrefix="1" applyNumberFormat="1" applyFont="1" applyFill="1" applyBorder="1" applyAlignment="1">
      <alignment horizontal="left" vertical="center"/>
    </xf>
    <xf numFmtId="41" fontId="56" fillId="0" borderId="87" xfId="332" quotePrefix="1" applyNumberFormat="1" applyFont="1" applyBorder="1" applyAlignment="1">
      <alignment horizontal="left" vertical="center"/>
    </xf>
    <xf numFmtId="41" fontId="56" fillId="0" borderId="5" xfId="332" quotePrefix="1" applyNumberFormat="1" applyFont="1" applyBorder="1" applyAlignment="1">
      <alignment horizontal="left" vertical="center"/>
    </xf>
    <xf numFmtId="41" fontId="56" fillId="0" borderId="80" xfId="332" quotePrefix="1" applyNumberFormat="1" applyFont="1" applyBorder="1" applyAlignment="1">
      <alignment horizontal="left" vertical="center"/>
    </xf>
    <xf numFmtId="41" fontId="56" fillId="0" borderId="71" xfId="332" quotePrefix="1" applyNumberFormat="1" applyFont="1" applyBorder="1" applyAlignment="1">
      <alignment horizontal="left" vertical="center"/>
    </xf>
    <xf numFmtId="41" fontId="56" fillId="0" borderId="0" xfId="332" quotePrefix="1" applyNumberFormat="1" applyFont="1" applyBorder="1" applyAlignment="1">
      <alignment horizontal="left" vertical="center"/>
    </xf>
    <xf numFmtId="41" fontId="56" fillId="0" borderId="71" xfId="332" applyNumberFormat="1" applyFont="1" applyBorder="1" applyAlignment="1">
      <alignment horizontal="left" vertical="center"/>
    </xf>
    <xf numFmtId="41" fontId="56" fillId="0" borderId="91" xfId="332" quotePrefix="1" applyNumberFormat="1" applyFont="1" applyBorder="1" applyAlignment="1">
      <alignment horizontal="left" vertical="center"/>
    </xf>
    <xf numFmtId="3" fontId="55" fillId="27" borderId="66" xfId="232" applyNumberFormat="1" applyFont="1" applyFill="1" applyBorder="1" applyAlignment="1">
      <alignment horizontal="right" vertical="center"/>
    </xf>
    <xf numFmtId="0" fontId="56" fillId="38" borderId="7" xfId="332" applyFont="1" applyFill="1" applyBorder="1" applyAlignment="1">
      <alignment vertical="center"/>
    </xf>
    <xf numFmtId="41" fontId="62" fillId="38" borderId="64" xfId="332" applyNumberFormat="1" applyFont="1" applyFill="1" applyBorder="1" applyAlignment="1">
      <alignment vertical="center"/>
    </xf>
    <xf numFmtId="0" fontId="55" fillId="38" borderId="64" xfId="332" applyFont="1" applyFill="1" applyBorder="1" applyAlignment="1">
      <alignment vertical="center"/>
    </xf>
    <xf numFmtId="41" fontId="62" fillId="0" borderId="0" xfId="322" applyNumberFormat="1" applyFont="1" applyFill="1" applyBorder="1" applyAlignment="1">
      <alignment vertical="center"/>
    </xf>
    <xf numFmtId="41" fontId="55" fillId="27" borderId="96" xfId="332" applyNumberFormat="1" applyFont="1" applyFill="1" applyBorder="1" applyAlignment="1">
      <alignment vertical="center"/>
    </xf>
    <xf numFmtId="41" fontId="55" fillId="27" borderId="80" xfId="332" quotePrefix="1" applyNumberFormat="1" applyFont="1" applyFill="1" applyBorder="1" applyAlignment="1">
      <alignment vertical="center"/>
    </xf>
    <xf numFmtId="41" fontId="55" fillId="27" borderId="81" xfId="332" applyNumberFormat="1" applyFont="1" applyFill="1" applyBorder="1" applyAlignment="1">
      <alignment vertical="center"/>
    </xf>
    <xf numFmtId="41" fontId="55" fillId="27" borderId="82" xfId="332" applyNumberFormat="1" applyFont="1" applyFill="1" applyBorder="1" applyAlignment="1">
      <alignment vertical="center"/>
    </xf>
    <xf numFmtId="41" fontId="55" fillId="27" borderId="70" xfId="332" applyNumberFormat="1" applyFont="1" applyFill="1" applyBorder="1" applyAlignment="1">
      <alignment vertical="center"/>
    </xf>
    <xf numFmtId="3" fontId="55" fillId="39" borderId="66" xfId="232" applyNumberFormat="1" applyFont="1" applyFill="1" applyBorder="1" applyAlignment="1">
      <alignment horizontal="right"/>
    </xf>
    <xf numFmtId="41" fontId="69" fillId="38" borderId="76" xfId="332" applyNumberFormat="1" applyFont="1" applyFill="1" applyBorder="1" applyAlignment="1">
      <alignment vertical="center"/>
    </xf>
    <xf numFmtId="0" fontId="56" fillId="38" borderId="64" xfId="332" applyFont="1" applyFill="1" applyBorder="1" applyAlignment="1">
      <alignment vertical="center"/>
    </xf>
    <xf numFmtId="0" fontId="56" fillId="0" borderId="0" xfId="332" applyFont="1"/>
    <xf numFmtId="41" fontId="60" fillId="0" borderId="0" xfId="332" applyNumberFormat="1" applyFont="1" applyFill="1" applyBorder="1" applyAlignment="1">
      <alignment horizontal="left"/>
    </xf>
    <xf numFmtId="41" fontId="60" fillId="0" borderId="0" xfId="332" quotePrefix="1" applyNumberFormat="1" applyFont="1" applyFill="1" applyBorder="1" applyAlignment="1">
      <alignment horizontal="left"/>
    </xf>
    <xf numFmtId="41" fontId="60" fillId="0" borderId="0" xfId="332" applyNumberFormat="1" applyFont="1" applyFill="1" applyBorder="1" applyAlignment="1"/>
    <xf numFmtId="41" fontId="60" fillId="0" borderId="0" xfId="232" applyNumberFormat="1" applyFont="1" applyFill="1" applyBorder="1" applyAlignment="1"/>
    <xf numFmtId="41" fontId="56" fillId="0" borderId="0" xfId="322" applyNumberFormat="1" applyFont="1" applyBorder="1" applyAlignment="1">
      <alignment wrapText="1"/>
    </xf>
    <xf numFmtId="168" fontId="56" fillId="0" borderId="0" xfId="322" applyNumberFormat="1" applyFont="1"/>
    <xf numFmtId="168" fontId="59" fillId="26" borderId="2" xfId="322" applyNumberFormat="1" applyFont="1" applyFill="1" applyBorder="1" applyAlignment="1">
      <alignment horizontal="center" vertical="center" wrapText="1"/>
    </xf>
    <xf numFmtId="3" fontId="56" fillId="27" borderId="65" xfId="232" applyNumberFormat="1" applyFont="1" applyFill="1" applyBorder="1" applyAlignment="1">
      <alignment horizontal="right" vertical="center"/>
    </xf>
    <xf numFmtId="168" fontId="56" fillId="0" borderId="0" xfId="332" applyNumberFormat="1" applyFont="1"/>
    <xf numFmtId="168" fontId="60" fillId="0" borderId="0" xfId="232" applyNumberFormat="1" applyFont="1" applyFill="1" applyBorder="1" applyAlignment="1"/>
    <xf numFmtId="168" fontId="60" fillId="0" borderId="0" xfId="332" applyNumberFormat="1" applyFont="1" applyFill="1" applyBorder="1" applyAlignment="1">
      <alignment horizontal="left"/>
    </xf>
    <xf numFmtId="0" fontId="70" fillId="0" borderId="0" xfId="664" applyFont="1"/>
    <xf numFmtId="173" fontId="58" fillId="35" borderId="2" xfId="675" applyNumberFormat="1" applyFont="1" applyFill="1" applyBorder="1"/>
    <xf numFmtId="173" fontId="58" fillId="0" borderId="2" xfId="675" applyNumberFormat="1" applyFont="1" applyFill="1" applyBorder="1"/>
    <xf numFmtId="41" fontId="70" fillId="0" borderId="0" xfId="664" applyNumberFormat="1" applyFont="1"/>
    <xf numFmtId="173" fontId="54" fillId="0" borderId="2" xfId="675" applyNumberFormat="1" applyFont="1" applyBorder="1"/>
    <xf numFmtId="173" fontId="52" fillId="0" borderId="2" xfId="675" applyNumberFormat="1" applyFont="1" applyBorder="1"/>
    <xf numFmtId="173" fontId="58" fillId="35" borderId="2" xfId="675" applyNumberFormat="1" applyFont="1" applyFill="1" applyBorder="1" applyAlignment="1">
      <alignment vertical="center"/>
    </xf>
    <xf numFmtId="173" fontId="58" fillId="37" borderId="2" xfId="675" applyNumberFormat="1" applyFont="1" applyFill="1" applyBorder="1"/>
    <xf numFmtId="0" fontId="70" fillId="0" borderId="0" xfId="664" applyFont="1" applyFill="1"/>
    <xf numFmtId="0" fontId="56" fillId="0" borderId="0" xfId="303" applyFont="1" applyAlignment="1">
      <alignment vertical="center"/>
    </xf>
    <xf numFmtId="0" fontId="56" fillId="0" borderId="0" xfId="303" applyFont="1" applyAlignment="1">
      <alignment horizontal="left"/>
    </xf>
    <xf numFmtId="0" fontId="71" fillId="0" borderId="0" xfId="0" applyFont="1"/>
    <xf numFmtId="3" fontId="71" fillId="0" borderId="0" xfId="0" applyNumberFormat="1" applyFont="1"/>
    <xf numFmtId="0" fontId="71" fillId="0" borderId="0" xfId="0" applyFont="1" applyFill="1"/>
    <xf numFmtId="49" fontId="72" fillId="0" borderId="55" xfId="664" applyNumberFormat="1" applyFont="1" applyFill="1" applyBorder="1" applyAlignment="1">
      <alignment horizontal="left" vertical="top" wrapText="1"/>
    </xf>
    <xf numFmtId="3" fontId="71" fillId="32" borderId="0" xfId="0" applyNumberFormat="1" applyFont="1" applyFill="1"/>
    <xf numFmtId="0" fontId="71" fillId="32" borderId="0" xfId="0" applyFont="1" applyFill="1"/>
    <xf numFmtId="0" fontId="52" fillId="32" borderId="0" xfId="664" applyFont="1" applyFill="1" applyAlignment="1">
      <alignment horizontal="left" vertical="top" wrapText="1"/>
    </xf>
    <xf numFmtId="0" fontId="45" fillId="29" borderId="2" xfId="664" applyFont="1" applyFill="1" applyBorder="1" applyAlignment="1">
      <alignment horizontal="center"/>
    </xf>
    <xf numFmtId="0" fontId="46" fillId="29" borderId="7" xfId="664" applyFont="1" applyFill="1" applyBorder="1" applyAlignment="1">
      <alignment horizontal="center"/>
    </xf>
    <xf numFmtId="0" fontId="46" fillId="29" borderId="48" xfId="664" applyFont="1" applyFill="1" applyBorder="1" applyAlignment="1">
      <alignment horizontal="center"/>
    </xf>
    <xf numFmtId="0" fontId="46" fillId="29" borderId="2" xfId="664" applyFont="1" applyFill="1" applyBorder="1" applyAlignment="1">
      <alignment horizontal="center"/>
    </xf>
    <xf numFmtId="41" fontId="56" fillId="0" borderId="93" xfId="332" quotePrefix="1" applyNumberFormat="1" applyFont="1" applyBorder="1" applyAlignment="1">
      <alignment horizontal="left" vertical="center"/>
    </xf>
    <xf numFmtId="41" fontId="56" fillId="0" borderId="95" xfId="332" quotePrefix="1" applyNumberFormat="1" applyFont="1" applyBorder="1" applyAlignment="1">
      <alignment horizontal="left" vertical="center"/>
    </xf>
    <xf numFmtId="0" fontId="59" fillId="26" borderId="7" xfId="322" applyFont="1" applyFill="1" applyBorder="1" applyAlignment="1">
      <alignment horizontal="center" vertical="center" wrapText="1"/>
    </xf>
    <xf numFmtId="0" fontId="59" fillId="26" borderId="64" xfId="322" applyFont="1" applyFill="1" applyBorder="1" applyAlignment="1">
      <alignment horizontal="center" vertical="center" wrapText="1"/>
    </xf>
    <xf numFmtId="0" fontId="59" fillId="26" borderId="48" xfId="322" applyFont="1" applyFill="1" applyBorder="1" applyAlignment="1">
      <alignment horizontal="center" vertical="center" wrapText="1"/>
    </xf>
    <xf numFmtId="0" fontId="59" fillId="26" borderId="45" xfId="322" applyFont="1" applyFill="1" applyBorder="1" applyAlignment="1">
      <alignment horizontal="center" vertical="center" wrapText="1"/>
    </xf>
    <xf numFmtId="0" fontId="59" fillId="26" borderId="69" xfId="322" applyFont="1" applyFill="1" applyBorder="1" applyAlignment="1">
      <alignment horizontal="center" vertical="center" wrapText="1"/>
    </xf>
    <xf numFmtId="0" fontId="59" fillId="26" borderId="72" xfId="322" applyFont="1" applyFill="1" applyBorder="1" applyAlignment="1">
      <alignment horizontal="center" vertical="center" wrapText="1"/>
    </xf>
    <xf numFmtId="0" fontId="59" fillId="26" borderId="73" xfId="322" applyFont="1" applyFill="1" applyBorder="1" applyAlignment="1">
      <alignment horizontal="center" vertical="center" wrapText="1"/>
    </xf>
    <xf numFmtId="0" fontId="59" fillId="26" borderId="74" xfId="322" applyFont="1" applyFill="1" applyBorder="1" applyAlignment="1">
      <alignment horizontal="center" vertical="center" wrapText="1"/>
    </xf>
    <xf numFmtId="0" fontId="59" fillId="26" borderId="42" xfId="322" applyFont="1" applyFill="1" applyBorder="1" applyAlignment="1">
      <alignment horizontal="center" vertical="center" wrapText="1"/>
    </xf>
    <xf numFmtId="168" fontId="59" fillId="26" borderId="7" xfId="322" applyNumberFormat="1" applyFont="1" applyFill="1" applyBorder="1" applyAlignment="1">
      <alignment horizontal="center" vertical="center" wrapText="1"/>
    </xf>
    <xf numFmtId="168" fontId="59" fillId="26" borderId="64" xfId="322" applyNumberFormat="1" applyFont="1" applyFill="1" applyBorder="1" applyAlignment="1">
      <alignment horizontal="center" vertical="center" wrapText="1"/>
    </xf>
    <xf numFmtId="168" fontId="59" fillId="26" borderId="48" xfId="322" applyNumberFormat="1" applyFont="1" applyFill="1" applyBorder="1" applyAlignment="1">
      <alignment horizontal="center" vertical="center" wrapText="1"/>
    </xf>
    <xf numFmtId="168" fontId="59" fillId="26" borderId="72" xfId="322" applyNumberFormat="1" applyFont="1" applyFill="1" applyBorder="1" applyAlignment="1">
      <alignment horizontal="center" vertical="center" wrapText="1"/>
    </xf>
    <xf numFmtId="168" fontId="59" fillId="26" borderId="73" xfId="322" applyNumberFormat="1" applyFont="1" applyFill="1" applyBorder="1" applyAlignment="1">
      <alignment horizontal="center" vertical="center" wrapText="1"/>
    </xf>
    <xf numFmtId="168" fontId="59" fillId="26" borderId="74" xfId="322" applyNumberFormat="1" applyFont="1" applyFill="1" applyBorder="1" applyAlignment="1">
      <alignment horizontal="center" vertical="center" wrapText="1"/>
    </xf>
    <xf numFmtId="168" fontId="59" fillId="26" borderId="42" xfId="322" applyNumberFormat="1" applyFont="1" applyFill="1" applyBorder="1" applyAlignment="1">
      <alignment horizontal="center" vertical="center" wrapText="1"/>
    </xf>
    <xf numFmtId="168" fontId="59" fillId="26" borderId="69" xfId="322" applyNumberFormat="1" applyFont="1" applyFill="1" applyBorder="1" applyAlignment="1">
      <alignment horizontal="center" vertical="center" wrapText="1"/>
    </xf>
    <xf numFmtId="168" fontId="59" fillId="26" borderId="45" xfId="322" applyNumberFormat="1" applyFont="1" applyFill="1" applyBorder="1" applyAlignment="1">
      <alignment horizontal="center" vertical="center" wrapText="1"/>
    </xf>
    <xf numFmtId="0" fontId="43" fillId="29" borderId="49" xfId="653" applyFont="1" applyFill="1" applyBorder="1" applyAlignment="1">
      <alignment horizontal="left" vertical="center"/>
    </xf>
    <xf numFmtId="0" fontId="43" fillId="29" borderId="50" xfId="653" applyFont="1" applyFill="1" applyBorder="1" applyAlignment="1">
      <alignment horizontal="left" vertical="center"/>
    </xf>
    <xf numFmtId="0" fontId="43" fillId="29" borderId="51" xfId="653" applyFont="1" applyFill="1" applyBorder="1" applyAlignment="1">
      <alignment horizontal="left" vertical="center"/>
    </xf>
    <xf numFmtId="49" fontId="57" fillId="29" borderId="7" xfId="370" applyNumberFormat="1" applyFont="1" applyFill="1" applyBorder="1" applyAlignment="1">
      <alignment horizontal="center" vertical="center" wrapText="1"/>
    </xf>
    <xf numFmtId="49" fontId="57" fillId="29" borderId="48" xfId="370" applyNumberFormat="1" applyFont="1" applyFill="1" applyBorder="1" applyAlignment="1">
      <alignment horizontal="center" vertical="center" wrapText="1"/>
    </xf>
    <xf numFmtId="49" fontId="57" fillId="29" borderId="38" xfId="370" applyNumberFormat="1" applyFont="1" applyFill="1" applyBorder="1" applyAlignment="1">
      <alignment horizontal="center" vertical="center" wrapText="1"/>
    </xf>
    <xf numFmtId="3" fontId="59" fillId="26" borderId="7" xfId="303" applyNumberFormat="1" applyFont="1" applyFill="1" applyBorder="1" applyAlignment="1">
      <alignment horizontal="center" vertical="center" wrapText="1"/>
    </xf>
    <xf numFmtId="3" fontId="59" fillId="26" borderId="64" xfId="303" applyNumberFormat="1" applyFont="1" applyFill="1" applyBorder="1" applyAlignment="1">
      <alignment horizontal="center" vertical="center" wrapText="1"/>
    </xf>
    <xf numFmtId="3" fontId="59" fillId="26" borderId="48" xfId="303" applyNumberFormat="1" applyFont="1" applyFill="1" applyBorder="1" applyAlignment="1">
      <alignment horizontal="center" vertical="center" wrapText="1"/>
    </xf>
    <xf numFmtId="3" fontId="59" fillId="26" borderId="7" xfId="303" applyNumberFormat="1" applyFont="1" applyFill="1" applyBorder="1" applyAlignment="1">
      <alignment horizontal="center" wrapText="1"/>
    </xf>
    <xf numFmtId="3" fontId="59" fillId="26" borderId="64" xfId="303" applyNumberFormat="1" applyFont="1" applyFill="1" applyBorder="1" applyAlignment="1">
      <alignment horizontal="center" wrapText="1"/>
    </xf>
    <xf numFmtId="3" fontId="59" fillId="26" borderId="48" xfId="303" applyNumberFormat="1" applyFont="1" applyFill="1" applyBorder="1" applyAlignment="1">
      <alignment horizontal="center" wrapText="1"/>
    </xf>
    <xf numFmtId="0" fontId="59" fillId="26" borderId="7" xfId="303" applyFont="1" applyFill="1" applyBorder="1" applyAlignment="1">
      <alignment horizontal="center" vertical="center" wrapText="1"/>
    </xf>
    <xf numFmtId="0" fontId="59" fillId="26" borderId="64" xfId="303" applyFont="1" applyFill="1" applyBorder="1" applyAlignment="1">
      <alignment horizontal="center" vertical="center" wrapText="1"/>
    </xf>
    <xf numFmtId="0" fontId="59" fillId="26" borderId="48" xfId="303" applyFont="1" applyFill="1" applyBorder="1" applyAlignment="1">
      <alignment horizontal="center" vertical="center" wrapText="1"/>
    </xf>
    <xf numFmtId="0" fontId="59" fillId="26" borderId="7" xfId="0" applyFont="1" applyFill="1" applyBorder="1" applyAlignment="1">
      <alignment horizontal="center" vertical="center" wrapText="1"/>
    </xf>
    <xf numFmtId="0" fontId="59" fillId="26" borderId="21" xfId="0" applyFont="1" applyFill="1" applyBorder="1" applyAlignment="1">
      <alignment horizontal="center" vertical="center" wrapText="1"/>
    </xf>
    <xf numFmtId="3" fontId="56" fillId="0" borderId="47" xfId="0" applyNumberFormat="1" applyFont="1" applyFill="1" applyBorder="1" applyAlignment="1">
      <alignment horizontal="center" vertical="center" wrapText="1"/>
    </xf>
    <xf numFmtId="3" fontId="56" fillId="0" borderId="34" xfId="0" applyNumberFormat="1" applyFont="1" applyFill="1" applyBorder="1" applyAlignment="1">
      <alignment horizontal="center" vertical="center" wrapText="1"/>
    </xf>
    <xf numFmtId="3" fontId="56" fillId="0" borderId="35" xfId="0" applyNumberFormat="1" applyFont="1" applyFill="1" applyBorder="1" applyAlignment="1">
      <alignment horizontal="center" vertical="center" wrapText="1"/>
    </xf>
    <xf numFmtId="0" fontId="59" fillId="26" borderId="46" xfId="0" applyFont="1" applyFill="1" applyBorder="1" applyAlignment="1">
      <alignment horizontal="center" vertical="center" wrapText="1"/>
    </xf>
    <xf numFmtId="0" fontId="59" fillId="26" borderId="60" xfId="0" applyFont="1" applyFill="1" applyBorder="1" applyAlignment="1">
      <alignment horizontal="center" vertical="center" wrapText="1"/>
    </xf>
    <xf numFmtId="3" fontId="56" fillId="0" borderId="30" xfId="0" applyNumberFormat="1" applyFont="1" applyFill="1" applyBorder="1" applyAlignment="1">
      <alignment horizontal="center" vertical="center" wrapText="1"/>
    </xf>
    <xf numFmtId="3" fontId="55" fillId="27" borderId="36" xfId="0" applyNumberFormat="1" applyFont="1" applyFill="1" applyBorder="1" applyAlignment="1">
      <alignment horizontal="right" vertical="center" wrapText="1"/>
    </xf>
    <xf numFmtId="3" fontId="55" fillId="27" borderId="48" xfId="0" applyNumberFormat="1" applyFont="1" applyFill="1" applyBorder="1" applyAlignment="1">
      <alignment horizontal="right" vertical="center" wrapText="1"/>
    </xf>
    <xf numFmtId="3" fontId="54" fillId="0" borderId="34" xfId="0" applyNumberFormat="1" applyFont="1" applyFill="1" applyBorder="1" applyAlignment="1">
      <alignment horizontal="center" vertical="center" wrapText="1"/>
    </xf>
    <xf numFmtId="0" fontId="59" fillId="26" borderId="45" xfId="0" applyFont="1" applyFill="1" applyBorder="1" applyAlignment="1">
      <alignment horizontal="center" vertical="center" wrapText="1"/>
    </xf>
    <xf numFmtId="0" fontId="59" fillId="26" borderId="42" xfId="0" applyFont="1" applyFill="1" applyBorder="1" applyAlignment="1">
      <alignment horizontal="center" vertical="center" wrapText="1"/>
    </xf>
    <xf numFmtId="49" fontId="59" fillId="26" borderId="56" xfId="0" applyNumberFormat="1" applyFont="1" applyFill="1" applyBorder="1" applyAlignment="1">
      <alignment horizontal="center" vertical="center"/>
    </xf>
    <xf numFmtId="49" fontId="59" fillId="26" borderId="34" xfId="0" applyNumberFormat="1" applyFont="1" applyFill="1" applyBorder="1" applyAlignment="1">
      <alignment horizontal="center" vertical="center"/>
    </xf>
    <xf numFmtId="49" fontId="59" fillId="26" borderId="57" xfId="0" applyNumberFormat="1" applyFont="1" applyFill="1" applyBorder="1" applyAlignment="1">
      <alignment horizontal="center" vertical="center" wrapText="1"/>
    </xf>
    <xf numFmtId="49" fontId="59" fillId="26" borderId="42" xfId="0" applyNumberFormat="1" applyFont="1" applyFill="1" applyBorder="1" applyAlignment="1">
      <alignment horizontal="center" vertical="center" wrapText="1"/>
    </xf>
    <xf numFmtId="0" fontId="59" fillId="26" borderId="58" xfId="0" applyFont="1" applyFill="1" applyBorder="1" applyAlignment="1">
      <alignment horizontal="center" vertical="center" wrapText="1"/>
    </xf>
    <xf numFmtId="0" fontId="59" fillId="26" borderId="50" xfId="0" applyFont="1" applyFill="1" applyBorder="1" applyAlignment="1">
      <alignment horizontal="center" vertical="center" wrapText="1"/>
    </xf>
    <xf numFmtId="0" fontId="59" fillId="26" borderId="59" xfId="0" applyFont="1" applyFill="1" applyBorder="1" applyAlignment="1">
      <alignment horizontal="center" vertical="center" wrapText="1"/>
    </xf>
    <xf numFmtId="0" fontId="59" fillId="26" borderId="51" xfId="0" applyFont="1" applyFill="1" applyBorder="1" applyAlignment="1">
      <alignment horizontal="center" vertical="center" wrapText="1"/>
    </xf>
    <xf numFmtId="0" fontId="60" fillId="0" borderId="25" xfId="0" applyFont="1" applyBorder="1" applyAlignment="1">
      <alignment horizontal="left" vertical="top" wrapText="1"/>
    </xf>
    <xf numFmtId="3" fontId="55" fillId="27" borderId="62" xfId="0" applyNumberFormat="1" applyFont="1" applyFill="1" applyBorder="1" applyAlignment="1">
      <alignment horizontal="right" vertical="center" wrapText="1"/>
    </xf>
    <xf numFmtId="3" fontId="55" fillId="27" borderId="63" xfId="0" applyNumberFormat="1" applyFont="1" applyFill="1" applyBorder="1" applyAlignment="1">
      <alignment horizontal="right" vertical="center" wrapText="1"/>
    </xf>
  </cellXfs>
  <cellStyles count="676">
    <cellStyle name="20% - Colore 1 2" xfId="3"/>
    <cellStyle name="20% - Colore 1 3" xfId="4"/>
    <cellStyle name="20% - Colore 1 4" xfId="5"/>
    <cellStyle name="20% - Colore 2 2" xfId="6"/>
    <cellStyle name="20% - Colore 2 3" xfId="7"/>
    <cellStyle name="20% - Colore 2 4" xfId="8"/>
    <cellStyle name="20% - Colore 3 2" xfId="9"/>
    <cellStyle name="20% - Colore 3 3" xfId="10"/>
    <cellStyle name="20% - Colore 3 4" xfId="11"/>
    <cellStyle name="20% - Colore 4 2" xfId="12"/>
    <cellStyle name="20% - Colore 4 3" xfId="13"/>
    <cellStyle name="20% - Colore 4 4" xfId="14"/>
    <cellStyle name="20% - Colore 5 2" xfId="15"/>
    <cellStyle name="20% - Colore 5 3" xfId="16"/>
    <cellStyle name="20% - Colore 5 4" xfId="17"/>
    <cellStyle name="20% - Colore 6 2" xfId="18"/>
    <cellStyle name="20% - Colore 6 3" xfId="19"/>
    <cellStyle name="20% - Colore 6 4" xfId="20"/>
    <cellStyle name="40% - Colore 1 2" xfId="21"/>
    <cellStyle name="40% - Colore 1 3" xfId="22"/>
    <cellStyle name="40% - Colore 1 4" xfId="23"/>
    <cellStyle name="40% - Colore 2 2" xfId="24"/>
    <cellStyle name="40% - Colore 2 3" xfId="25"/>
    <cellStyle name="40% - Colore 2 4" xfId="26"/>
    <cellStyle name="40% - Colore 3 2" xfId="27"/>
    <cellStyle name="40% - Colore 3 3" xfId="28"/>
    <cellStyle name="40% - Colore 3 4" xfId="29"/>
    <cellStyle name="40% - Colore 4 2" xfId="30"/>
    <cellStyle name="40% - Colore 4 3" xfId="31"/>
    <cellStyle name="40% - Colore 4 4" xfId="32"/>
    <cellStyle name="40% - Colore 5 2" xfId="33"/>
    <cellStyle name="40% - Colore 5 3" xfId="34"/>
    <cellStyle name="40% - Colore 5 4" xfId="35"/>
    <cellStyle name="40% - Colore 6 2" xfId="36"/>
    <cellStyle name="40% - Colore 6 3" xfId="37"/>
    <cellStyle name="40% - Colore 6 4" xfId="38"/>
    <cellStyle name="60% - Colore 1 2" xfId="39"/>
    <cellStyle name="60% - Colore 1 3" xfId="40"/>
    <cellStyle name="60% - Colore 1 4" xfId="41"/>
    <cellStyle name="60% - Colore 2 2" xfId="42"/>
    <cellStyle name="60% - Colore 2 3" xfId="43"/>
    <cellStyle name="60% - Colore 2 4" xfId="44"/>
    <cellStyle name="60% - Colore 3 2" xfId="45"/>
    <cellStyle name="60% - Colore 3 3" xfId="46"/>
    <cellStyle name="60% - Colore 3 4" xfId="47"/>
    <cellStyle name="60% - Colore 4 2" xfId="48"/>
    <cellStyle name="60% - Colore 4 3" xfId="49"/>
    <cellStyle name="60% - Colore 4 4" xfId="50"/>
    <cellStyle name="60% - Colore 5 2" xfId="51"/>
    <cellStyle name="60% - Colore 5 3" xfId="52"/>
    <cellStyle name="60% - Colore 5 4" xfId="53"/>
    <cellStyle name="60% - Colore 6 2" xfId="54"/>
    <cellStyle name="60% - Colore 6 3" xfId="55"/>
    <cellStyle name="60% - Colore 6 4" xfId="56"/>
    <cellStyle name="Calcolo 2" xfId="57"/>
    <cellStyle name="Calcolo 2 2" xfId="58"/>
    <cellStyle name="Calcolo 2 2 2" xfId="59"/>
    <cellStyle name="Calcolo 2 2 2 2" xfId="60"/>
    <cellStyle name="Calcolo 2 2 2 2 2" xfId="61"/>
    <cellStyle name="Calcolo 2 2 2 3" xfId="62"/>
    <cellStyle name="Calcolo 2 2 2 3 2" xfId="63"/>
    <cellStyle name="Calcolo 2 2 2 4" xfId="64"/>
    <cellStyle name="Calcolo 2 2 3" xfId="65"/>
    <cellStyle name="Calcolo 2 2 3 2" xfId="66"/>
    <cellStyle name="Calcolo 2 2 4" xfId="67"/>
    <cellStyle name="Calcolo 2 2 4 2" xfId="68"/>
    <cellStyle name="Calcolo 2 2 5" xfId="69"/>
    <cellStyle name="Calcolo 2 3" xfId="70"/>
    <cellStyle name="Calcolo 2 3 2" xfId="71"/>
    <cellStyle name="Calcolo 2 3 2 2" xfId="72"/>
    <cellStyle name="Calcolo 2 3 3" xfId="73"/>
    <cellStyle name="Calcolo 2 3 3 2" xfId="74"/>
    <cellStyle name="Calcolo 2 3 4" xfId="75"/>
    <cellStyle name="Calcolo 2 4" xfId="76"/>
    <cellStyle name="Calcolo 2 4 2" xfId="77"/>
    <cellStyle name="Calcolo 2 5" xfId="78"/>
    <cellStyle name="Calcolo 2 5 2" xfId="79"/>
    <cellStyle name="Calcolo 2 6" xfId="80"/>
    <cellStyle name="Calcolo 3" xfId="81"/>
    <cellStyle name="Calcolo 3 2" xfId="82"/>
    <cellStyle name="Calcolo 3 2 2" xfId="83"/>
    <cellStyle name="Calcolo 3 2 2 2" xfId="84"/>
    <cellStyle name="Calcolo 3 2 2 2 2" xfId="85"/>
    <cellStyle name="Calcolo 3 2 2 3" xfId="86"/>
    <cellStyle name="Calcolo 3 2 2 3 2" xfId="87"/>
    <cellStyle name="Calcolo 3 2 2 4" xfId="88"/>
    <cellStyle name="Calcolo 3 2 3" xfId="89"/>
    <cellStyle name="Calcolo 3 2 3 2" xfId="90"/>
    <cellStyle name="Calcolo 3 2 4" xfId="91"/>
    <cellStyle name="Calcolo 3 2 4 2" xfId="92"/>
    <cellStyle name="Calcolo 3 2 5" xfId="93"/>
    <cellStyle name="Calcolo 3 3" xfId="94"/>
    <cellStyle name="Calcolo 3 3 2" xfId="95"/>
    <cellStyle name="Calcolo 3 3 2 2" xfId="96"/>
    <cellStyle name="Calcolo 3 3 3" xfId="97"/>
    <cellStyle name="Calcolo 3 3 3 2" xfId="98"/>
    <cellStyle name="Calcolo 3 3 4" xfId="99"/>
    <cellStyle name="Calcolo 3 4" xfId="100"/>
    <cellStyle name="Calcolo 3 4 2" xfId="101"/>
    <cellStyle name="Calcolo 3 5" xfId="102"/>
    <cellStyle name="Calcolo 3 5 2" xfId="103"/>
    <cellStyle name="Calcolo 3 6" xfId="104"/>
    <cellStyle name="Calcolo 4" xfId="105"/>
    <cellStyle name="Calcolo 4 2" xfId="106"/>
    <cellStyle name="Calcolo 4 2 2" xfId="107"/>
    <cellStyle name="Calcolo 4 2 2 2" xfId="108"/>
    <cellStyle name="Calcolo 4 2 2 2 2" xfId="109"/>
    <cellStyle name="Calcolo 4 2 2 3" xfId="110"/>
    <cellStyle name="Calcolo 4 2 2 3 2" xfId="111"/>
    <cellStyle name="Calcolo 4 2 2 4" xfId="112"/>
    <cellStyle name="Calcolo 4 2 3" xfId="113"/>
    <cellStyle name="Calcolo 4 2 3 2" xfId="114"/>
    <cellStyle name="Calcolo 4 2 4" xfId="115"/>
    <cellStyle name="Calcolo 4 2 4 2" xfId="116"/>
    <cellStyle name="Calcolo 4 2 5" xfId="117"/>
    <cellStyle name="Calcolo 4 3" xfId="118"/>
    <cellStyle name="Calcolo 4 3 2" xfId="119"/>
    <cellStyle name="Calcolo 4 3 2 2" xfId="120"/>
    <cellStyle name="Calcolo 4 3 3" xfId="121"/>
    <cellStyle name="Calcolo 4 3 3 2" xfId="122"/>
    <cellStyle name="Calcolo 4 3 4" xfId="123"/>
    <cellStyle name="Calcolo 4 4" xfId="124"/>
    <cellStyle name="Calcolo 4 4 2" xfId="125"/>
    <cellStyle name="Calcolo 4 5" xfId="126"/>
    <cellStyle name="Calcolo 4 5 2" xfId="127"/>
    <cellStyle name="Calcolo 4 6" xfId="128"/>
    <cellStyle name="Cella collegata 2" xfId="129"/>
    <cellStyle name="Cella collegata 3" xfId="130"/>
    <cellStyle name="Cella collegata 4" xfId="131"/>
    <cellStyle name="Cella da controllare 2" xfId="132"/>
    <cellStyle name="Cella da controllare 3" xfId="133"/>
    <cellStyle name="Cella da controllare 4" xfId="134"/>
    <cellStyle name="Colore 1 2" xfId="135"/>
    <cellStyle name="Colore 1 3" xfId="136"/>
    <cellStyle name="Colore 1 4" xfId="137"/>
    <cellStyle name="Colore 2 2" xfId="138"/>
    <cellStyle name="Colore 2 3" xfId="139"/>
    <cellStyle name="Colore 2 4" xfId="140"/>
    <cellStyle name="Colore 3 2" xfId="141"/>
    <cellStyle name="Colore 3 3" xfId="142"/>
    <cellStyle name="Colore 3 4" xfId="143"/>
    <cellStyle name="Colore 4 2" xfId="144"/>
    <cellStyle name="Colore 4 3" xfId="145"/>
    <cellStyle name="Colore 4 4" xfId="146"/>
    <cellStyle name="Colore 5 2" xfId="147"/>
    <cellStyle name="Colore 5 3" xfId="148"/>
    <cellStyle name="Colore 5 4" xfId="149"/>
    <cellStyle name="Colore 6 2" xfId="150"/>
    <cellStyle name="Colore 6 3" xfId="151"/>
    <cellStyle name="Colore 6 4" xfId="152"/>
    <cellStyle name="Euro" xfId="153"/>
    <cellStyle name="Euro 2" xfId="154"/>
    <cellStyle name="Euro 2 2" xfId="155"/>
    <cellStyle name="Euro 3" xfId="156"/>
    <cellStyle name="Euro 3 2" xfId="157"/>
    <cellStyle name="Grafico" xfId="158"/>
    <cellStyle name="Input 2" xfId="159"/>
    <cellStyle name="Input 2 2" xfId="160"/>
    <cellStyle name="Input 2 2 2" xfId="161"/>
    <cellStyle name="Input 2 2 2 2" xfId="162"/>
    <cellStyle name="Input 2 2 2 2 2" xfId="163"/>
    <cellStyle name="Input 2 2 2 3" xfId="164"/>
    <cellStyle name="Input 2 2 2 3 2" xfId="165"/>
    <cellStyle name="Input 2 2 2 4" xfId="166"/>
    <cellStyle name="Input 2 2 3" xfId="167"/>
    <cellStyle name="Input 2 2 3 2" xfId="168"/>
    <cellStyle name="Input 2 2 4" xfId="169"/>
    <cellStyle name="Input 2 2 4 2" xfId="170"/>
    <cellStyle name="Input 2 2 5" xfId="171"/>
    <cellStyle name="Input 2 3" xfId="172"/>
    <cellStyle name="Input 2 3 2" xfId="173"/>
    <cellStyle name="Input 2 3 2 2" xfId="174"/>
    <cellStyle name="Input 2 3 3" xfId="175"/>
    <cellStyle name="Input 2 3 3 2" xfId="176"/>
    <cellStyle name="Input 2 3 4" xfId="177"/>
    <cellStyle name="Input 2 4" xfId="178"/>
    <cellStyle name="Input 2 4 2" xfId="179"/>
    <cellStyle name="Input 2 5" xfId="180"/>
    <cellStyle name="Input 2 5 2" xfId="181"/>
    <cellStyle name="Input 2 6" xfId="182"/>
    <cellStyle name="Input 3" xfId="183"/>
    <cellStyle name="Input 3 2" xfId="184"/>
    <cellStyle name="Input 3 2 2" xfId="185"/>
    <cellStyle name="Input 3 2 2 2" xfId="186"/>
    <cellStyle name="Input 3 2 2 2 2" xfId="187"/>
    <cellStyle name="Input 3 2 2 3" xfId="188"/>
    <cellStyle name="Input 3 2 2 3 2" xfId="189"/>
    <cellStyle name="Input 3 2 2 4" xfId="190"/>
    <cellStyle name="Input 3 2 3" xfId="191"/>
    <cellStyle name="Input 3 2 3 2" xfId="192"/>
    <cellStyle name="Input 3 2 4" xfId="193"/>
    <cellStyle name="Input 3 2 4 2" xfId="194"/>
    <cellStyle name="Input 3 2 5" xfId="195"/>
    <cellStyle name="Input 3 3" xfId="196"/>
    <cellStyle name="Input 3 3 2" xfId="197"/>
    <cellStyle name="Input 3 3 2 2" xfId="198"/>
    <cellStyle name="Input 3 3 3" xfId="199"/>
    <cellStyle name="Input 3 3 3 2" xfId="200"/>
    <cellStyle name="Input 3 3 4" xfId="201"/>
    <cellStyle name="Input 3 4" xfId="202"/>
    <cellStyle name="Input 3 4 2" xfId="203"/>
    <cellStyle name="Input 3 5" xfId="204"/>
    <cellStyle name="Input 3 5 2" xfId="205"/>
    <cellStyle name="Input 3 6" xfId="206"/>
    <cellStyle name="Input 4" xfId="207"/>
    <cellStyle name="Input 4 2" xfId="208"/>
    <cellStyle name="Input 4 2 2" xfId="209"/>
    <cellStyle name="Input 4 2 2 2" xfId="210"/>
    <cellStyle name="Input 4 2 2 2 2" xfId="211"/>
    <cellStyle name="Input 4 2 2 3" xfId="212"/>
    <cellStyle name="Input 4 2 2 3 2" xfId="213"/>
    <cellStyle name="Input 4 2 2 4" xfId="214"/>
    <cellStyle name="Input 4 2 3" xfId="215"/>
    <cellStyle name="Input 4 2 3 2" xfId="216"/>
    <cellStyle name="Input 4 2 4" xfId="217"/>
    <cellStyle name="Input 4 2 4 2" xfId="218"/>
    <cellStyle name="Input 4 2 5" xfId="219"/>
    <cellStyle name="Input 4 3" xfId="220"/>
    <cellStyle name="Input 4 3 2" xfId="221"/>
    <cellStyle name="Input 4 3 2 2" xfId="222"/>
    <cellStyle name="Input 4 3 3" xfId="223"/>
    <cellStyle name="Input 4 3 3 2" xfId="224"/>
    <cellStyle name="Input 4 3 4" xfId="225"/>
    <cellStyle name="Input 4 4" xfId="226"/>
    <cellStyle name="Input 4 4 2" xfId="227"/>
    <cellStyle name="Input 4 5" xfId="228"/>
    <cellStyle name="Input 4 5 2" xfId="229"/>
    <cellStyle name="Input 4 6" xfId="230"/>
    <cellStyle name="Migliaia (0)_access" xfId="231"/>
    <cellStyle name="Migliaia [0] 2" xfId="232"/>
    <cellStyle name="Migliaia [0] 2 2" xfId="233"/>
    <cellStyle name="Migliaia [0] 2 3" xfId="234"/>
    <cellStyle name="Migliaia [0] 2 4" xfId="235"/>
    <cellStyle name="Migliaia [0] 2 5" xfId="236"/>
    <cellStyle name="Migliaia [0] 3" xfId="237"/>
    <cellStyle name="Migliaia [0] 4" xfId="238"/>
    <cellStyle name="Migliaia [0] 5" xfId="239"/>
    <cellStyle name="Migliaia [0] 5 2" xfId="240"/>
    <cellStyle name="Migliaia [0] 6" xfId="655"/>
    <cellStyle name="Migliaia 10" xfId="241"/>
    <cellStyle name="Migliaia 10 2" xfId="242"/>
    <cellStyle name="Migliaia 11" xfId="243"/>
    <cellStyle name="Migliaia 11 2" xfId="244"/>
    <cellStyle name="Migliaia 12" xfId="245"/>
    <cellStyle name="Migliaia 13" xfId="246"/>
    <cellStyle name="Migliaia 14" xfId="247"/>
    <cellStyle name="Migliaia 15" xfId="248"/>
    <cellStyle name="Migliaia 16" xfId="249"/>
    <cellStyle name="Migliaia 16 2" xfId="250"/>
    <cellStyle name="Migliaia 17" xfId="251"/>
    <cellStyle name="Migliaia 17 2" xfId="252"/>
    <cellStyle name="Migliaia 18" xfId="253"/>
    <cellStyle name="Migliaia 18 2" xfId="254"/>
    <cellStyle name="Migliaia 19" xfId="255"/>
    <cellStyle name="Migliaia 19 2" xfId="256"/>
    <cellStyle name="Migliaia 2" xfId="257"/>
    <cellStyle name="Migliaia 2 2" xfId="258"/>
    <cellStyle name="Migliaia 2 2 2" xfId="259"/>
    <cellStyle name="Migliaia 2 2 2 2" xfId="260"/>
    <cellStyle name="Migliaia 2 2 3" xfId="261"/>
    <cellStyle name="Migliaia 2 3" xfId="262"/>
    <cellStyle name="Migliaia 2 4" xfId="263"/>
    <cellStyle name="Migliaia 2 5" xfId="264"/>
    <cellStyle name="Migliaia 2 6" xfId="265"/>
    <cellStyle name="Migliaia 2 7" xfId="266"/>
    <cellStyle name="Migliaia 2 7 2" xfId="267"/>
    <cellStyle name="Migliaia 20" xfId="268"/>
    <cellStyle name="Migliaia 21" xfId="269"/>
    <cellStyle name="Migliaia 22" xfId="270"/>
    <cellStyle name="Migliaia 23" xfId="271"/>
    <cellStyle name="Migliaia 24" xfId="654"/>
    <cellStyle name="Migliaia 25" xfId="657"/>
    <cellStyle name="Migliaia 26" xfId="662"/>
    <cellStyle name="Migliaia 27" xfId="670"/>
    <cellStyle name="Migliaia 28" xfId="671"/>
    <cellStyle name="Migliaia 29" xfId="673"/>
    <cellStyle name="Migliaia 3" xfId="272"/>
    <cellStyle name="Migliaia 3 2" xfId="273"/>
    <cellStyle name="Migliaia 3 3" xfId="274"/>
    <cellStyle name="Migliaia 30" xfId="674"/>
    <cellStyle name="Migliaia 31" xfId="675"/>
    <cellStyle name="Migliaia 4" xfId="275"/>
    <cellStyle name="Migliaia 4 2" xfId="276"/>
    <cellStyle name="Migliaia 4 3" xfId="277"/>
    <cellStyle name="Migliaia 5" xfId="278"/>
    <cellStyle name="Migliaia 5 2" xfId="279"/>
    <cellStyle name="Migliaia 5 3" xfId="280"/>
    <cellStyle name="Migliaia 5 4" xfId="281"/>
    <cellStyle name="Migliaia 6" xfId="282"/>
    <cellStyle name="Migliaia 6 2" xfId="283"/>
    <cellStyle name="Migliaia 6 3" xfId="284"/>
    <cellStyle name="Migliaia 7" xfId="285"/>
    <cellStyle name="Migliaia 8" xfId="286"/>
    <cellStyle name="Migliaia 8 2" xfId="287"/>
    <cellStyle name="Migliaia 9" xfId="288"/>
    <cellStyle name="Migliaia 9 2" xfId="289"/>
    <cellStyle name="Neutrale 2" xfId="290"/>
    <cellStyle name="Neutrale 3" xfId="291"/>
    <cellStyle name="Neutrale 4" xfId="292"/>
    <cellStyle name="NewStyle" xfId="293"/>
    <cellStyle name="Normal_1.1" xfId="294"/>
    <cellStyle name="Normale" xfId="0" builtinId="0"/>
    <cellStyle name="Normale 10" xfId="295"/>
    <cellStyle name="Normale 10 2" xfId="296"/>
    <cellStyle name="Normale 10 2 2" xfId="297"/>
    <cellStyle name="Normale 10 3" xfId="298"/>
    <cellStyle name="Normale 11" xfId="299"/>
    <cellStyle name="Normale 11 2" xfId="300"/>
    <cellStyle name="Normale 11 2 2" xfId="301"/>
    <cellStyle name="Normale 11 3" xfId="302"/>
    <cellStyle name="Normale 12" xfId="303"/>
    <cellStyle name="Normale 12 2" xfId="304"/>
    <cellStyle name="Normale 12 3" xfId="305"/>
    <cellStyle name="Normale 12 3 2" xfId="306"/>
    <cellStyle name="Normale 13" xfId="307"/>
    <cellStyle name="Normale 13 2" xfId="308"/>
    <cellStyle name="Normale 14" xfId="309"/>
    <cellStyle name="Normale 14 2" xfId="310"/>
    <cellStyle name="Normale 14 2 2" xfId="311"/>
    <cellStyle name="Normale 14 3" xfId="312"/>
    <cellStyle name="Normale 15" xfId="313"/>
    <cellStyle name="Normale 15 2" xfId="314"/>
    <cellStyle name="Normale 16" xfId="315"/>
    <cellStyle name="Normale 16 2" xfId="316"/>
    <cellStyle name="Normale 17" xfId="317"/>
    <cellStyle name="Normale 17 2" xfId="318"/>
    <cellStyle name="Normale 18" xfId="319"/>
    <cellStyle name="Normale 19" xfId="320"/>
    <cellStyle name="Normale 19 2" xfId="321"/>
    <cellStyle name="Normale 2" xfId="322"/>
    <cellStyle name="Normale 2 10" xfId="323"/>
    <cellStyle name="Normale 2 11" xfId="324"/>
    <cellStyle name="Normale 2 11 2" xfId="325"/>
    <cellStyle name="Normale 2 12" xfId="326"/>
    <cellStyle name="Normale 2 12 2" xfId="327"/>
    <cellStyle name="Normale 2 13" xfId="328"/>
    <cellStyle name="Normale 2 13 2" xfId="329"/>
    <cellStyle name="Normale 2 14" xfId="330"/>
    <cellStyle name="Normale 2 15" xfId="664"/>
    <cellStyle name="Normale 2 2" xfId="331"/>
    <cellStyle name="Normale 2 2 2" xfId="332"/>
    <cellStyle name="Normale 2 2 3" xfId="333"/>
    <cellStyle name="Normale 2 2 4" xfId="334"/>
    <cellStyle name="Normale 2 2 5" xfId="335"/>
    <cellStyle name="Normale 2 2 6" xfId="336"/>
    <cellStyle name="Normale 2 2 7" xfId="337"/>
    <cellStyle name="Normale 2 2 8" xfId="338"/>
    <cellStyle name="Normale 2 3" xfId="339"/>
    <cellStyle name="Normale 2 4" xfId="340"/>
    <cellStyle name="Normale 2 5" xfId="341"/>
    <cellStyle name="Normale 2 6" xfId="342"/>
    <cellStyle name="Normale 2 7" xfId="343"/>
    <cellStyle name="Normale 2 8" xfId="344"/>
    <cellStyle name="Normale 2 9" xfId="345"/>
    <cellStyle name="Normale 20" xfId="346"/>
    <cellStyle name="Normale 20 2" xfId="347"/>
    <cellStyle name="Normale 21" xfId="348"/>
    <cellStyle name="Normale 21 2" xfId="349"/>
    <cellStyle name="Normale 22" xfId="350"/>
    <cellStyle name="Normale 22 2" xfId="351"/>
    <cellStyle name="Normale 23" xfId="352"/>
    <cellStyle name="Normale 24" xfId="353"/>
    <cellStyle name="Normale 24 2" xfId="354"/>
    <cellStyle name="Normale 25" xfId="1"/>
    <cellStyle name="Normale 25 2" xfId="355"/>
    <cellStyle name="Normale 25 3" xfId="661"/>
    <cellStyle name="Normale 25 4" xfId="665"/>
    <cellStyle name="Normale 25 5" xfId="666"/>
    <cellStyle name="Normale 25 6" xfId="667"/>
    <cellStyle name="Normale 25 7" xfId="668"/>
    <cellStyle name="Normale 25 8" xfId="672"/>
    <cellStyle name="Normale 26" xfId="356"/>
    <cellStyle name="Normale 26 2" xfId="357"/>
    <cellStyle name="Normale 27" xfId="653"/>
    <cellStyle name="Normale 28" xfId="656"/>
    <cellStyle name="Normale 29" xfId="658"/>
    <cellStyle name="Normale 3" xfId="358"/>
    <cellStyle name="Normale 3 2" xfId="359"/>
    <cellStyle name="Normale 3 2 2" xfId="360"/>
    <cellStyle name="Normale 3 3" xfId="361"/>
    <cellStyle name="Normale 3 3 2" xfId="362"/>
    <cellStyle name="Normale 3 3 3" xfId="363"/>
    <cellStyle name="Normale 3 4" xfId="364"/>
    <cellStyle name="Normale 3 4 2" xfId="365"/>
    <cellStyle name="Normale 3 5" xfId="366"/>
    <cellStyle name="Normale 3 6" xfId="659"/>
    <cellStyle name="Normale 30" xfId="663"/>
    <cellStyle name="Normale 4" xfId="367"/>
    <cellStyle name="Normale 4 2" xfId="368"/>
    <cellStyle name="Normale 4 2 2" xfId="369"/>
    <cellStyle name="Normale 4 2 3" xfId="370"/>
    <cellStyle name="Normale 4 3" xfId="371"/>
    <cellStyle name="Normale 4 4" xfId="372"/>
    <cellStyle name="Normale 4 5" xfId="373"/>
    <cellStyle name="Normale 4 6" xfId="374"/>
    <cellStyle name="Normale 4 7" xfId="375"/>
    <cellStyle name="Normale 4 8" xfId="376"/>
    <cellStyle name="Normale 4 8 2" xfId="377"/>
    <cellStyle name="Normale 4 9" xfId="660"/>
    <cellStyle name="Normale 5" xfId="378"/>
    <cellStyle name="Normale 5 2" xfId="379"/>
    <cellStyle name="Normale 5 2 2" xfId="380"/>
    <cellStyle name="Normale 5 2 3" xfId="381"/>
    <cellStyle name="Normale 5 3" xfId="382"/>
    <cellStyle name="Normale 5 4" xfId="383"/>
    <cellStyle name="Normale 5 4 2" xfId="384"/>
    <cellStyle name="Normale 5 5" xfId="385"/>
    <cellStyle name="Normale 5 6" xfId="386"/>
    <cellStyle name="Normale 6" xfId="387"/>
    <cellStyle name="Normale 6 2" xfId="388"/>
    <cellStyle name="Normale 6 2 2" xfId="389"/>
    <cellStyle name="Normale 6 3" xfId="390"/>
    <cellStyle name="Normale 7" xfId="391"/>
    <cellStyle name="Normale 7 2" xfId="392"/>
    <cellStyle name="Normale 7 3" xfId="393"/>
    <cellStyle name="Normale 8" xfId="394"/>
    <cellStyle name="Normale 8 2" xfId="395"/>
    <cellStyle name="Normale 8 3" xfId="396"/>
    <cellStyle name="Normale 8 4" xfId="397"/>
    <cellStyle name="Normale 8 5" xfId="398"/>
    <cellStyle name="Normale 8 5 2" xfId="399"/>
    <cellStyle name="Normale 9" xfId="400"/>
    <cellStyle name="Normale 9 2" xfId="401"/>
    <cellStyle name="Normale 9 2 2" xfId="402"/>
    <cellStyle name="Normale 9 3" xfId="403"/>
    <cellStyle name="Nota 2" xfId="404"/>
    <cellStyle name="Nota 2 2" xfId="405"/>
    <cellStyle name="Nota 2 2 2" xfId="406"/>
    <cellStyle name="Nota 2 2 2 2" xfId="407"/>
    <cellStyle name="Nota 2 2 3" xfId="408"/>
    <cellStyle name="Nota 2 2 3 2" xfId="409"/>
    <cellStyle name="Nota 2 2 4" xfId="410"/>
    <cellStyle name="Nota 2 3" xfId="411"/>
    <cellStyle name="Nota 2 3 2" xfId="412"/>
    <cellStyle name="Nota 2 4" xfId="413"/>
    <cellStyle name="Nota 2 4 2" xfId="414"/>
    <cellStyle name="Nota 2 5" xfId="415"/>
    <cellStyle name="Nota 3" xfId="416"/>
    <cellStyle name="Nota 3 2" xfId="417"/>
    <cellStyle name="Nota 3 2 2" xfId="418"/>
    <cellStyle name="Nota 3 2 2 2" xfId="419"/>
    <cellStyle name="Nota 3 2 3" xfId="420"/>
    <cellStyle name="Nota 3 2 3 2" xfId="421"/>
    <cellStyle name="Nota 3 2 4" xfId="422"/>
    <cellStyle name="Nota 3 3" xfId="423"/>
    <cellStyle name="Nota 3 3 2" xfId="424"/>
    <cellStyle name="Nota 3 4" xfId="425"/>
    <cellStyle name="Nota 3 4 2" xfId="426"/>
    <cellStyle name="Nota 3 5" xfId="427"/>
    <cellStyle name="Nota 4" xfId="428"/>
    <cellStyle name="Nota 4 2" xfId="429"/>
    <cellStyle name="Nota 4 2 2" xfId="430"/>
    <cellStyle name="Nota 4 2 2 2" xfId="431"/>
    <cellStyle name="Nota 4 2 3" xfId="432"/>
    <cellStyle name="Nota 4 2 3 2" xfId="433"/>
    <cellStyle name="Nota 4 2 4" xfId="434"/>
    <cellStyle name="Nota 4 3" xfId="435"/>
    <cellStyle name="Nota 4 3 2" xfId="436"/>
    <cellStyle name="Nota 4 4" xfId="437"/>
    <cellStyle name="Nota 4 4 2" xfId="438"/>
    <cellStyle name="Nota 4 5" xfId="439"/>
    <cellStyle name="Nota 5" xfId="440"/>
    <cellStyle name="Nota 5 2" xfId="441"/>
    <cellStyle name="Nuovo" xfId="442"/>
    <cellStyle name="Nuovo 2" xfId="443"/>
    <cellStyle name="Nuovo 3" xfId="444"/>
    <cellStyle name="Nuovo 4" xfId="445"/>
    <cellStyle name="Nuovo 5" xfId="446"/>
    <cellStyle name="Nuovo 5 2" xfId="447"/>
    <cellStyle name="Output 2" xfId="448"/>
    <cellStyle name="Output 2 2" xfId="449"/>
    <cellStyle name="Output 2 2 2" xfId="450"/>
    <cellStyle name="Output 2 2 2 2" xfId="451"/>
    <cellStyle name="Output 2 2 3" xfId="452"/>
    <cellStyle name="Output 2 2 3 2" xfId="453"/>
    <cellStyle name="Output 2 2 4" xfId="454"/>
    <cellStyle name="Output 2 3" xfId="455"/>
    <cellStyle name="Output 2 3 2" xfId="456"/>
    <cellStyle name="Output 2 4" xfId="457"/>
    <cellStyle name="Output 2 4 2" xfId="458"/>
    <cellStyle name="Output 2 5" xfId="459"/>
    <cellStyle name="Output 3" xfId="460"/>
    <cellStyle name="Output 3 2" xfId="461"/>
    <cellStyle name="Output 3 2 2" xfId="462"/>
    <cellStyle name="Output 3 2 2 2" xfId="463"/>
    <cellStyle name="Output 3 2 3" xfId="464"/>
    <cellStyle name="Output 3 2 3 2" xfId="465"/>
    <cellStyle name="Output 3 2 4" xfId="466"/>
    <cellStyle name="Output 3 3" xfId="467"/>
    <cellStyle name="Output 3 3 2" xfId="468"/>
    <cellStyle name="Output 3 4" xfId="469"/>
    <cellStyle name="Output 3 4 2" xfId="470"/>
    <cellStyle name="Output 3 5" xfId="471"/>
    <cellStyle name="Output 4" xfId="472"/>
    <cellStyle name="Output 4 2" xfId="473"/>
    <cellStyle name="Output 4 2 2" xfId="474"/>
    <cellStyle name="Output 4 2 2 2" xfId="475"/>
    <cellStyle name="Output 4 2 3" xfId="476"/>
    <cellStyle name="Output 4 2 3 2" xfId="477"/>
    <cellStyle name="Output 4 2 4" xfId="478"/>
    <cellStyle name="Output 4 3" xfId="479"/>
    <cellStyle name="Output 4 3 2" xfId="480"/>
    <cellStyle name="Output 4 4" xfId="481"/>
    <cellStyle name="Output 4 4 2" xfId="482"/>
    <cellStyle name="Output 4 5" xfId="483"/>
    <cellStyle name="Percentuale 2" xfId="484"/>
    <cellStyle name="Percentuale 2 2" xfId="485"/>
    <cellStyle name="Percentuale 2 3" xfId="486"/>
    <cellStyle name="Percentuale 2 4" xfId="487"/>
    <cellStyle name="Percentuale 2 4 2" xfId="488"/>
    <cellStyle name="Percentuale 2 5" xfId="489"/>
    <cellStyle name="Percentuale 3" xfId="490"/>
    <cellStyle name="Percentuale 3 2" xfId="491"/>
    <cellStyle name="Percentuale 3 3" xfId="492"/>
    <cellStyle name="Percentuale 4" xfId="493"/>
    <cellStyle name="Percentuale 5" xfId="494"/>
    <cellStyle name="Percentuale 5 2" xfId="495"/>
    <cellStyle name="Percentuale 6" xfId="496"/>
    <cellStyle name="Percentuale 6 2" xfId="497"/>
    <cellStyle name="Percentuale 7" xfId="498"/>
    <cellStyle name="Percentuale 8" xfId="499"/>
    <cellStyle name="Percentuale 8 2" xfId="500"/>
    <cellStyle name="SAPBEXstdData" xfId="501"/>
    <cellStyle name="SAPBEXstdData 2" xfId="502"/>
    <cellStyle name="SAPBEXstdData 2 2" xfId="503"/>
    <cellStyle name="SAPBEXstdData 2 2 2" xfId="504"/>
    <cellStyle name="SAPBEXstdData 2 2 2 2" xfId="505"/>
    <cellStyle name="SAPBEXstdData 2 2 3" xfId="506"/>
    <cellStyle name="SAPBEXstdData 2 2 3 2" xfId="507"/>
    <cellStyle name="SAPBEXstdData 2 2 4" xfId="508"/>
    <cellStyle name="SAPBEXstdData 2 3" xfId="509"/>
    <cellStyle name="SAPBEXstdData 2 3 2" xfId="510"/>
    <cellStyle name="SAPBEXstdData 2 4" xfId="511"/>
    <cellStyle name="SAPBEXstdData 2 4 2" xfId="512"/>
    <cellStyle name="SAPBEXstdData 2 5" xfId="513"/>
    <cellStyle name="SAPBEXstdData 3" xfId="514"/>
    <cellStyle name="SAPBEXstdData 3 2" xfId="515"/>
    <cellStyle name="SAPBEXstdData 3 2 2" xfId="516"/>
    <cellStyle name="SAPBEXstdData 3 2 2 2" xfId="517"/>
    <cellStyle name="SAPBEXstdData 3 2 3" xfId="518"/>
    <cellStyle name="SAPBEXstdData 3 2 3 2" xfId="519"/>
    <cellStyle name="SAPBEXstdData 3 2 4" xfId="520"/>
    <cellStyle name="SAPBEXstdData 3 3" xfId="521"/>
    <cellStyle name="SAPBEXstdData 3 3 2" xfId="522"/>
    <cellStyle name="SAPBEXstdData 3 4" xfId="523"/>
    <cellStyle name="SAPBEXstdData 3 4 2" xfId="524"/>
    <cellStyle name="SAPBEXstdData 3 5" xfId="525"/>
    <cellStyle name="SAPBEXstdData 4" xfId="526"/>
    <cellStyle name="SAPBEXstdData 4 2" xfId="527"/>
    <cellStyle name="SAPBEXstdData 4 2 2" xfId="528"/>
    <cellStyle name="SAPBEXstdData 4 2 2 2" xfId="529"/>
    <cellStyle name="SAPBEXstdData 4 2 3" xfId="530"/>
    <cellStyle name="SAPBEXstdData 4 2 3 2" xfId="531"/>
    <cellStyle name="SAPBEXstdData 4 2 4" xfId="532"/>
    <cellStyle name="SAPBEXstdData 4 3" xfId="533"/>
    <cellStyle name="SAPBEXstdData 4 3 2" xfId="534"/>
    <cellStyle name="SAPBEXstdData 4 4" xfId="535"/>
    <cellStyle name="SAPBEXstdData 4 4 2" xfId="536"/>
    <cellStyle name="SAPBEXstdData 4 5" xfId="537"/>
    <cellStyle name="SAPBEXstdData 5" xfId="538"/>
    <cellStyle name="SAPBEXstdData 5 2" xfId="539"/>
    <cellStyle name="SAPBEXstdData 5 2 2" xfId="540"/>
    <cellStyle name="SAPBEXstdData 5 3" xfId="541"/>
    <cellStyle name="SAPBEXstdData 5 3 2" xfId="542"/>
    <cellStyle name="SAPBEXstdData 5 4" xfId="543"/>
    <cellStyle name="SAPBEXstdData 6" xfId="544"/>
    <cellStyle name="SAPBEXstdData 6 2" xfId="545"/>
    <cellStyle name="SAPBEXstdData 7" xfId="546"/>
    <cellStyle name="SAPBEXstdData 7 2" xfId="547"/>
    <cellStyle name="SAPBEXstdData 8" xfId="548"/>
    <cellStyle name="Stile Codici numerici" xfId="2"/>
    <cellStyle name="Stile Codici numerici 2" xfId="549"/>
    <cellStyle name="Stile Codici numerici 3" xfId="669"/>
    <cellStyle name="T_intestazione bassa" xfId="550"/>
    <cellStyle name="T_intestazione bassa 2" xfId="551"/>
    <cellStyle name="Testo avviso 2" xfId="552"/>
    <cellStyle name="Testo avviso 3" xfId="553"/>
    <cellStyle name="Testo avviso 4" xfId="554"/>
    <cellStyle name="Testo descrittivo 2" xfId="555"/>
    <cellStyle name="Testo descrittivo 3" xfId="556"/>
    <cellStyle name="Testo descrittivo 4" xfId="557"/>
    <cellStyle name="Titolo 1 2" xfId="558"/>
    <cellStyle name="Titolo 1 3" xfId="559"/>
    <cellStyle name="Titolo 1 4" xfId="560"/>
    <cellStyle name="Titolo 2 2" xfId="561"/>
    <cellStyle name="Titolo 2 3" xfId="562"/>
    <cellStyle name="Titolo 2 4" xfId="563"/>
    <cellStyle name="Titolo 3 2" xfId="564"/>
    <cellStyle name="Titolo 3 3" xfId="565"/>
    <cellStyle name="Titolo 3 4" xfId="566"/>
    <cellStyle name="Titolo 4 2" xfId="567"/>
    <cellStyle name="Titolo 4 3" xfId="568"/>
    <cellStyle name="Titolo 4 4" xfId="569"/>
    <cellStyle name="Titolo 5" xfId="570"/>
    <cellStyle name="Titolo 6" xfId="571"/>
    <cellStyle name="Titolo 7" xfId="572"/>
    <cellStyle name="Totale 2" xfId="573"/>
    <cellStyle name="Totale 2 2" xfId="574"/>
    <cellStyle name="Totale 2 2 2" xfId="575"/>
    <cellStyle name="Totale 2 2 2 2" xfId="576"/>
    <cellStyle name="Totale 2 2 2 2 2" xfId="577"/>
    <cellStyle name="Totale 2 2 2 3" xfId="578"/>
    <cellStyle name="Totale 2 2 2 3 2" xfId="579"/>
    <cellStyle name="Totale 2 2 2 4" xfId="580"/>
    <cellStyle name="Totale 2 2 3" xfId="581"/>
    <cellStyle name="Totale 2 2 3 2" xfId="582"/>
    <cellStyle name="Totale 2 2 4" xfId="583"/>
    <cellStyle name="Totale 2 2 4 2" xfId="584"/>
    <cellStyle name="Totale 2 2 5" xfId="585"/>
    <cellStyle name="Totale 2 3" xfId="586"/>
    <cellStyle name="Totale 2 3 2" xfId="587"/>
    <cellStyle name="Totale 2 3 2 2" xfId="588"/>
    <cellStyle name="Totale 2 3 3" xfId="589"/>
    <cellStyle name="Totale 2 3 3 2" xfId="590"/>
    <cellStyle name="Totale 2 3 4" xfId="591"/>
    <cellStyle name="Totale 2 4" xfId="592"/>
    <cellStyle name="Totale 2 4 2" xfId="593"/>
    <cellStyle name="Totale 2 5" xfId="594"/>
    <cellStyle name="Totale 2 5 2" xfId="595"/>
    <cellStyle name="Totale 2 6" xfId="596"/>
    <cellStyle name="Totale 3" xfId="597"/>
    <cellStyle name="Totale 3 2" xfId="598"/>
    <cellStyle name="Totale 3 2 2" xfId="599"/>
    <cellStyle name="Totale 3 2 2 2" xfId="600"/>
    <cellStyle name="Totale 3 2 2 2 2" xfId="601"/>
    <cellStyle name="Totale 3 2 2 3" xfId="602"/>
    <cellStyle name="Totale 3 2 2 3 2" xfId="603"/>
    <cellStyle name="Totale 3 2 2 4" xfId="604"/>
    <cellStyle name="Totale 3 2 3" xfId="605"/>
    <cellStyle name="Totale 3 2 3 2" xfId="606"/>
    <cellStyle name="Totale 3 2 4" xfId="607"/>
    <cellStyle name="Totale 3 2 4 2" xfId="608"/>
    <cellStyle name="Totale 3 2 5" xfId="609"/>
    <cellStyle name="Totale 3 3" xfId="610"/>
    <cellStyle name="Totale 3 3 2" xfId="611"/>
    <cellStyle name="Totale 3 3 2 2" xfId="612"/>
    <cellStyle name="Totale 3 3 3" xfId="613"/>
    <cellStyle name="Totale 3 3 3 2" xfId="614"/>
    <cellStyle name="Totale 3 3 4" xfId="615"/>
    <cellStyle name="Totale 3 4" xfId="616"/>
    <cellStyle name="Totale 3 4 2" xfId="617"/>
    <cellStyle name="Totale 3 5" xfId="618"/>
    <cellStyle name="Totale 3 5 2" xfId="619"/>
    <cellStyle name="Totale 3 6" xfId="620"/>
    <cellStyle name="Totale 4" xfId="621"/>
    <cellStyle name="Totale 4 2" xfId="622"/>
    <cellStyle name="Totale 4 2 2" xfId="623"/>
    <cellStyle name="Totale 4 2 2 2" xfId="624"/>
    <cellStyle name="Totale 4 2 2 2 2" xfId="625"/>
    <cellStyle name="Totale 4 2 2 3" xfId="626"/>
    <cellStyle name="Totale 4 2 2 3 2" xfId="627"/>
    <cellStyle name="Totale 4 2 2 4" xfId="628"/>
    <cellStyle name="Totale 4 2 3" xfId="629"/>
    <cellStyle name="Totale 4 2 3 2" xfId="630"/>
    <cellStyle name="Totale 4 2 4" xfId="631"/>
    <cellStyle name="Totale 4 2 4 2" xfId="632"/>
    <cellStyle name="Totale 4 2 5" xfId="633"/>
    <cellStyle name="Totale 4 3" xfId="634"/>
    <cellStyle name="Totale 4 3 2" xfId="635"/>
    <cellStyle name="Totale 4 3 2 2" xfId="636"/>
    <cellStyle name="Totale 4 3 3" xfId="637"/>
    <cellStyle name="Totale 4 3 3 2" xfId="638"/>
    <cellStyle name="Totale 4 3 4" xfId="639"/>
    <cellStyle name="Totale 4 4" xfId="640"/>
    <cellStyle name="Totale 4 4 2" xfId="641"/>
    <cellStyle name="Totale 4 5" xfId="642"/>
    <cellStyle name="Totale 4 5 2" xfId="643"/>
    <cellStyle name="Totale 4 6" xfId="644"/>
    <cellStyle name="Valore non valido 2" xfId="645"/>
    <cellStyle name="Valore non valido 3" xfId="646"/>
    <cellStyle name="Valore non valido 4" xfId="647"/>
    <cellStyle name="Valore valido 2" xfId="648"/>
    <cellStyle name="Valore valido 3" xfId="649"/>
    <cellStyle name="Valore valido 4" xfId="650"/>
    <cellStyle name="Valuta (0)_access" xfId="651"/>
    <cellStyle name="Year" xfId="652"/>
  </cellStyles>
  <dxfs count="0"/>
  <tableStyles count="0" defaultTableStyle="TableStyleMedium2" defaultPivotStyle="PivotStyleLight16"/>
  <colors>
    <mruColors>
      <color rgb="FF99FFCC"/>
      <color rgb="FFCC99FF"/>
      <color rgb="FF66FFFF"/>
      <color rgb="FFFF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i/COPIE98/STATO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i/COPIE98/COMPOS~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davide.iacovoni\Impostazioni%20locali\Temporary%20Internet%20Files\OLK58\PianoEmissioni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davide.iacovoni\Impostazioni%20locali\Temporary%20Internet%20Files\OLK58\PianoEmissioni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davide.iacovoni\Impostazioni%20locali\Temporary%20Internet%20Files\OLK58\PianoEmissioni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rico comp."/>
      <sheetName val="composizione e vita media"/>
      <sheetName val="storico senza swap"/>
      <sheetName val="composizione senza swap"/>
      <sheetName val="graf.totale scadenze"/>
    </sheetNames>
    <sheetDataSet>
      <sheetData sheetId="0"/>
      <sheetData sheetId="1">
        <row r="3">
          <cell r="A3" t="str">
            <v>Dati in miliardi di lire</v>
          </cell>
        </row>
        <row r="5">
          <cell r="A5" t="str">
            <v>bot</v>
          </cell>
          <cell r="B5">
            <v>266768</v>
          </cell>
        </row>
        <row r="6">
          <cell r="A6" t="str">
            <v>cct</v>
          </cell>
          <cell r="B6">
            <v>528337.174</v>
          </cell>
        </row>
        <row r="7">
          <cell r="A7" t="str">
            <v>btp</v>
          </cell>
          <cell r="B7">
            <v>908790.39049999998</v>
          </cell>
        </row>
        <row r="8">
          <cell r="A8" t="str">
            <v>ctz</v>
          </cell>
          <cell r="B8">
            <v>171972.7</v>
          </cell>
        </row>
        <row r="9">
          <cell r="A9" t="str">
            <v>estero</v>
          </cell>
          <cell r="B9">
            <v>111569.327310465</v>
          </cell>
        </row>
        <row r="10">
          <cell r="A10" t="str">
            <v>altro(*)</v>
          </cell>
          <cell r="B10">
            <v>118890.20421694999</v>
          </cell>
        </row>
        <row r="11">
          <cell r="A11" t="str">
            <v>Totale</v>
          </cell>
          <cell r="B11">
            <v>2106327.796027415</v>
          </cell>
        </row>
        <row r="12">
          <cell r="A12" t="str">
            <v>vita media</v>
          </cell>
          <cell r="B12">
            <v>5.1511667156837406</v>
          </cell>
        </row>
        <row r="17">
          <cell r="D17" t="str">
            <v>(*) La voce altro comprende:</v>
          </cell>
        </row>
        <row r="19">
          <cell r="D19" t="str">
            <v>btp atipici (§)</v>
          </cell>
          <cell r="E19">
            <v>76205.756999999998</v>
          </cell>
        </row>
        <row r="20">
          <cell r="D20" t="str">
            <v>cct  t./fisso</v>
          </cell>
          <cell r="E20">
            <v>8024.0029999999997</v>
          </cell>
        </row>
        <row r="21">
          <cell r="D21" t="str">
            <v>cte</v>
          </cell>
          <cell r="E21">
            <v>25160.44421695</v>
          </cell>
        </row>
        <row r="22">
          <cell r="D22" t="str">
            <v>F.S. t. fisso</v>
          </cell>
          <cell r="E22">
            <v>1000</v>
          </cell>
        </row>
        <row r="23">
          <cell r="D23" t="str">
            <v>F.S. t. var.</v>
          </cell>
          <cell r="E23">
            <v>8500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istenze"/>
      <sheetName val="Emissioni 1998"/>
      <sheetName val="Emissioni 1999"/>
      <sheetName val="tav. emiss_scad_98"/>
      <sheetName val="rendimenti"/>
      <sheetName val="presentazione  p.p."/>
      <sheetName val="indebitamento"/>
      <sheetName val="cover ratio 95"/>
      <sheetName val="cover ratio 96"/>
      <sheetName val="cover ratio 97"/>
      <sheetName val="cover ratio 98"/>
      <sheetName val="cover ratio 99"/>
      <sheetName val="media ponder. rendim BOT "/>
      <sheetName val="media pond.rend.btp"/>
      <sheetName val="media pond.rend.cct"/>
      <sheetName val="media ponderata ctz 24"/>
      <sheetName val="media pond.rend.ctz 18"/>
      <sheetName val="grafico rendim med lungo"/>
      <sheetName val="media pond.rend.ctz"/>
    </sheetNames>
    <sheetDataSet>
      <sheetData sheetId="0"/>
      <sheetData sheetId="1"/>
      <sheetData sheetId="2"/>
      <sheetData sheetId="3"/>
      <sheetData sheetId="4">
        <row r="1">
          <cell r="A1" t="str">
            <v xml:space="preserve">TITOLI DI STATO </v>
          </cell>
        </row>
        <row r="2">
          <cell r="A2" t="str">
            <v>Media semplice  dei rendimenti composti lordi  dal 1992 al 1998
calcolata per trimestre</v>
          </cell>
        </row>
        <row r="4">
          <cell r="B4" t="str">
            <v>BOT</v>
          </cell>
          <cell r="E4" t="str">
            <v>CTZ</v>
          </cell>
          <cell r="F4" t="str">
            <v>CTZ</v>
          </cell>
          <cell r="G4" t="str">
            <v>CTE</v>
          </cell>
          <cell r="I4" t="str">
            <v>CCT</v>
          </cell>
          <cell r="J4" t="str">
            <v>BTP</v>
          </cell>
        </row>
        <row r="5">
          <cell r="A5">
            <v>1992</v>
          </cell>
          <cell r="B5" t="str">
            <v>3 mesi</v>
          </cell>
          <cell r="C5" t="str">
            <v>6 mesi</v>
          </cell>
          <cell r="D5" t="str">
            <v>12 mesi</v>
          </cell>
          <cell r="E5" t="str">
            <v>2 anni</v>
          </cell>
          <cell r="F5" t="str">
            <v>18 mesi</v>
          </cell>
          <cell r="G5" t="str">
            <v>3 anni</v>
          </cell>
          <cell r="H5" t="str">
            <v>5 anni</v>
          </cell>
          <cell r="I5" t="str">
            <v>7 anni</v>
          </cell>
          <cell r="J5" t="str">
            <v>3 anni</v>
          </cell>
          <cell r="K5" t="str">
            <v>5 anni</v>
          </cell>
          <cell r="L5" t="str">
            <v>10 anni</v>
          </cell>
        </row>
        <row r="7">
          <cell r="A7" t="str">
            <v>1° trim</v>
          </cell>
          <cell r="B7">
            <v>12.66</v>
          </cell>
          <cell r="C7">
            <v>12.42</v>
          </cell>
          <cell r="D7">
            <v>12.3</v>
          </cell>
          <cell r="E7" t="str">
            <v>-</v>
          </cell>
          <cell r="F7" t="str">
            <v>-</v>
          </cell>
          <cell r="G7" t="str">
            <v>-</v>
          </cell>
          <cell r="H7">
            <v>9.6999999999999993</v>
          </cell>
          <cell r="I7">
            <v>12.61</v>
          </cell>
          <cell r="J7" t="str">
            <v>-</v>
          </cell>
          <cell r="K7">
            <v>12.55</v>
          </cell>
          <cell r="L7">
            <v>12.48</v>
          </cell>
        </row>
        <row r="8">
          <cell r="A8" t="str">
            <v>2° trim</v>
          </cell>
          <cell r="B8">
            <v>13.75</v>
          </cell>
          <cell r="C8">
            <v>13.47</v>
          </cell>
          <cell r="D8">
            <v>13.2</v>
          </cell>
          <cell r="E8" t="str">
            <v>-</v>
          </cell>
          <cell r="F8" t="str">
            <v>-</v>
          </cell>
          <cell r="G8" t="str">
            <v>-</v>
          </cell>
          <cell r="H8">
            <v>10.08</v>
          </cell>
          <cell r="I8">
            <v>12.73</v>
          </cell>
          <cell r="J8" t="str">
            <v>-</v>
          </cell>
          <cell r="K8">
            <v>12.74</v>
          </cell>
          <cell r="L8">
            <v>12.54</v>
          </cell>
        </row>
        <row r="9">
          <cell r="A9" t="str">
            <v>3° trim</v>
          </cell>
          <cell r="B9">
            <v>16.190000000000001</v>
          </cell>
          <cell r="C9">
            <v>16.22</v>
          </cell>
          <cell r="D9">
            <v>15.26</v>
          </cell>
          <cell r="E9" t="str">
            <v>-</v>
          </cell>
          <cell r="F9" t="str">
            <v>-</v>
          </cell>
          <cell r="G9" t="str">
            <v>-</v>
          </cell>
          <cell r="H9" t="str">
            <v>-</v>
          </cell>
          <cell r="I9">
            <v>14.77</v>
          </cell>
          <cell r="J9" t="str">
            <v>-</v>
          </cell>
          <cell r="K9">
            <v>14.17</v>
          </cell>
          <cell r="L9">
            <v>13.57</v>
          </cell>
        </row>
        <row r="10">
          <cell r="A10" t="str">
            <v>4° trim</v>
          </cell>
          <cell r="B10">
            <v>15.4</v>
          </cell>
          <cell r="C10">
            <v>15.58</v>
          </cell>
          <cell r="D10">
            <v>15.49</v>
          </cell>
          <cell r="E10" t="str">
            <v>-</v>
          </cell>
          <cell r="F10" t="str">
            <v>-</v>
          </cell>
          <cell r="G10">
            <v>10.74</v>
          </cell>
          <cell r="H10" t="str">
            <v>-</v>
          </cell>
          <cell r="I10">
            <v>15.95</v>
          </cell>
          <cell r="J10">
            <v>14.59</v>
          </cell>
          <cell r="K10">
            <v>14.42</v>
          </cell>
          <cell r="L10">
            <v>14.07</v>
          </cell>
        </row>
        <row r="11">
          <cell r="A11">
            <v>1993</v>
          </cell>
        </row>
        <row r="12">
          <cell r="A12" t="str">
            <v>1° trim</v>
          </cell>
          <cell r="B12">
            <v>12.38</v>
          </cell>
          <cell r="C12">
            <v>12.17</v>
          </cell>
          <cell r="D12">
            <v>12.37</v>
          </cell>
          <cell r="E12" t="str">
            <v>-</v>
          </cell>
          <cell r="F12" t="str">
            <v>-</v>
          </cell>
          <cell r="G12">
            <v>8.9700000000000006</v>
          </cell>
          <cell r="H12" t="str">
            <v>-</v>
          </cell>
          <cell r="I12">
            <v>15.07</v>
          </cell>
          <cell r="J12">
            <v>12.83</v>
          </cell>
          <cell r="K12">
            <v>12.96</v>
          </cell>
          <cell r="L12">
            <v>13.3</v>
          </cell>
        </row>
        <row r="13">
          <cell r="A13" t="str">
            <v>2° trim</v>
          </cell>
          <cell r="B13">
            <v>11.56</v>
          </cell>
          <cell r="C13">
            <v>11.52</v>
          </cell>
          <cell r="D13">
            <v>11.67</v>
          </cell>
          <cell r="E13" t="str">
            <v>-</v>
          </cell>
          <cell r="F13" t="str">
            <v>-</v>
          </cell>
          <cell r="G13">
            <v>8.57</v>
          </cell>
          <cell r="H13">
            <v>8.1199999999999992</v>
          </cell>
          <cell r="I13">
            <v>13.85</v>
          </cell>
          <cell r="J13">
            <v>12.41</v>
          </cell>
          <cell r="K13">
            <v>12.16</v>
          </cell>
          <cell r="L13">
            <v>12.35</v>
          </cell>
        </row>
        <row r="14">
          <cell r="A14" t="str">
            <v>3° trim</v>
          </cell>
          <cell r="B14">
            <v>9.18</v>
          </cell>
          <cell r="C14">
            <v>9.6199999999999992</v>
          </cell>
          <cell r="D14">
            <v>9.91</v>
          </cell>
          <cell r="E14" t="str">
            <v>-</v>
          </cell>
          <cell r="F14" t="str">
            <v>-</v>
          </cell>
          <cell r="G14" t="str">
            <v>-</v>
          </cell>
          <cell r="H14">
            <v>8.0399999999999991</v>
          </cell>
          <cell r="I14">
            <v>11.06</v>
          </cell>
          <cell r="J14">
            <v>9.35</v>
          </cell>
          <cell r="K14">
            <v>9.58</v>
          </cell>
          <cell r="L14">
            <v>9.94</v>
          </cell>
        </row>
        <row r="15">
          <cell r="A15" t="str">
            <v>4° trim</v>
          </cell>
          <cell r="B15">
            <v>8.73</v>
          </cell>
          <cell r="C15">
            <v>8.91</v>
          </cell>
          <cell r="D15">
            <v>9.07</v>
          </cell>
          <cell r="E15" t="str">
            <v>-</v>
          </cell>
          <cell r="F15" t="str">
            <v>-</v>
          </cell>
          <cell r="G15" t="str">
            <v>-</v>
          </cell>
          <cell r="H15">
            <v>6.85</v>
          </cell>
          <cell r="I15">
            <v>9.89</v>
          </cell>
          <cell r="J15">
            <v>8.52</v>
          </cell>
          <cell r="K15">
            <v>8.65</v>
          </cell>
          <cell r="L15">
            <v>9.06</v>
          </cell>
        </row>
        <row r="16">
          <cell r="A16">
            <v>1994</v>
          </cell>
        </row>
        <row r="17">
          <cell r="A17" t="str">
            <v>1° trim</v>
          </cell>
          <cell r="B17">
            <v>8.5299999999999994</v>
          </cell>
          <cell r="C17">
            <v>8.8000000000000007</v>
          </cell>
          <cell r="D17">
            <v>8.82</v>
          </cell>
          <cell r="E17" t="str">
            <v>-</v>
          </cell>
          <cell r="F17" t="str">
            <v>-</v>
          </cell>
          <cell r="G17" t="str">
            <v>-</v>
          </cell>
          <cell r="H17">
            <v>6.78</v>
          </cell>
          <cell r="I17">
            <v>9.17</v>
          </cell>
          <cell r="J17">
            <v>8.39</v>
          </cell>
          <cell r="K17">
            <v>8.48</v>
          </cell>
          <cell r="L17">
            <v>8.83</v>
          </cell>
        </row>
        <row r="18">
          <cell r="A18" t="str">
            <v>2° trim</v>
          </cell>
          <cell r="B18">
            <v>8.3699999999999992</v>
          </cell>
          <cell r="C18">
            <v>8.44</v>
          </cell>
          <cell r="D18">
            <v>8.6199999999999992</v>
          </cell>
          <cell r="E18" t="str">
            <v>-</v>
          </cell>
          <cell r="F18" t="str">
            <v>-</v>
          </cell>
          <cell r="G18" t="str">
            <v>-</v>
          </cell>
          <cell r="H18">
            <v>7.48</v>
          </cell>
          <cell r="I18">
            <v>9.24</v>
          </cell>
          <cell r="J18">
            <v>8.77</v>
          </cell>
          <cell r="K18">
            <v>9.08</v>
          </cell>
          <cell r="L18">
            <v>9.41</v>
          </cell>
        </row>
        <row r="19">
          <cell r="A19" t="str">
            <v>3° trim</v>
          </cell>
          <cell r="B19">
            <v>8.93</v>
          </cell>
          <cell r="C19">
            <v>9.4499999999999993</v>
          </cell>
          <cell r="D19">
            <v>9.99</v>
          </cell>
          <cell r="E19" t="str">
            <v>-</v>
          </cell>
          <cell r="F19" t="str">
            <v>-</v>
          </cell>
          <cell r="G19" t="str">
            <v>-</v>
          </cell>
          <cell r="H19">
            <v>8.91</v>
          </cell>
          <cell r="I19">
            <v>10.4</v>
          </cell>
          <cell r="J19">
            <v>11.08</v>
          </cell>
          <cell r="K19">
            <v>11.34</v>
          </cell>
          <cell r="L19">
            <v>11.3</v>
          </cell>
        </row>
        <row r="20">
          <cell r="A20" t="str">
            <v>4° trim</v>
          </cell>
          <cell r="B20">
            <v>9.31</v>
          </cell>
          <cell r="C20">
            <v>9.7200000000000006</v>
          </cell>
          <cell r="D20">
            <v>9.49</v>
          </cell>
          <cell r="E20" t="str">
            <v>-</v>
          </cell>
          <cell r="F20" t="str">
            <v>-</v>
          </cell>
          <cell r="G20" t="str">
            <v>-</v>
          </cell>
          <cell r="H20">
            <v>9.23</v>
          </cell>
          <cell r="I20">
            <v>11.42</v>
          </cell>
          <cell r="J20">
            <v>11.62</v>
          </cell>
          <cell r="K20">
            <v>11.91</v>
          </cell>
          <cell r="L20">
            <v>11.94</v>
          </cell>
        </row>
        <row r="21">
          <cell r="A21">
            <v>1995</v>
          </cell>
        </row>
        <row r="22">
          <cell r="A22" t="str">
            <v>1° trim</v>
          </cell>
          <cell r="B22">
            <v>10.130000000000001</v>
          </cell>
          <cell r="C22">
            <v>10.56</v>
          </cell>
          <cell r="D22">
            <v>10.130000000000001</v>
          </cell>
          <cell r="E22" t="str">
            <v>-</v>
          </cell>
          <cell r="F22">
            <v>12.083333333333334</v>
          </cell>
          <cell r="G22" t="str">
            <v>-</v>
          </cell>
          <cell r="H22">
            <v>9.75</v>
          </cell>
          <cell r="I22">
            <v>11.37</v>
          </cell>
          <cell r="J22">
            <v>12.073333333333332</v>
          </cell>
          <cell r="K22">
            <v>12.376666666666665</v>
          </cell>
          <cell r="L22">
            <v>12.321999999999999</v>
          </cell>
        </row>
        <row r="23">
          <cell r="A23" t="str">
            <v>2° trim</v>
          </cell>
          <cell r="B23">
            <v>10.97</v>
          </cell>
          <cell r="C23">
            <v>11.07</v>
          </cell>
          <cell r="D23">
            <v>11.16</v>
          </cell>
          <cell r="E23" t="str">
            <v>-</v>
          </cell>
          <cell r="F23">
            <v>11.891666666666666</v>
          </cell>
          <cell r="G23">
            <v>7.72</v>
          </cell>
          <cell r="H23">
            <v>8.32</v>
          </cell>
          <cell r="I23">
            <v>12.593333333333334</v>
          </cell>
          <cell r="J23">
            <v>12.203333333333333</v>
          </cell>
          <cell r="K23">
            <v>12.445</v>
          </cell>
          <cell r="L23">
            <v>12.693333333333335</v>
          </cell>
        </row>
        <row r="24">
          <cell r="A24" t="str">
            <v>3° trim</v>
          </cell>
          <cell r="B24">
            <v>10.78</v>
          </cell>
          <cell r="C24">
            <v>10.81</v>
          </cell>
          <cell r="D24">
            <v>10.78</v>
          </cell>
          <cell r="E24" t="str">
            <v>-</v>
          </cell>
          <cell r="F24">
            <v>11.054999999999998</v>
          </cell>
          <cell r="G24">
            <v>7.07</v>
          </cell>
          <cell r="H24">
            <v>7.83</v>
          </cell>
          <cell r="I24">
            <v>11.741666666666667</v>
          </cell>
          <cell r="J24">
            <v>11.418333333333335</v>
          </cell>
          <cell r="K24">
            <v>11.589999999999998</v>
          </cell>
          <cell r="L24">
            <v>11.714999999999998</v>
          </cell>
        </row>
        <row r="25">
          <cell r="A25" t="str">
            <v>4° trim</v>
          </cell>
          <cell r="B25">
            <v>10.753333333333336</v>
          </cell>
          <cell r="C25">
            <v>10.735000000000001</v>
          </cell>
          <cell r="D25">
            <v>10.658333333333335</v>
          </cell>
          <cell r="E25" t="str">
            <v>-</v>
          </cell>
          <cell r="F25">
            <v>10.54142857142857</v>
          </cell>
          <cell r="G25" t="str">
            <v>-</v>
          </cell>
          <cell r="H25" t="str">
            <v>-</v>
          </cell>
          <cell r="I25">
            <v>11.54</v>
          </cell>
          <cell r="J25">
            <v>10.89</v>
          </cell>
          <cell r="K25">
            <v>11.09</v>
          </cell>
          <cell r="L25">
            <v>11.5</v>
          </cell>
        </row>
        <row r="26">
          <cell r="A26">
            <v>1996</v>
          </cell>
        </row>
        <row r="27">
          <cell r="A27" t="str">
            <v>1° trim</v>
          </cell>
          <cell r="B27">
            <v>9.7816666666666681</v>
          </cell>
          <cell r="C27">
            <v>9.6633333333333322</v>
          </cell>
          <cell r="D27">
            <v>9.7816666666666681</v>
          </cell>
          <cell r="E27" t="str">
            <v>-</v>
          </cell>
          <cell r="F27">
            <v>9.51</v>
          </cell>
          <cell r="G27">
            <v>6.14</v>
          </cell>
          <cell r="H27">
            <v>6.92</v>
          </cell>
          <cell r="I27">
            <v>10.33</v>
          </cell>
          <cell r="J27">
            <v>9.34</v>
          </cell>
          <cell r="K27">
            <v>9.91</v>
          </cell>
          <cell r="L27">
            <v>10.5</v>
          </cell>
        </row>
        <row r="28">
          <cell r="A28" t="str">
            <v>2° trim</v>
          </cell>
          <cell r="B28">
            <v>8.9499999999999993</v>
          </cell>
          <cell r="C28">
            <v>8.74</v>
          </cell>
          <cell r="D28">
            <v>8.8666666666666654</v>
          </cell>
          <cell r="E28" t="str">
            <v>-</v>
          </cell>
          <cell r="F28">
            <v>8.4700000000000006</v>
          </cell>
          <cell r="G28" t="str">
            <v>-</v>
          </cell>
          <cell r="H28" t="str">
            <v>-</v>
          </cell>
          <cell r="I28">
            <v>9.56</v>
          </cell>
          <cell r="J28">
            <v>8.99</v>
          </cell>
          <cell r="K28">
            <v>9.32</v>
          </cell>
          <cell r="L28">
            <v>9.92</v>
          </cell>
        </row>
        <row r="29">
          <cell r="A29" t="str">
            <v>3° trim</v>
          </cell>
          <cell r="B29">
            <v>8.48</v>
          </cell>
          <cell r="C29">
            <v>8.4716666666666676</v>
          </cell>
          <cell r="D29">
            <v>8.3666666666666654</v>
          </cell>
          <cell r="E29" t="str">
            <v>-</v>
          </cell>
          <cell r="F29">
            <v>8.0299999999999994</v>
          </cell>
          <cell r="G29" t="str">
            <v>-</v>
          </cell>
          <cell r="H29">
            <v>6.5</v>
          </cell>
          <cell r="I29">
            <v>8.9</v>
          </cell>
          <cell r="J29">
            <v>8.26</v>
          </cell>
          <cell r="K29">
            <v>8.6</v>
          </cell>
          <cell r="L29">
            <v>9.32</v>
          </cell>
        </row>
        <row r="30">
          <cell r="A30" t="str">
            <v>4° trim</v>
          </cell>
          <cell r="B30">
            <v>7.4887499999999996</v>
          </cell>
          <cell r="C30">
            <v>7.4262499999999996</v>
          </cell>
          <cell r="D30">
            <v>7.2074999999999996</v>
          </cell>
          <cell r="E30" t="str">
            <v>-</v>
          </cell>
          <cell r="F30">
            <v>6.7450000000000001</v>
          </cell>
          <cell r="G30" t="str">
            <v>-</v>
          </cell>
          <cell r="H30" t="str">
            <v>-</v>
          </cell>
          <cell r="I30">
            <v>7.9512499999999999</v>
          </cell>
          <cell r="J30">
            <v>7.0324999999999998</v>
          </cell>
          <cell r="K30">
            <v>7.3925000000000001</v>
          </cell>
          <cell r="L30">
            <v>8.0712499999999991</v>
          </cell>
        </row>
        <row r="41">
          <cell r="O41" t="str">
            <v>ASTE  1996</v>
          </cell>
        </row>
        <row r="42">
          <cell r="O42" t="str">
            <v xml:space="preserve">RENDIMENTI  COMPOSTI  LORDI  ALL'EMISSIONE  NEL 1996 </v>
          </cell>
        </row>
        <row r="44">
          <cell r="P44" t="str">
            <v>BOT</v>
          </cell>
          <cell r="S44" t="str">
            <v>CTZ</v>
          </cell>
          <cell r="T44" t="str">
            <v>CTE</v>
          </cell>
          <cell r="V44" t="str">
            <v>CCT</v>
          </cell>
          <cell r="W44" t="str">
            <v>BTP</v>
          </cell>
        </row>
        <row r="45">
          <cell r="P45" t="str">
            <v>3 mesi</v>
          </cell>
          <cell r="Q45" t="str">
            <v>6 mesi</v>
          </cell>
          <cell r="R45" t="str">
            <v>12 mesi</v>
          </cell>
          <cell r="S45" t="str">
            <v>2 anni</v>
          </cell>
          <cell r="T45" t="str">
            <v>3 anni</v>
          </cell>
          <cell r="U45" t="str">
            <v>5 anni</v>
          </cell>
          <cell r="V45" t="str">
            <v>7 anni</v>
          </cell>
          <cell r="W45" t="str">
            <v>3 anni</v>
          </cell>
          <cell r="X45" t="str">
            <v>5 anni</v>
          </cell>
          <cell r="Y45" t="str">
            <v>10 anni</v>
          </cell>
          <cell r="Z45" t="str">
            <v>30 anni</v>
          </cell>
        </row>
        <row r="47">
          <cell r="O47" t="str">
            <v>GEN</v>
          </cell>
          <cell r="P47">
            <v>10.050000000000001</v>
          </cell>
          <cell r="Q47">
            <v>10.02</v>
          </cell>
          <cell r="R47">
            <v>9.68</v>
          </cell>
          <cell r="S47">
            <v>9.7100000000000009</v>
          </cell>
          <cell r="T47" t="str">
            <v>-</v>
          </cell>
          <cell r="U47" t="str">
            <v>-</v>
          </cell>
          <cell r="V47">
            <v>11</v>
          </cell>
          <cell r="W47">
            <v>10.26</v>
          </cell>
          <cell r="X47">
            <v>10.37</v>
          </cell>
          <cell r="Y47">
            <v>10.82</v>
          </cell>
          <cell r="Z47" t="str">
            <v>-</v>
          </cell>
        </row>
        <row r="48">
          <cell r="P48">
            <v>9.7100000000000009</v>
          </cell>
          <cell r="Q48">
            <v>9.4700000000000006</v>
          </cell>
          <cell r="R48">
            <v>9.3800000000000008</v>
          </cell>
          <cell r="S48">
            <v>9.44</v>
          </cell>
          <cell r="T48" t="str">
            <v>-</v>
          </cell>
          <cell r="U48" t="str">
            <v>-</v>
          </cell>
          <cell r="V48">
            <v>10.55</v>
          </cell>
          <cell r="W48">
            <v>9.56</v>
          </cell>
          <cell r="X48">
            <v>9.8000000000000007</v>
          </cell>
          <cell r="Y48">
            <v>10.43</v>
          </cell>
          <cell r="Z48" t="str">
            <v>-</v>
          </cell>
        </row>
        <row r="50">
          <cell r="O50" t="str">
            <v>FEB</v>
          </cell>
          <cell r="P50">
            <v>9.2100000000000009</v>
          </cell>
          <cell r="Q50">
            <v>9.15</v>
          </cell>
          <cell r="R50">
            <v>9.23</v>
          </cell>
          <cell r="S50">
            <v>9.11</v>
          </cell>
          <cell r="T50" t="str">
            <v>-</v>
          </cell>
          <cell r="U50" t="str">
            <v>-</v>
          </cell>
          <cell r="V50">
            <v>10.029999999999999</v>
          </cell>
          <cell r="W50">
            <v>9.19</v>
          </cell>
          <cell r="X50">
            <v>9.42</v>
          </cell>
          <cell r="Y50">
            <v>10.17</v>
          </cell>
          <cell r="Z50" t="str">
            <v>-</v>
          </cell>
        </row>
        <row r="51">
          <cell r="P51">
            <v>10.16</v>
          </cell>
          <cell r="Q51">
            <v>9.89</v>
          </cell>
          <cell r="R51">
            <v>9.77</v>
          </cell>
          <cell r="S51">
            <v>9.5500000000000007</v>
          </cell>
          <cell r="T51">
            <v>6.14</v>
          </cell>
          <cell r="U51">
            <v>6.92</v>
          </cell>
          <cell r="V51">
            <v>9.8000000000000007</v>
          </cell>
          <cell r="W51">
            <v>9.83</v>
          </cell>
          <cell r="X51">
            <v>10.08</v>
          </cell>
          <cell r="Y51">
            <v>10.53</v>
          </cell>
          <cell r="Z51" t="str">
            <v>-</v>
          </cell>
        </row>
        <row r="53">
          <cell r="O53" t="str">
            <v>MAR</v>
          </cell>
          <cell r="P53">
            <v>9.6</v>
          </cell>
          <cell r="Q53">
            <v>9.6199999999999992</v>
          </cell>
          <cell r="R53">
            <v>9.5</v>
          </cell>
          <cell r="S53">
            <v>9.5299999999999994</v>
          </cell>
          <cell r="T53" t="str">
            <v>-</v>
          </cell>
          <cell r="U53" t="str">
            <v>-</v>
          </cell>
          <cell r="V53">
            <v>10.46</v>
          </cell>
          <cell r="W53">
            <v>9.42</v>
          </cell>
          <cell r="X53">
            <v>9.73</v>
          </cell>
          <cell r="Y53">
            <v>10.43</v>
          </cell>
          <cell r="Z53" t="str">
            <v>-</v>
          </cell>
        </row>
        <row r="54">
          <cell r="P54">
            <v>9.9600000000000009</v>
          </cell>
          <cell r="Q54">
            <v>9.83</v>
          </cell>
          <cell r="R54">
            <v>9.68</v>
          </cell>
          <cell r="S54">
            <v>9.74</v>
          </cell>
          <cell r="T54" t="str">
            <v>-</v>
          </cell>
          <cell r="U54" t="str">
            <v>-</v>
          </cell>
          <cell r="V54">
            <v>10.16</v>
          </cell>
          <cell r="W54">
            <v>9.77</v>
          </cell>
          <cell r="X54">
            <v>10.08</v>
          </cell>
          <cell r="Y54">
            <v>10.64</v>
          </cell>
          <cell r="Z54" t="str">
            <v>-</v>
          </cell>
        </row>
        <row r="55">
          <cell r="AA55" t="str">
            <v>1° TR.</v>
          </cell>
        </row>
        <row r="56">
          <cell r="O56" t="str">
            <v>APR</v>
          </cell>
          <cell r="P56">
            <v>9.56</v>
          </cell>
          <cell r="Q56">
            <v>9.48</v>
          </cell>
          <cell r="R56">
            <v>9.41</v>
          </cell>
          <cell r="S56">
            <v>9.3800000000000008</v>
          </cell>
          <cell r="T56" t="str">
            <v>-</v>
          </cell>
          <cell r="U56" t="str">
            <v>-</v>
          </cell>
          <cell r="V56">
            <v>10.57</v>
          </cell>
          <cell r="W56">
            <v>10</v>
          </cell>
          <cell r="X56">
            <v>10.26</v>
          </cell>
          <cell r="Y56">
            <v>10.82</v>
          </cell>
          <cell r="Z56" t="str">
            <v>-</v>
          </cell>
        </row>
        <row r="57">
          <cell r="P57">
            <v>9.18</v>
          </cell>
          <cell r="Q57">
            <v>8.86</v>
          </cell>
          <cell r="R57">
            <v>8.68</v>
          </cell>
          <cell r="S57">
            <v>8.59</v>
          </cell>
          <cell r="T57" t="str">
            <v>-</v>
          </cell>
          <cell r="U57" t="str">
            <v>-</v>
          </cell>
          <cell r="V57">
            <v>10.119999999999999</v>
          </cell>
          <cell r="W57">
            <v>9.4499999999999993</v>
          </cell>
          <cell r="X57">
            <v>9.8000000000000007</v>
          </cell>
          <cell r="Y57">
            <v>10.26</v>
          </cell>
          <cell r="Z57" t="str">
            <v>-</v>
          </cell>
        </row>
        <row r="59">
          <cell r="O59" t="str">
            <v>MAG</v>
          </cell>
          <cell r="P59">
            <v>9.02</v>
          </cell>
          <cell r="Q59">
            <v>8.77</v>
          </cell>
          <cell r="R59">
            <v>8.6999999999999993</v>
          </cell>
          <cell r="S59">
            <v>8.56</v>
          </cell>
          <cell r="T59" t="str">
            <v>-</v>
          </cell>
          <cell r="U59" t="str">
            <v>-</v>
          </cell>
          <cell r="V59">
            <v>9.42</v>
          </cell>
          <cell r="W59">
            <v>8.66</v>
          </cell>
          <cell r="X59">
            <v>9</v>
          </cell>
          <cell r="Y59">
            <v>9.77</v>
          </cell>
          <cell r="Z59" t="str">
            <v>-</v>
          </cell>
        </row>
        <row r="60">
          <cell r="P60">
            <v>8.93</v>
          </cell>
          <cell r="Q60">
            <v>8.6</v>
          </cell>
          <cell r="R60">
            <v>8.42</v>
          </cell>
          <cell r="S60">
            <v>8.18</v>
          </cell>
          <cell r="T60" t="str">
            <v>-</v>
          </cell>
          <cell r="U60" t="str">
            <v>-</v>
          </cell>
          <cell r="V60">
            <v>9.2200000000000006</v>
          </cell>
          <cell r="W60">
            <v>8.6199999999999992</v>
          </cell>
          <cell r="X60">
            <v>8.99</v>
          </cell>
          <cell r="Y60">
            <v>9.61</v>
          </cell>
          <cell r="Z60" t="str">
            <v>-</v>
          </cell>
        </row>
        <row r="62">
          <cell r="O62" t="str">
            <v>GIU</v>
          </cell>
          <cell r="P62">
            <v>8.76</v>
          </cell>
          <cell r="Q62">
            <v>8.5399999999999991</v>
          </cell>
          <cell r="R62">
            <v>8.5299999999999994</v>
          </cell>
          <cell r="S62">
            <v>8.27</v>
          </cell>
          <cell r="T62" t="str">
            <v>-</v>
          </cell>
          <cell r="U62" t="str">
            <v>-</v>
          </cell>
          <cell r="V62">
            <v>9.0299999999999994</v>
          </cell>
          <cell r="W62">
            <v>8.57</v>
          </cell>
          <cell r="X62">
            <v>8.8699999999999992</v>
          </cell>
          <cell r="Y62">
            <v>9.51</v>
          </cell>
          <cell r="Z62" t="str">
            <v>-</v>
          </cell>
        </row>
        <row r="63">
          <cell r="P63">
            <v>8.25</v>
          </cell>
          <cell r="Q63">
            <v>8.19</v>
          </cell>
          <cell r="R63">
            <v>8.06</v>
          </cell>
          <cell r="S63">
            <v>7.84</v>
          </cell>
          <cell r="T63" t="str">
            <v>-</v>
          </cell>
          <cell r="U63" t="str">
            <v>-</v>
          </cell>
          <cell r="V63">
            <v>9.02</v>
          </cell>
          <cell r="W63">
            <v>8.64</v>
          </cell>
          <cell r="X63">
            <v>9.01</v>
          </cell>
          <cell r="Y63">
            <v>9.5500000000000007</v>
          </cell>
          <cell r="Z63" t="str">
            <v>-</v>
          </cell>
        </row>
        <row r="64">
          <cell r="AA64" t="str">
            <v>2° TRIM</v>
          </cell>
        </row>
        <row r="65">
          <cell r="O65" t="str">
            <v>LUG</v>
          </cell>
          <cell r="P65">
            <v>8.6999999999999993</v>
          </cell>
          <cell r="Q65">
            <v>8.48</v>
          </cell>
          <cell r="R65">
            <v>8.34</v>
          </cell>
          <cell r="S65">
            <v>7.98</v>
          </cell>
          <cell r="T65" t="str">
            <v>-</v>
          </cell>
          <cell r="U65">
            <v>6.5</v>
          </cell>
          <cell r="V65">
            <v>8.61</v>
          </cell>
          <cell r="W65">
            <v>8.26</v>
          </cell>
          <cell r="X65">
            <v>8.56</v>
          </cell>
          <cell r="Y65">
            <v>9.17</v>
          </cell>
          <cell r="Z65" t="str">
            <v>-</v>
          </cell>
        </row>
        <row r="66">
          <cell r="P66">
            <v>8.56</v>
          </cell>
          <cell r="Q66">
            <v>8.48</v>
          </cell>
          <cell r="R66">
            <v>8.34</v>
          </cell>
          <cell r="S66">
            <v>8.08</v>
          </cell>
          <cell r="T66" t="str">
            <v>-</v>
          </cell>
          <cell r="U66" t="str">
            <v>-</v>
          </cell>
          <cell r="V66">
            <v>8.89</v>
          </cell>
          <cell r="W66">
            <v>8.41</v>
          </cell>
          <cell r="X66">
            <v>8.69</v>
          </cell>
          <cell r="Y66">
            <v>9.5299999999999994</v>
          </cell>
          <cell r="Z66" t="str">
            <v>-</v>
          </cell>
        </row>
        <row r="68">
          <cell r="O68" t="str">
            <v>AGO</v>
          </cell>
          <cell r="P68">
            <v>8.69</v>
          </cell>
          <cell r="Q68">
            <v>8.6999999999999993</v>
          </cell>
          <cell r="R68">
            <v>8.52</v>
          </cell>
          <cell r="S68">
            <v>8.3000000000000007</v>
          </cell>
          <cell r="T68" t="str">
            <v>-</v>
          </cell>
          <cell r="U68" t="str">
            <v>-</v>
          </cell>
          <cell r="V68">
            <v>8.9</v>
          </cell>
          <cell r="W68">
            <v>8.3000000000000007</v>
          </cell>
          <cell r="X68">
            <v>8.61</v>
          </cell>
          <cell r="Y68">
            <v>9.4600000000000009</v>
          </cell>
          <cell r="Z68" t="str">
            <v>-</v>
          </cell>
        </row>
        <row r="69">
          <cell r="P69">
            <v>8.7100000000000009</v>
          </cell>
          <cell r="Q69">
            <v>8.7100000000000009</v>
          </cell>
          <cell r="R69">
            <v>8.5399999999999991</v>
          </cell>
          <cell r="S69">
            <v>8.23</v>
          </cell>
          <cell r="T69" t="str">
            <v>-</v>
          </cell>
          <cell r="U69" t="str">
            <v>-</v>
          </cell>
          <cell r="V69">
            <v>9.14</v>
          </cell>
          <cell r="W69">
            <v>8.31</v>
          </cell>
          <cell r="X69">
            <v>8.67</v>
          </cell>
          <cell r="Y69">
            <v>9.34</v>
          </cell>
          <cell r="Z69" t="str">
            <v>-</v>
          </cell>
        </row>
        <row r="71">
          <cell r="O71" t="str">
            <v>SET</v>
          </cell>
          <cell r="P71">
            <v>8.1300000000000008</v>
          </cell>
          <cell r="Q71">
            <v>8.33</v>
          </cell>
          <cell r="R71">
            <v>8.19</v>
          </cell>
          <cell r="S71">
            <v>7.99</v>
          </cell>
          <cell r="T71" t="str">
            <v>-</v>
          </cell>
          <cell r="U71" t="str">
            <v>-</v>
          </cell>
          <cell r="V71">
            <v>9.15</v>
          </cell>
          <cell r="W71">
            <v>8.27</v>
          </cell>
          <cell r="X71">
            <v>8.68</v>
          </cell>
          <cell r="Y71">
            <v>9.44</v>
          </cell>
          <cell r="Z71" t="str">
            <v>-</v>
          </cell>
        </row>
        <row r="72">
          <cell r="P72">
            <v>8.09</v>
          </cell>
          <cell r="Q72">
            <v>8.1300000000000008</v>
          </cell>
          <cell r="R72">
            <v>7.93</v>
          </cell>
          <cell r="S72">
            <v>7.58</v>
          </cell>
          <cell r="T72" t="str">
            <v>-</v>
          </cell>
          <cell r="U72" t="str">
            <v>-</v>
          </cell>
          <cell r="V72">
            <v>8.7200000000000006</v>
          </cell>
          <cell r="W72">
            <v>8.02</v>
          </cell>
          <cell r="X72">
            <v>8.36</v>
          </cell>
          <cell r="Y72">
            <v>8.99</v>
          </cell>
          <cell r="Z72" t="str">
            <v>-</v>
          </cell>
        </row>
        <row r="73">
          <cell r="AA73" t="str">
            <v>3° TRIM</v>
          </cell>
        </row>
        <row r="74">
          <cell r="O74" t="str">
            <v>OTT</v>
          </cell>
          <cell r="P74">
            <v>7.78</v>
          </cell>
          <cell r="Q74">
            <v>7.79</v>
          </cell>
          <cell r="R74">
            <v>7.53</v>
          </cell>
          <cell r="S74">
            <v>6.98</v>
          </cell>
          <cell r="T74" t="str">
            <v>-</v>
          </cell>
          <cell r="U74" t="str">
            <v>-</v>
          </cell>
          <cell r="V74">
            <v>8.56</v>
          </cell>
          <cell r="W74">
            <v>7.46</v>
          </cell>
          <cell r="X74">
            <v>7.71</v>
          </cell>
          <cell r="Y74">
            <v>8.42</v>
          </cell>
          <cell r="Z74" t="str">
            <v>-</v>
          </cell>
        </row>
        <row r="75">
          <cell r="P75">
            <v>7.65</v>
          </cell>
          <cell r="Q75">
            <v>7.47</v>
          </cell>
          <cell r="R75">
            <v>7.18</v>
          </cell>
          <cell r="S75">
            <v>6.55</v>
          </cell>
          <cell r="T75" t="str">
            <v>-</v>
          </cell>
          <cell r="U75" t="str">
            <v>-</v>
          </cell>
          <cell r="V75">
            <v>8.1</v>
          </cell>
          <cell r="W75">
            <v>7.11</v>
          </cell>
          <cell r="X75">
            <v>7.36</v>
          </cell>
          <cell r="Y75">
            <v>8.1</v>
          </cell>
          <cell r="Z75" t="str">
            <v>-</v>
          </cell>
        </row>
        <row r="77">
          <cell r="O77" t="str">
            <v>NOV</v>
          </cell>
          <cell r="P77">
            <v>7.21</v>
          </cell>
          <cell r="Q77">
            <v>7.11</v>
          </cell>
          <cell r="R77">
            <v>6.97</v>
          </cell>
          <cell r="S77">
            <v>6.24</v>
          </cell>
          <cell r="T77" t="str">
            <v>-</v>
          </cell>
          <cell r="U77" t="str">
            <v>-</v>
          </cell>
          <cell r="V77">
            <v>7.76</v>
          </cell>
          <cell r="W77">
            <v>6.67</v>
          </cell>
          <cell r="X77">
            <v>7.09</v>
          </cell>
          <cell r="Y77">
            <v>7.77</v>
          </cell>
          <cell r="Z77" t="str">
            <v>-</v>
          </cell>
        </row>
        <row r="78">
          <cell r="P78">
            <v>7.08</v>
          </cell>
          <cell r="Q78">
            <v>6.92</v>
          </cell>
          <cell r="R78">
            <v>6.63</v>
          </cell>
          <cell r="S78">
            <v>6.17</v>
          </cell>
          <cell r="T78" t="str">
            <v>-</v>
          </cell>
          <cell r="U78" t="str">
            <v>-</v>
          </cell>
          <cell r="V78">
            <v>7.19</v>
          </cell>
          <cell r="W78">
            <v>6.13</v>
          </cell>
          <cell r="X78">
            <v>6.5</v>
          </cell>
          <cell r="Y78">
            <v>7.22</v>
          </cell>
          <cell r="Z78" t="str">
            <v>-</v>
          </cell>
        </row>
        <row r="80">
          <cell r="O80" t="str">
            <v>DIC</v>
          </cell>
          <cell r="P80">
            <v>7.05</v>
          </cell>
          <cell r="Q80">
            <v>6.92</v>
          </cell>
          <cell r="R80">
            <v>6.68</v>
          </cell>
          <cell r="S80">
            <v>6.31</v>
          </cell>
          <cell r="T80" t="str">
            <v>-</v>
          </cell>
          <cell r="U80" t="str">
            <v>-</v>
          </cell>
          <cell r="V80">
            <v>7.07</v>
          </cell>
          <cell r="W80">
            <v>6.34</v>
          </cell>
          <cell r="X80">
            <v>6.73</v>
          </cell>
          <cell r="Y80">
            <v>7.29</v>
          </cell>
          <cell r="Z80" t="str">
            <v>-</v>
          </cell>
        </row>
        <row r="81">
          <cell r="P81">
            <v>6.92</v>
          </cell>
          <cell r="Q81">
            <v>6.74</v>
          </cell>
          <cell r="R81">
            <v>6.55</v>
          </cell>
          <cell r="S81">
            <v>6.14</v>
          </cell>
          <cell r="T81" t="str">
            <v>-</v>
          </cell>
          <cell r="U81" t="str">
            <v>-</v>
          </cell>
          <cell r="V81">
            <v>7.06</v>
          </cell>
          <cell r="W81">
            <v>6.26</v>
          </cell>
          <cell r="X81">
            <v>6.71</v>
          </cell>
          <cell r="Y81">
            <v>7.34</v>
          </cell>
          <cell r="Z81" t="str">
            <v>-</v>
          </cell>
        </row>
      </sheetData>
      <sheetData sheetId="5"/>
      <sheetData sheetId="6"/>
      <sheetData sheetId="7"/>
      <sheetData sheetId="8">
        <row r="3">
          <cell r="B3" t="str">
            <v>CCT  7 anni</v>
          </cell>
          <cell r="E3" t="str">
            <v xml:space="preserve">BTP  10 anni  </v>
          </cell>
          <cell r="H3" t="str">
            <v xml:space="preserve">BTP  5 anni  </v>
          </cell>
          <cell r="K3" t="str">
            <v xml:space="preserve">BTP  3 anni  </v>
          </cell>
          <cell r="N3" t="str">
            <v xml:space="preserve">BOT  </v>
          </cell>
          <cell r="S3" t="str">
            <v>CTZ  2 anni</v>
          </cell>
        </row>
        <row r="5">
          <cell r="B5" t="str">
            <v>Data di emissione</v>
          </cell>
          <cell r="C5" t="str">
            <v>cover ratio</v>
          </cell>
          <cell r="E5" t="str">
            <v>Data di emissione</v>
          </cell>
          <cell r="F5" t="str">
            <v>cover ratio</v>
          </cell>
          <cell r="H5" t="str">
            <v>Data di emissione</v>
          </cell>
          <cell r="I5" t="str">
            <v>cover ratio</v>
          </cell>
          <cell r="K5" t="str">
            <v>Data di emissione</v>
          </cell>
          <cell r="L5" t="str">
            <v>cover ratio</v>
          </cell>
          <cell r="N5" t="str">
            <v>Data di emissione</v>
          </cell>
          <cell r="O5" t="str">
            <v>3 mesi  c.r.</v>
          </cell>
          <cell r="P5" t="str">
            <v>6 mesi  c.r.</v>
          </cell>
          <cell r="Q5" t="str">
            <v>12 mesi  c.r.</v>
          </cell>
          <cell r="S5" t="str">
            <v>Data di emissione</v>
          </cell>
          <cell r="T5" t="str">
            <v>cover ratio</v>
          </cell>
          <cell r="X5" t="str">
            <v>Tipologia  titoli</v>
          </cell>
          <cell r="Y5" t="str">
            <v>media 1996</v>
          </cell>
          <cell r="Z5" t="str">
            <v>media 1995</v>
          </cell>
          <cell r="AA5" t="str">
            <v>varianza 1995</v>
          </cell>
          <cell r="AB5" t="str">
            <v>varianza 1996</v>
          </cell>
        </row>
        <row r="7">
          <cell r="B7">
            <v>35066</v>
          </cell>
          <cell r="C7">
            <v>1.1772727272727272</v>
          </cell>
          <cell r="E7">
            <v>35066</v>
          </cell>
          <cell r="F7">
            <v>1.9931818181818182</v>
          </cell>
          <cell r="H7">
            <v>35067</v>
          </cell>
          <cell r="I7">
            <v>1.8043636363636364</v>
          </cell>
          <cell r="K7">
            <v>35067</v>
          </cell>
          <cell r="L7">
            <v>1.8384415584415585</v>
          </cell>
          <cell r="N7">
            <v>35079</v>
          </cell>
          <cell r="O7">
            <v>1.6974545454545455</v>
          </cell>
          <cell r="P7">
            <v>1.5541538461538462</v>
          </cell>
          <cell r="Q7">
            <v>1.8873333333333333</v>
          </cell>
          <cell r="S7">
            <v>35079</v>
          </cell>
          <cell r="T7">
            <v>1.7759090909090909</v>
          </cell>
          <cell r="X7" t="str">
            <v xml:space="preserve">CCT  </v>
          </cell>
        </row>
        <row r="8">
          <cell r="B8">
            <v>35081</v>
          </cell>
          <cell r="C8">
            <v>2.2205194805194806</v>
          </cell>
          <cell r="E8">
            <v>35081</v>
          </cell>
          <cell r="F8">
            <v>2.0321212121212122</v>
          </cell>
          <cell r="H8">
            <v>35082</v>
          </cell>
          <cell r="I8">
            <v>2.875757575757576</v>
          </cell>
          <cell r="K8">
            <v>35082</v>
          </cell>
          <cell r="L8">
            <v>2.9531818181818181</v>
          </cell>
          <cell r="N8">
            <v>35095</v>
          </cell>
          <cell r="O8">
            <v>1.0140716245690564</v>
          </cell>
          <cell r="P8">
            <v>1.1980714285714287</v>
          </cell>
          <cell r="Q8">
            <v>1.0466865671641792</v>
          </cell>
          <cell r="S8">
            <v>35095</v>
          </cell>
          <cell r="T8">
            <v>2.1554545454545453</v>
          </cell>
          <cell r="X8" t="str">
            <v>7 anni</v>
          </cell>
          <cell r="Y8">
            <v>2.161246451290058</v>
          </cell>
          <cell r="Z8">
            <v>2.25</v>
          </cell>
          <cell r="AA8">
            <v>0.44</v>
          </cell>
          <cell r="AB8">
            <v>0.61378835270448484</v>
          </cell>
        </row>
        <row r="9">
          <cell r="B9">
            <v>35096</v>
          </cell>
          <cell r="C9">
            <v>1.6816883116883117</v>
          </cell>
          <cell r="E9">
            <v>35096</v>
          </cell>
          <cell r="F9">
            <v>2.5660606060606059</v>
          </cell>
          <cell r="H9">
            <v>35097</v>
          </cell>
          <cell r="I9">
            <v>1.8043636363636364</v>
          </cell>
          <cell r="K9">
            <v>35097</v>
          </cell>
          <cell r="L9">
            <v>1.8384415584415585</v>
          </cell>
          <cell r="N9">
            <v>35110</v>
          </cell>
          <cell r="O9">
            <v>1.7646315789473683</v>
          </cell>
          <cell r="P9">
            <v>1.5061666666666667</v>
          </cell>
          <cell r="Q9">
            <v>1.5714285714285714</v>
          </cell>
          <cell r="S9">
            <v>35110</v>
          </cell>
          <cell r="T9">
            <v>2.4039999999999999</v>
          </cell>
          <cell r="X9" t="str">
            <v xml:space="preserve">BTP </v>
          </cell>
        </row>
        <row r="10">
          <cell r="B10">
            <v>35114</v>
          </cell>
          <cell r="C10">
            <v>2.1363636363636362</v>
          </cell>
          <cell r="E10">
            <v>35114</v>
          </cell>
          <cell r="F10">
            <v>1.5206060606060605</v>
          </cell>
          <cell r="H10">
            <v>35115</v>
          </cell>
          <cell r="I10">
            <v>1.094090909090909</v>
          </cell>
          <cell r="K10">
            <v>35115</v>
          </cell>
          <cell r="L10">
            <v>1.1463636363636365</v>
          </cell>
          <cell r="N10">
            <v>35124</v>
          </cell>
          <cell r="O10">
            <v>1.3717600000000001</v>
          </cell>
          <cell r="P10">
            <v>1.1242857142857143</v>
          </cell>
          <cell r="Q10">
            <v>1.1944666666666666</v>
          </cell>
          <cell r="S10">
            <v>35124</v>
          </cell>
          <cell r="T10">
            <v>1.4593785099213779</v>
          </cell>
          <cell r="X10" t="str">
            <v>3 anni</v>
          </cell>
          <cell r="Y10">
            <v>1.8931173520923519</v>
          </cell>
          <cell r="Z10">
            <v>1.89</v>
          </cell>
          <cell r="AA10">
            <v>0.09</v>
          </cell>
          <cell r="AB10">
            <v>0.24456930858743026</v>
          </cell>
        </row>
        <row r="11">
          <cell r="B11">
            <v>35125</v>
          </cell>
          <cell r="C11">
            <v>1.4496103896103896</v>
          </cell>
          <cell r="E11">
            <v>35125</v>
          </cell>
          <cell r="F11">
            <v>2.0813636363636365</v>
          </cell>
          <cell r="H11">
            <v>35128</v>
          </cell>
          <cell r="I11">
            <v>1.1783333333333332</v>
          </cell>
          <cell r="K11">
            <v>35128</v>
          </cell>
          <cell r="L11">
            <v>1.222</v>
          </cell>
          <cell r="N11">
            <v>35139</v>
          </cell>
          <cell r="O11">
            <v>1.8979999999999999</v>
          </cell>
          <cell r="P11">
            <v>1.4152307692307693</v>
          </cell>
          <cell r="Q11">
            <v>1.5278181818181817</v>
          </cell>
          <cell r="S11">
            <v>35139</v>
          </cell>
          <cell r="T11">
            <v>1.489090909090909</v>
          </cell>
          <cell r="X11" t="str">
            <v>5 anni</v>
          </cell>
          <cell r="Y11">
            <v>1.7389511474525692</v>
          </cell>
          <cell r="Z11">
            <v>2.08</v>
          </cell>
          <cell r="AA11">
            <v>0.19</v>
          </cell>
          <cell r="AB11">
            <v>0.19044739245124606</v>
          </cell>
        </row>
        <row r="12">
          <cell r="B12">
            <v>35143</v>
          </cell>
          <cell r="C12">
            <v>2.5121212121212122</v>
          </cell>
          <cell r="E12">
            <v>35143</v>
          </cell>
          <cell r="F12">
            <v>1.6212121212121211</v>
          </cell>
          <cell r="H12">
            <v>35144</v>
          </cell>
          <cell r="I12">
            <v>1.625909090909091</v>
          </cell>
          <cell r="K12">
            <v>35144</v>
          </cell>
          <cell r="L12">
            <v>1.9613636363636364</v>
          </cell>
          <cell r="N12">
            <v>35153</v>
          </cell>
          <cell r="O12">
            <v>1.278909090909091</v>
          </cell>
          <cell r="P12">
            <v>1.0518596491228069</v>
          </cell>
          <cell r="Q12">
            <v>1.1233846153846154</v>
          </cell>
          <cell r="S12">
            <v>35153</v>
          </cell>
          <cell r="T12">
            <v>1.554909090909091</v>
          </cell>
          <cell r="X12" t="str">
            <v xml:space="preserve">10 anni  </v>
          </cell>
          <cell r="Y12">
            <v>1.9238951750231532</v>
          </cell>
          <cell r="Z12">
            <v>2</v>
          </cell>
          <cell r="AA12">
            <v>0.16</v>
          </cell>
          <cell r="AB12">
            <v>0.15359311579333756</v>
          </cell>
        </row>
        <row r="13">
          <cell r="B13">
            <v>35156</v>
          </cell>
          <cell r="C13">
            <v>2.3753030303030305</v>
          </cell>
          <cell r="E13">
            <v>35156</v>
          </cell>
          <cell r="F13">
            <v>1.8793939393939394</v>
          </cell>
          <cell r="H13">
            <v>35157</v>
          </cell>
          <cell r="I13">
            <v>1.5295454545454545</v>
          </cell>
          <cell r="K13">
            <v>35157</v>
          </cell>
          <cell r="L13">
            <v>1.4494545454545456</v>
          </cell>
          <cell r="N13">
            <v>35170</v>
          </cell>
          <cell r="O13">
            <v>1.4061818181818182</v>
          </cell>
          <cell r="P13">
            <v>1.4981818181818183</v>
          </cell>
          <cell r="Q13">
            <v>1.6011111111111112</v>
          </cell>
          <cell r="S13">
            <v>35170</v>
          </cell>
          <cell r="T13">
            <v>2.7421818181818183</v>
          </cell>
          <cell r="X13" t="str">
            <v xml:space="preserve">BOT  </v>
          </cell>
        </row>
        <row r="14">
          <cell r="B14">
            <v>35173</v>
          </cell>
          <cell r="C14">
            <v>2.3869696969696972</v>
          </cell>
          <cell r="E14">
            <v>35173</v>
          </cell>
          <cell r="F14">
            <v>2.1345454545454547</v>
          </cell>
          <cell r="H14">
            <v>35174</v>
          </cell>
          <cell r="I14">
            <v>1.2849999999999999</v>
          </cell>
          <cell r="K14">
            <v>35174</v>
          </cell>
          <cell r="L14">
            <v>2.6521212121212123</v>
          </cell>
          <cell r="N14">
            <v>35185</v>
          </cell>
          <cell r="O14">
            <v>1.1747857142857143</v>
          </cell>
          <cell r="P14">
            <v>1.0900000000000001</v>
          </cell>
          <cell r="Q14">
            <v>1.1657599999999999</v>
          </cell>
          <cell r="S14">
            <v>35185</v>
          </cell>
          <cell r="T14">
            <v>2.052</v>
          </cell>
          <cell r="X14" t="str">
            <v>3 mesi</v>
          </cell>
          <cell r="Y14">
            <v>1.4696553556723757</v>
          </cell>
          <cell r="Z14">
            <v>1.55</v>
          </cell>
          <cell r="AA14">
            <v>0.09</v>
          </cell>
          <cell r="AB14">
            <v>0.14913069123069286</v>
          </cell>
        </row>
        <row r="15">
          <cell r="B15">
            <v>35187</v>
          </cell>
          <cell r="C15">
            <v>1.5706060606060606</v>
          </cell>
          <cell r="E15">
            <v>35187</v>
          </cell>
          <cell r="F15">
            <v>1.6981818181818182</v>
          </cell>
          <cell r="H15">
            <v>35188</v>
          </cell>
          <cell r="I15">
            <v>1.3898181818181818</v>
          </cell>
          <cell r="K15">
            <v>35188</v>
          </cell>
          <cell r="L15">
            <v>2.1527272727272728</v>
          </cell>
          <cell r="N15">
            <v>35200</v>
          </cell>
          <cell r="O15">
            <v>1.6042105263157895</v>
          </cell>
          <cell r="P15">
            <v>1.2674782608695652</v>
          </cell>
          <cell r="Q15">
            <v>1.397</v>
          </cell>
          <cell r="S15">
            <v>35200</v>
          </cell>
          <cell r="T15">
            <v>1.8774545454545455</v>
          </cell>
          <cell r="X15" t="str">
            <v>6 mesi</v>
          </cell>
          <cell r="Y15">
            <v>1.3119614566316311</v>
          </cell>
          <cell r="Z15">
            <v>1.44</v>
          </cell>
          <cell r="AA15">
            <v>0.08</v>
          </cell>
          <cell r="AB15">
            <v>3.8908327920158629E-2</v>
          </cell>
        </row>
        <row r="16">
          <cell r="B16">
            <v>35201</v>
          </cell>
          <cell r="C16">
            <v>3.2293506493506494</v>
          </cell>
          <cell r="E16">
            <v>35201</v>
          </cell>
          <cell r="F16">
            <v>1.6418181818181818</v>
          </cell>
          <cell r="H16">
            <v>35202</v>
          </cell>
          <cell r="I16">
            <v>1.6305454545454545</v>
          </cell>
          <cell r="K16">
            <v>35202</v>
          </cell>
          <cell r="L16">
            <v>1.3754545454545455</v>
          </cell>
          <cell r="N16">
            <v>35216</v>
          </cell>
          <cell r="O16">
            <v>1.3005714285714285</v>
          </cell>
          <cell r="P16">
            <v>1.2356296296296296</v>
          </cell>
          <cell r="Q16">
            <v>1.5067619047619047</v>
          </cell>
          <cell r="S16">
            <v>35216</v>
          </cell>
          <cell r="T16">
            <v>2.028</v>
          </cell>
          <cell r="X16" t="str">
            <v>12 mesi</v>
          </cell>
          <cell r="Y16">
            <v>1.5850959817615147</v>
          </cell>
          <cell r="Z16">
            <v>1.41</v>
          </cell>
          <cell r="AA16">
            <v>7.0000000000000007E-2</v>
          </cell>
          <cell r="AB16">
            <v>0.16489846956352741</v>
          </cell>
        </row>
        <row r="17">
          <cell r="B17">
            <v>35219</v>
          </cell>
          <cell r="C17">
            <v>1.2927272727272727</v>
          </cell>
          <cell r="E17">
            <v>35219</v>
          </cell>
          <cell r="F17">
            <v>1.2154545454545456</v>
          </cell>
          <cell r="H17">
            <v>35220</v>
          </cell>
          <cell r="I17">
            <v>1.7220363636363638</v>
          </cell>
          <cell r="K17">
            <v>35220</v>
          </cell>
          <cell r="L17">
            <v>1.8431818181818183</v>
          </cell>
          <cell r="N17">
            <v>35230</v>
          </cell>
          <cell r="O17">
            <v>1.8286666666666667</v>
          </cell>
          <cell r="P17">
            <v>1.4398</v>
          </cell>
          <cell r="Q17">
            <v>1.9097777777777778</v>
          </cell>
          <cell r="S17">
            <v>35230</v>
          </cell>
          <cell r="T17">
            <v>2.0363636363636362</v>
          </cell>
          <cell r="X17" t="str">
            <v xml:space="preserve">CTZ  </v>
          </cell>
        </row>
        <row r="18">
          <cell r="B18">
            <v>35233</v>
          </cell>
          <cell r="C18">
            <v>3.0236363636363635</v>
          </cell>
          <cell r="E18">
            <v>35233</v>
          </cell>
          <cell r="F18">
            <v>2.3830303030303028</v>
          </cell>
          <cell r="H18">
            <v>35234</v>
          </cell>
          <cell r="I18">
            <v>1.3495454545454546</v>
          </cell>
          <cell r="K18">
            <v>35234</v>
          </cell>
          <cell r="L18">
            <v>1.5768181818181819</v>
          </cell>
          <cell r="N18">
            <v>35244</v>
          </cell>
          <cell r="O18">
            <v>1.202076923076923</v>
          </cell>
          <cell r="P18">
            <v>1.1892</v>
          </cell>
          <cell r="Q18">
            <v>1.3548</v>
          </cell>
          <cell r="S18">
            <v>35244</v>
          </cell>
          <cell r="T18">
            <v>3.528</v>
          </cell>
          <cell r="X18" t="str">
            <v>2 anni</v>
          </cell>
          <cell r="Y18">
            <v>2.0980849544182445</v>
          </cell>
          <cell r="Z18">
            <v>2.15</v>
          </cell>
          <cell r="AA18">
            <v>0.28999999999999998</v>
          </cell>
          <cell r="AB18">
            <v>0.42622377085887164</v>
          </cell>
        </row>
        <row r="19">
          <cell r="B19">
            <v>35247</v>
          </cell>
          <cell r="C19">
            <v>1.0941818181818181</v>
          </cell>
          <cell r="E19">
            <v>35247</v>
          </cell>
          <cell r="F19">
            <v>1.7993939393939393</v>
          </cell>
          <cell r="H19">
            <v>35248</v>
          </cell>
          <cell r="I19">
            <v>1.5081818181818183</v>
          </cell>
          <cell r="K19">
            <v>35248</v>
          </cell>
          <cell r="L19">
            <v>1.3595454545454546</v>
          </cell>
          <cell r="N19">
            <v>35261</v>
          </cell>
          <cell r="O19">
            <v>1.5593999999999999</v>
          </cell>
          <cell r="P19">
            <v>1.274</v>
          </cell>
          <cell r="Q19">
            <v>1.8757999999999999</v>
          </cell>
          <cell r="S19">
            <v>35261</v>
          </cell>
          <cell r="T19">
            <v>1.604090909090909</v>
          </cell>
        </row>
        <row r="20">
          <cell r="B20">
            <v>35264</v>
          </cell>
          <cell r="C20">
            <v>2.0427272727272729</v>
          </cell>
          <cell r="E20">
            <v>35264</v>
          </cell>
          <cell r="F20">
            <v>1.4407272727272726</v>
          </cell>
          <cell r="H20">
            <v>35265</v>
          </cell>
          <cell r="I20">
            <v>1.9612121212121212</v>
          </cell>
          <cell r="K20">
            <v>35265</v>
          </cell>
          <cell r="L20">
            <v>2.0878787878787879</v>
          </cell>
          <cell r="N20">
            <v>35277</v>
          </cell>
          <cell r="O20">
            <v>1.1192307692307693</v>
          </cell>
          <cell r="P20">
            <v>1.1354814814814815</v>
          </cell>
          <cell r="Q20">
            <v>1.2199230769230769</v>
          </cell>
          <cell r="S20">
            <v>35277</v>
          </cell>
          <cell r="T20">
            <v>2.053818181818182</v>
          </cell>
        </row>
        <row r="21">
          <cell r="B21">
            <v>35278</v>
          </cell>
          <cell r="C21">
            <v>1.7314545454545454</v>
          </cell>
          <cell r="E21">
            <v>35278</v>
          </cell>
          <cell r="F21">
            <v>2.2777272727272728</v>
          </cell>
          <cell r="H21">
            <v>35279</v>
          </cell>
          <cell r="I21">
            <v>1.5690909090909091</v>
          </cell>
          <cell r="K21">
            <v>35279</v>
          </cell>
          <cell r="L21">
            <v>1.8986363636363637</v>
          </cell>
          <cell r="N21">
            <v>35291</v>
          </cell>
          <cell r="O21">
            <v>1.7082222222222223</v>
          </cell>
          <cell r="P21">
            <v>1.1701666666666666</v>
          </cell>
          <cell r="Q21">
            <v>1.4572727272727273</v>
          </cell>
          <cell r="S21">
            <v>35291</v>
          </cell>
          <cell r="T21">
            <v>1.1985454545454546</v>
          </cell>
        </row>
        <row r="22">
          <cell r="B22">
            <v>35298</v>
          </cell>
          <cell r="C22">
            <v>2.4431818181818183</v>
          </cell>
          <cell r="E22">
            <v>35298</v>
          </cell>
          <cell r="F22">
            <v>1.7163636363636363</v>
          </cell>
          <cell r="H22">
            <v>35299</v>
          </cell>
          <cell r="I22">
            <v>1.7454545454545454</v>
          </cell>
          <cell r="K22">
            <v>35299</v>
          </cell>
          <cell r="L22">
            <v>2.104242424242424</v>
          </cell>
          <cell r="N22">
            <v>35307</v>
          </cell>
          <cell r="O22">
            <v>1.0835833333333333</v>
          </cell>
          <cell r="P22">
            <v>0.98618181818181816</v>
          </cell>
          <cell r="Q22">
            <v>1.5498333333333334</v>
          </cell>
          <cell r="S22">
            <v>35307</v>
          </cell>
          <cell r="T22">
            <v>2.6229090909090909</v>
          </cell>
        </row>
        <row r="23">
          <cell r="B23">
            <v>35310</v>
          </cell>
          <cell r="C23">
            <v>2.4192207792207792</v>
          </cell>
          <cell r="E23">
            <v>35310</v>
          </cell>
          <cell r="F23">
            <v>2.624848484848485</v>
          </cell>
          <cell r="H23">
            <v>35311</v>
          </cell>
          <cell r="I23">
            <v>1.5934545454545455</v>
          </cell>
          <cell r="K23">
            <v>35311</v>
          </cell>
          <cell r="L23">
            <v>2.0374545454545454</v>
          </cell>
          <cell r="N23">
            <v>35324</v>
          </cell>
          <cell r="O23">
            <v>1.0501538461538462</v>
          </cell>
          <cell r="P23">
            <v>1.249433962264151</v>
          </cell>
          <cell r="Q23">
            <v>1.578896551724138</v>
          </cell>
          <cell r="S23">
            <v>35324</v>
          </cell>
          <cell r="T23">
            <v>2.4389090909090907</v>
          </cell>
        </row>
        <row r="24">
          <cell r="B24">
            <v>35326</v>
          </cell>
          <cell r="C24">
            <v>2.7533333333333334</v>
          </cell>
          <cell r="E24">
            <v>35326</v>
          </cell>
          <cell r="F24">
            <v>2.5715151515151513</v>
          </cell>
          <cell r="H24">
            <v>35327</v>
          </cell>
          <cell r="I24">
            <v>2.6181818181818182</v>
          </cell>
          <cell r="K24">
            <v>35327</v>
          </cell>
          <cell r="L24">
            <v>1.8010909090909091</v>
          </cell>
          <cell r="N24">
            <v>35338</v>
          </cell>
          <cell r="O24">
            <v>1.0501538461538462</v>
          </cell>
          <cell r="P24">
            <v>1.249433962264151</v>
          </cell>
          <cell r="Q24">
            <v>1.578896551724138</v>
          </cell>
          <cell r="S24">
            <v>35338</v>
          </cell>
          <cell r="T24">
            <v>2.4389090909090907</v>
          </cell>
        </row>
        <row r="25">
          <cell r="B25">
            <v>35339</v>
          </cell>
          <cell r="C25">
            <v>1.1293506493506493</v>
          </cell>
          <cell r="E25">
            <v>35339</v>
          </cell>
          <cell r="F25">
            <v>1.5506287227001985</v>
          </cell>
          <cell r="H25">
            <v>35340</v>
          </cell>
          <cell r="I25">
            <v>2.3490909090909091</v>
          </cell>
          <cell r="K25">
            <v>35340</v>
          </cell>
          <cell r="L25">
            <v>1.9250909090909092</v>
          </cell>
          <cell r="N25">
            <v>35353</v>
          </cell>
          <cell r="O25">
            <v>2.0714999999999999</v>
          </cell>
          <cell r="P25">
            <v>1.7205999999999999</v>
          </cell>
          <cell r="Q25">
            <v>2.7111428571428573</v>
          </cell>
          <cell r="S25">
            <v>35353</v>
          </cell>
          <cell r="T25">
            <v>2.394090909090909</v>
          </cell>
        </row>
        <row r="26">
          <cell r="B26">
            <v>35355</v>
          </cell>
          <cell r="C26">
            <v>4.6381818181818177</v>
          </cell>
          <cell r="E26">
            <v>35355</v>
          </cell>
          <cell r="F26">
            <v>2.1769696969696968</v>
          </cell>
          <cell r="H26">
            <v>35356</v>
          </cell>
          <cell r="I26">
            <v>2.2999999999999998</v>
          </cell>
          <cell r="K26">
            <v>35356</v>
          </cell>
          <cell r="L26">
            <v>1.4231818181818181</v>
          </cell>
          <cell r="N26">
            <v>35369</v>
          </cell>
          <cell r="O26">
            <v>1.1998333333333333</v>
          </cell>
          <cell r="P26">
            <v>1.327037037037037</v>
          </cell>
          <cell r="Q26">
            <v>1.4574545454545456</v>
          </cell>
          <cell r="S26">
            <v>35369</v>
          </cell>
          <cell r="T26">
            <v>3.8204545454545453</v>
          </cell>
        </row>
        <row r="27">
          <cell r="B27">
            <v>35373</v>
          </cell>
          <cell r="C27">
            <v>2.3329870129870129</v>
          </cell>
          <cell r="E27">
            <v>35373</v>
          </cell>
          <cell r="F27">
            <v>1.9065454545454545</v>
          </cell>
          <cell r="H27">
            <v>35374</v>
          </cell>
          <cell r="I27">
            <v>1.5336363636363637</v>
          </cell>
          <cell r="K27">
            <v>35374</v>
          </cell>
          <cell r="L27">
            <v>2.6963636363636363</v>
          </cell>
          <cell r="N27">
            <v>35384</v>
          </cell>
          <cell r="O27">
            <v>1.9908571428571429</v>
          </cell>
          <cell r="P27">
            <v>1.7048000000000001</v>
          </cell>
          <cell r="Q27">
            <v>2.524923076923077</v>
          </cell>
          <cell r="S27">
            <v>35384</v>
          </cell>
          <cell r="T27">
            <v>1.6716363636363636</v>
          </cell>
        </row>
        <row r="28">
          <cell r="B28">
            <v>35388</v>
          </cell>
          <cell r="C28">
            <v>2.3332000000000002</v>
          </cell>
          <cell r="E28">
            <v>35388</v>
          </cell>
          <cell r="F28">
            <v>2.258</v>
          </cell>
          <cell r="H28">
            <v>35389</v>
          </cell>
          <cell r="I28">
            <v>1.6125</v>
          </cell>
          <cell r="K28">
            <v>35389</v>
          </cell>
          <cell r="L28">
            <v>1.2636000000000001</v>
          </cell>
          <cell r="N28">
            <v>35398</v>
          </cell>
          <cell r="O28">
            <v>1.1335999999999999</v>
          </cell>
          <cell r="P28">
            <v>1.3500408163265305</v>
          </cell>
          <cell r="Q28">
            <v>1.6455384615384616</v>
          </cell>
          <cell r="S28">
            <v>35398</v>
          </cell>
          <cell r="T28">
            <v>1.1083724569640063</v>
          </cell>
        </row>
        <row r="29">
          <cell r="B29">
            <v>35401</v>
          </cell>
          <cell r="C29">
            <v>1.8565721134638433</v>
          </cell>
          <cell r="E29">
            <v>35401</v>
          </cell>
          <cell r="F29">
            <v>1.5384615384615385</v>
          </cell>
          <cell r="H29">
            <v>35402</v>
          </cell>
          <cell r="I29">
            <v>1.5881818181818181</v>
          </cell>
          <cell r="K29">
            <v>35402</v>
          </cell>
          <cell r="L29">
            <v>2.228181818181818</v>
          </cell>
          <cell r="N29">
            <v>35415</v>
          </cell>
          <cell r="O29">
            <v>2.4596923076923076</v>
          </cell>
          <cell r="P29">
            <v>1.5350588235294118</v>
          </cell>
          <cell r="Q29">
            <v>1.9382222222222223</v>
          </cell>
          <cell r="S29">
            <v>35415</v>
          </cell>
          <cell r="T29">
            <v>2.2556363636363637</v>
          </cell>
        </row>
        <row r="30">
          <cell r="B30">
            <v>35418</v>
          </cell>
          <cell r="C30">
            <v>2.0393548387096776</v>
          </cell>
          <cell r="E30">
            <v>35418</v>
          </cell>
          <cell r="F30">
            <v>1.5453333333333332</v>
          </cell>
          <cell r="H30">
            <v>35419</v>
          </cell>
          <cell r="I30">
            <v>2.0665335994677312</v>
          </cell>
          <cell r="K30">
            <v>35419</v>
          </cell>
          <cell r="L30">
            <v>2.6</v>
          </cell>
          <cell r="N30">
            <v>35429</v>
          </cell>
          <cell r="O30">
            <v>1.3041818181818181</v>
          </cell>
          <cell r="P30">
            <v>1.2147826086956521</v>
          </cell>
          <cell r="Q30">
            <v>1.2180714285714285</v>
          </cell>
          <cell r="S30">
            <v>35429</v>
          </cell>
          <cell r="T30">
            <v>1.6439243027888446</v>
          </cell>
        </row>
        <row r="31">
          <cell r="B31" t="str">
            <v>media 1996</v>
          </cell>
          <cell r="C31">
            <v>2.161246451290058</v>
          </cell>
          <cell r="E31" t="str">
            <v>media 1996</v>
          </cell>
          <cell r="F31">
            <v>1.9238951750231532</v>
          </cell>
          <cell r="H31" t="str">
            <v>media 1996</v>
          </cell>
          <cell r="I31">
            <v>1.7389511474525692</v>
          </cell>
          <cell r="K31" t="str">
            <v>media 1996</v>
          </cell>
          <cell r="L31">
            <v>1.8931173520923519</v>
          </cell>
          <cell r="N31" t="str">
            <v>media 1996</v>
          </cell>
          <cell r="O31">
            <v>1.4696553556723757</v>
          </cell>
          <cell r="P31">
            <v>1.3119614566316311</v>
          </cell>
          <cell r="Q31">
            <v>1.5850959817615147</v>
          </cell>
          <cell r="S31" t="str">
            <v>media 1996</v>
          </cell>
          <cell r="T31">
            <v>2.0980849544182445</v>
          </cell>
        </row>
        <row r="32">
          <cell r="B32" t="str">
            <v>media 1995</v>
          </cell>
          <cell r="C32">
            <v>2.2494264509280981</v>
          </cell>
          <cell r="E32" t="str">
            <v>media 1995</v>
          </cell>
          <cell r="F32">
            <v>1.9981881663667667</v>
          </cell>
          <cell r="H32" t="str">
            <v>media 1995</v>
          </cell>
          <cell r="I32">
            <v>2.0829220546855827</v>
          </cell>
          <cell r="K32" t="str">
            <v>media 1995</v>
          </cell>
          <cell r="L32">
            <v>1.8875888143638118</v>
          </cell>
          <cell r="N32" t="str">
            <v>media 1995</v>
          </cell>
          <cell r="O32">
            <v>1.5456775825970954</v>
          </cell>
          <cell r="P32">
            <v>1.4440164241995463</v>
          </cell>
          <cell r="Q32">
            <v>1.411069373519336</v>
          </cell>
          <cell r="S32" t="str">
            <v>media 1995</v>
          </cell>
          <cell r="T32">
            <v>2.1514330035044322</v>
          </cell>
        </row>
        <row r="34">
          <cell r="B34" t="str">
            <v>varianza 1995</v>
          </cell>
          <cell r="C34">
            <v>0.44179704426022004</v>
          </cell>
          <cell r="E34" t="str">
            <v>varianza 1995</v>
          </cell>
          <cell r="F34">
            <v>0.15775369845316786</v>
          </cell>
          <cell r="H34" t="str">
            <v>varianza 1995</v>
          </cell>
          <cell r="I34">
            <v>0.19238646549468139</v>
          </cell>
          <cell r="K34" t="str">
            <v>varianza 1995</v>
          </cell>
          <cell r="L34">
            <v>8.5816960527711469E-2</v>
          </cell>
          <cell r="N34" t="str">
            <v>varianza 1995</v>
          </cell>
          <cell r="O34">
            <v>9.429398252172104E-2</v>
          </cell>
          <cell r="P34">
            <v>8.4144799295791814E-2</v>
          </cell>
          <cell r="Q34">
            <v>7.1676428451950394E-2</v>
          </cell>
          <cell r="S34" t="str">
            <v>varianza 1995</v>
          </cell>
          <cell r="T34">
            <v>0.2931471687573669</v>
          </cell>
        </row>
        <row r="35">
          <cell r="B35" t="str">
            <v>varianza 1996</v>
          </cell>
          <cell r="C35">
            <v>0.61378835270448484</v>
          </cell>
          <cell r="E35" t="str">
            <v>varianza 1996</v>
          </cell>
          <cell r="F35">
            <v>0.15359311579333756</v>
          </cell>
          <cell r="H35" t="str">
            <v>varianza 1996</v>
          </cell>
          <cell r="I35">
            <v>0.19044739245124606</v>
          </cell>
          <cell r="K35" t="str">
            <v>varianza 1996</v>
          </cell>
          <cell r="L35">
            <v>0.24456930858743026</v>
          </cell>
          <cell r="N35" t="str">
            <v>varianza 1996</v>
          </cell>
          <cell r="O35">
            <v>0.14913069123069286</v>
          </cell>
          <cell r="P35">
            <v>3.8908327920158629E-2</v>
          </cell>
          <cell r="Q35">
            <v>0.16489846956352741</v>
          </cell>
          <cell r="S35" t="str">
            <v>varianza 1996</v>
          </cell>
          <cell r="T35">
            <v>0.42622377085887164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odimenti"/>
      <sheetName val="PianoEmissioni"/>
      <sheetName val="gen"/>
      <sheetName val="feb"/>
      <sheetName val="mar"/>
      <sheetName val="apr"/>
      <sheetName val="mag"/>
      <sheetName val="giu"/>
      <sheetName val="lug"/>
      <sheetName val="ago"/>
      <sheetName val="set"/>
      <sheetName val="ott"/>
      <sheetName val="nov"/>
      <sheetName val="dic"/>
      <sheetName val="gen 04"/>
    </sheetNames>
    <sheetDataSet>
      <sheetData sheetId="0">
        <row r="25">
          <cell r="N25" t="str">
            <v>SALDO GIORNALIERO CONTO DISPONIBILITA'</v>
          </cell>
        </row>
        <row r="26">
          <cell r="N26" t="str">
            <v>gen</v>
          </cell>
          <cell r="O26" t="str">
            <v>feb</v>
          </cell>
          <cell r="P26" t="str">
            <v>mar</v>
          </cell>
          <cell r="Q26" t="str">
            <v>apr</v>
          </cell>
          <cell r="R26" t="str">
            <v>mag</v>
          </cell>
          <cell r="S26" t="str">
            <v>giu</v>
          </cell>
          <cell r="T26" t="str">
            <v>lug</v>
          </cell>
          <cell r="U26" t="str">
            <v>ago</v>
          </cell>
          <cell r="V26" t="str">
            <v>set</v>
          </cell>
          <cell r="W26" t="str">
            <v>ott</v>
          </cell>
          <cell r="X26" t="str">
            <v>nov</v>
          </cell>
          <cell r="Y26" t="str">
            <v>dic</v>
          </cell>
        </row>
        <row r="27">
          <cell r="M27">
            <v>1</v>
          </cell>
          <cell r="Q27">
            <v>33980.06440598223</v>
          </cell>
          <cell r="T27">
            <v>29527.843630652224</v>
          </cell>
          <cell r="U27">
            <v>33349.041074062225</v>
          </cell>
          <cell r="V27">
            <v>33213.683767681716</v>
          </cell>
          <cell r="W27">
            <v>24734.128636481197</v>
          </cell>
          <cell r="Y27">
            <v>16759.599812245942</v>
          </cell>
          <cell r="Z27">
            <v>1</v>
          </cell>
        </row>
        <row r="28">
          <cell r="M28">
            <v>2</v>
          </cell>
          <cell r="N28">
            <v>26952.372726379999</v>
          </cell>
          <cell r="Q28">
            <v>32879.075232362229</v>
          </cell>
          <cell r="R28">
            <v>13134.234745952232</v>
          </cell>
          <cell r="S28">
            <v>33379.12783828222</v>
          </cell>
          <cell r="T28">
            <v>28027.843630652224</v>
          </cell>
          <cell r="V28">
            <v>32430.140666771204</v>
          </cell>
          <cell r="W28">
            <v>23434.128636481197</v>
          </cell>
          <cell r="Y28">
            <v>16205.679129696504</v>
          </cell>
          <cell r="Z28">
            <v>2</v>
          </cell>
        </row>
        <row r="29">
          <cell r="M29">
            <v>3</v>
          </cell>
          <cell r="N29">
            <v>24804.372726379999</v>
          </cell>
          <cell r="O29">
            <v>31022.973392972701</v>
          </cell>
          <cell r="P29">
            <v>40824.821507772234</v>
          </cell>
          <cell r="Q29">
            <v>32029.075232362229</v>
          </cell>
          <cell r="S29">
            <v>32449.047838282218</v>
          </cell>
          <cell r="T29">
            <v>29151.333061472222</v>
          </cell>
          <cell r="V29">
            <v>31990.644108956436</v>
          </cell>
          <cell r="W29">
            <v>22634.128636481197</v>
          </cell>
          <cell r="X29">
            <v>11976.497960723173</v>
          </cell>
          <cell r="Y29">
            <v>16308.360851729194</v>
          </cell>
          <cell r="Z29">
            <v>3</v>
          </cell>
        </row>
        <row r="30">
          <cell r="M30">
            <v>4</v>
          </cell>
          <cell r="O30">
            <v>30122.973392972701</v>
          </cell>
          <cell r="P30">
            <v>39324.821507772234</v>
          </cell>
          <cell r="Q30">
            <v>30629.075232362229</v>
          </cell>
          <cell r="S30">
            <v>31449.047838282218</v>
          </cell>
          <cell r="T30">
            <v>27851.333061472222</v>
          </cell>
          <cell r="U30">
            <v>32051.041074062225</v>
          </cell>
          <cell r="V30">
            <v>31550.632899775897</v>
          </cell>
          <cell r="X30">
            <v>13558.100255341174</v>
          </cell>
          <cell r="Y30">
            <v>27308.360851729194</v>
          </cell>
          <cell r="Z30">
            <v>4</v>
          </cell>
        </row>
        <row r="31">
          <cell r="M31">
            <v>5</v>
          </cell>
          <cell r="O31">
            <v>29422.973392972701</v>
          </cell>
          <cell r="P31">
            <v>39448.821507772234</v>
          </cell>
          <cell r="R31">
            <v>11834.234745952232</v>
          </cell>
          <cell r="S31">
            <v>30249.047838282218</v>
          </cell>
          <cell r="U31">
            <v>30524.041074062225</v>
          </cell>
          <cell r="V31">
            <v>31325.901008045923</v>
          </cell>
          <cell r="X31">
            <v>12865.270742928133</v>
          </cell>
          <cell r="Y31">
            <v>30007.983522819195</v>
          </cell>
          <cell r="Z31">
            <v>5</v>
          </cell>
        </row>
        <row r="32">
          <cell r="M32">
            <v>6</v>
          </cell>
          <cell r="O32">
            <v>28922.973392972701</v>
          </cell>
          <cell r="P32">
            <v>37498.821507772234</v>
          </cell>
          <cell r="R32">
            <v>12345.234745952232</v>
          </cell>
          <cell r="S32">
            <v>29249.047838282218</v>
          </cell>
          <cell r="U32">
            <v>30947.041074062225</v>
          </cell>
          <cell r="W32">
            <v>21884.128636481197</v>
          </cell>
          <cell r="X32">
            <v>12454.80216158359</v>
          </cell>
          <cell r="Z32">
            <v>6</v>
          </cell>
        </row>
        <row r="33">
          <cell r="M33">
            <v>7</v>
          </cell>
          <cell r="N33">
            <v>25104.372726379999</v>
          </cell>
          <cell r="O33">
            <v>28421.973392972701</v>
          </cell>
          <cell r="P33">
            <v>36198.821507772234</v>
          </cell>
          <cell r="Q33">
            <v>29529.075232362229</v>
          </cell>
          <cell r="R33">
            <v>11385.234745952232</v>
          </cell>
          <cell r="T33">
            <v>28438.203061472221</v>
          </cell>
          <cell r="U33">
            <v>31167.041074062225</v>
          </cell>
          <cell r="W33">
            <v>20884.128636481197</v>
          </cell>
          <cell r="X33">
            <v>11611.245151126373</v>
          </cell>
          <cell r="Z33">
            <v>7</v>
          </cell>
        </row>
        <row r="34">
          <cell r="M34">
            <v>8</v>
          </cell>
          <cell r="N34">
            <v>24785.372726379999</v>
          </cell>
          <cell r="Q34">
            <v>29029.075232362229</v>
          </cell>
          <cell r="R34">
            <v>11194.448745952232</v>
          </cell>
          <cell r="T34">
            <v>26738.203061472221</v>
          </cell>
          <cell r="U34">
            <v>30332.041074062225</v>
          </cell>
          <cell r="V34">
            <v>31207.169116315948</v>
          </cell>
          <cell r="W34">
            <v>20334.454323481197</v>
          </cell>
          <cell r="Z34">
            <v>8</v>
          </cell>
        </row>
        <row r="35">
          <cell r="M35">
            <v>9</v>
          </cell>
          <cell r="N35">
            <v>25285.372726379999</v>
          </cell>
          <cell r="Q35">
            <v>29872.20642101223</v>
          </cell>
          <cell r="R35">
            <v>10670.776745952231</v>
          </cell>
          <cell r="S35">
            <v>27584.047838282218</v>
          </cell>
          <cell r="T35">
            <v>25038.203061472221</v>
          </cell>
          <cell r="V35">
            <v>31000.586356680153</v>
          </cell>
          <cell r="W35">
            <v>20034.454323481197</v>
          </cell>
          <cell r="Y35">
            <v>32420.758271459195</v>
          </cell>
          <cell r="Z35">
            <v>9</v>
          </cell>
        </row>
        <row r="36">
          <cell r="M36">
            <v>10</v>
          </cell>
          <cell r="N36">
            <v>25783.372726379999</v>
          </cell>
          <cell r="O36">
            <v>27665.995146137291</v>
          </cell>
          <cell r="P36">
            <v>35698.821507772234</v>
          </cell>
          <cell r="Q36">
            <v>29083.20642101223</v>
          </cell>
          <cell r="S36">
            <v>26703.977838282219</v>
          </cell>
          <cell r="T36">
            <v>23038.203061472221</v>
          </cell>
          <cell r="V36">
            <v>30465.397565860691</v>
          </cell>
          <cell r="W36">
            <v>19584.752323481196</v>
          </cell>
          <cell r="X36">
            <v>12209.644392967646</v>
          </cell>
          <cell r="Y36">
            <v>28768.375081098347</v>
          </cell>
          <cell r="Z36">
            <v>10</v>
          </cell>
        </row>
        <row r="37">
          <cell r="M37">
            <v>11</v>
          </cell>
          <cell r="O37">
            <v>27166.634519778363</v>
          </cell>
          <cell r="P37">
            <v>35098.821507772234</v>
          </cell>
          <cell r="Q37">
            <v>26970.509028642231</v>
          </cell>
          <cell r="S37">
            <v>25603.977838282219</v>
          </cell>
          <cell r="T37">
            <v>22313.203061472221</v>
          </cell>
          <cell r="U37">
            <v>30339.848278582223</v>
          </cell>
          <cell r="V37">
            <v>28916.026868592231</v>
          </cell>
          <cell r="X37">
            <v>11827.904759548754</v>
          </cell>
          <cell r="Y37">
            <v>23268.375081098347</v>
          </cell>
          <cell r="Z37">
            <v>11</v>
          </cell>
        </row>
        <row r="38">
          <cell r="M38">
            <v>12</v>
          </cell>
          <cell r="O38">
            <v>26566.634519778363</v>
          </cell>
          <cell r="P38">
            <v>34747.967426782234</v>
          </cell>
          <cell r="R38">
            <v>9179.3596169522316</v>
          </cell>
          <cell r="S38">
            <v>25003.977838282219</v>
          </cell>
          <cell r="U38">
            <v>29124.848278582223</v>
          </cell>
          <cell r="V38">
            <v>28484.129457590665</v>
          </cell>
          <cell r="X38">
            <v>11917.882913421923</v>
          </cell>
          <cell r="Y38">
            <v>21948.964757228347</v>
          </cell>
          <cell r="Z38">
            <v>12</v>
          </cell>
        </row>
        <row r="39">
          <cell r="M39">
            <v>13</v>
          </cell>
          <cell r="N39">
            <v>25871.582273602235</v>
          </cell>
          <cell r="O39">
            <v>25293.805833696359</v>
          </cell>
          <cell r="P39">
            <v>31897.377714992235</v>
          </cell>
          <cell r="R39">
            <v>7461.6163169522315</v>
          </cell>
          <cell r="S39">
            <v>24603.977838282219</v>
          </cell>
          <cell r="U39">
            <v>28121.848278582223</v>
          </cell>
          <cell r="W39">
            <v>19223.752323481196</v>
          </cell>
          <cell r="X39">
            <v>14001.183345731923</v>
          </cell>
          <cell r="Z39">
            <v>13</v>
          </cell>
        </row>
        <row r="40">
          <cell r="M40">
            <v>14</v>
          </cell>
          <cell r="N40">
            <v>24021.582273602235</v>
          </cell>
          <cell r="O40">
            <v>26427.995466237277</v>
          </cell>
          <cell r="P40">
            <v>34697.377714992239</v>
          </cell>
          <cell r="Q40">
            <v>26567.41352586223</v>
          </cell>
          <cell r="R40">
            <v>4833.5287688022308</v>
          </cell>
          <cell r="T40">
            <v>20313.203061472221</v>
          </cell>
          <cell r="U40">
            <v>27121.848278582223</v>
          </cell>
          <cell r="W40">
            <v>16950.282323481195</v>
          </cell>
          <cell r="X40">
            <v>12824.546822932933</v>
          </cell>
          <cell r="Z40">
            <v>14</v>
          </cell>
        </row>
        <row r="41">
          <cell r="M41">
            <v>15</v>
          </cell>
          <cell r="N41">
            <v>21037.614936602236</v>
          </cell>
          <cell r="Q41">
            <v>23665.844025862229</v>
          </cell>
          <cell r="R41">
            <v>6770.5287688022308</v>
          </cell>
          <cell r="T41">
            <v>16730.328061472217</v>
          </cell>
          <cell r="V41">
            <v>21604.188701961131</v>
          </cell>
          <cell r="W41">
            <v>14078.712323481197</v>
          </cell>
          <cell r="Y41">
            <v>21843.04355305744</v>
          </cell>
          <cell r="Z41">
            <v>15</v>
          </cell>
        </row>
        <row r="42">
          <cell r="M42">
            <v>16</v>
          </cell>
          <cell r="N42">
            <v>19437.614936602236</v>
          </cell>
          <cell r="Q42">
            <v>23213.751439482228</v>
          </cell>
          <cell r="R42">
            <v>16763.80376880223</v>
          </cell>
          <cell r="S42">
            <v>11424.837491832222</v>
          </cell>
          <cell r="T42">
            <v>16330.328061472217</v>
          </cell>
          <cell r="V42">
            <v>20048.405430413259</v>
          </cell>
          <cell r="W42">
            <v>13429.913323481196</v>
          </cell>
          <cell r="Y42">
            <v>20775.957351236411</v>
          </cell>
          <cell r="Z42">
            <v>16</v>
          </cell>
        </row>
        <row r="43">
          <cell r="M43">
            <v>17</v>
          </cell>
          <cell r="N43">
            <v>19786.614936602236</v>
          </cell>
          <cell r="O43">
            <v>22526.076541197275</v>
          </cell>
          <cell r="P43">
            <v>38058.802714992242</v>
          </cell>
          <cell r="Q43">
            <v>32813.751439482228</v>
          </cell>
          <cell r="S43">
            <v>10424.837491832222</v>
          </cell>
          <cell r="T43">
            <v>28880.328061472217</v>
          </cell>
          <cell r="V43">
            <v>30091.915089138543</v>
          </cell>
          <cell r="W43">
            <v>10729.913323481196</v>
          </cell>
          <cell r="X43">
            <v>24213.511822932931</v>
          </cell>
          <cell r="Y43">
            <v>18945.144961125527</v>
          </cell>
          <cell r="Z43">
            <v>17</v>
          </cell>
        </row>
        <row r="44">
          <cell r="M44">
            <v>18</v>
          </cell>
          <cell r="O44">
            <v>21726.076541197275</v>
          </cell>
          <cell r="P44">
            <v>35758.802714992242</v>
          </cell>
          <cell r="S44">
            <v>23324.837491832222</v>
          </cell>
          <cell r="T44">
            <v>27205.328061472217</v>
          </cell>
          <cell r="U44">
            <v>24582.848278582223</v>
          </cell>
          <cell r="V44">
            <v>28822.7961129627</v>
          </cell>
          <cell r="X44">
            <v>21923.511822932931</v>
          </cell>
          <cell r="Y44">
            <v>19149.601002896561</v>
          </cell>
          <cell r="Z44">
            <v>18</v>
          </cell>
        </row>
        <row r="45">
          <cell r="M45">
            <v>19</v>
          </cell>
          <cell r="O45">
            <v>22226.076541197275</v>
          </cell>
          <cell r="P45">
            <v>47258.802714992242</v>
          </cell>
          <cell r="R45">
            <v>16663.80376880223</v>
          </cell>
          <cell r="S45">
            <v>24749.376504592223</v>
          </cell>
          <cell r="U45">
            <v>23672.848278582223</v>
          </cell>
          <cell r="V45">
            <v>42822.7961129627</v>
          </cell>
          <cell r="X45">
            <v>40723.511822932931</v>
          </cell>
          <cell r="Y45">
            <v>14370.677608948403</v>
          </cell>
          <cell r="Z45">
            <v>19</v>
          </cell>
        </row>
        <row r="46">
          <cell r="M46">
            <v>20</v>
          </cell>
          <cell r="N46">
            <v>18886.614936602236</v>
          </cell>
          <cell r="O46">
            <v>35526.076541197275</v>
          </cell>
          <cell r="P46">
            <v>45658.802714992242</v>
          </cell>
          <cell r="R46">
            <v>34363.80376880223</v>
          </cell>
          <cell r="S46">
            <v>26849.376504592223</v>
          </cell>
          <cell r="U46">
            <v>21626.848278582223</v>
          </cell>
          <cell r="W46">
            <v>10081.693323481197</v>
          </cell>
          <cell r="X46">
            <v>35828.453242112933</v>
          </cell>
          <cell r="Z46">
            <v>20</v>
          </cell>
        </row>
        <row r="47">
          <cell r="M47">
            <v>21</v>
          </cell>
          <cell r="N47">
            <v>32386.614936602236</v>
          </cell>
          <cell r="O47">
            <v>35888.076541197275</v>
          </cell>
          <cell r="P47">
            <v>50250.85525750224</v>
          </cell>
          <cell r="R47">
            <v>35539.682815022228</v>
          </cell>
          <cell r="T47">
            <v>33005.328061472217</v>
          </cell>
          <cell r="U47">
            <v>31401.848278582223</v>
          </cell>
          <cell r="W47">
            <v>25508.480323481199</v>
          </cell>
          <cell r="X47">
            <v>37628.453242112933</v>
          </cell>
          <cell r="Z47">
            <v>21</v>
          </cell>
        </row>
        <row r="48">
          <cell r="M48">
            <v>22</v>
          </cell>
          <cell r="N48">
            <v>31586.614936602236</v>
          </cell>
          <cell r="Q48">
            <v>35591.617798262232</v>
          </cell>
          <cell r="R48">
            <v>40639.282751132225</v>
          </cell>
          <cell r="T48">
            <v>36154.06290322222</v>
          </cell>
          <cell r="U48">
            <v>31285.958278582224</v>
          </cell>
          <cell r="V48">
            <v>42585.7961129627</v>
          </cell>
          <cell r="W48">
            <v>23816.569377281197</v>
          </cell>
          <cell r="Y48">
            <v>9107.1550675813269</v>
          </cell>
          <cell r="Z48">
            <v>22</v>
          </cell>
        </row>
        <row r="49">
          <cell r="M49">
            <v>23</v>
          </cell>
          <cell r="N49">
            <v>33086.614936602236</v>
          </cell>
          <cell r="Q49">
            <v>34891.617798262232</v>
          </cell>
          <cell r="R49">
            <v>39872.400813292224</v>
          </cell>
          <cell r="S49">
            <v>25817.286504592223</v>
          </cell>
          <cell r="T49">
            <v>36285.06290322222</v>
          </cell>
          <cell r="V49">
            <v>43285.7961129627</v>
          </cell>
          <cell r="W49">
            <v>25379.719019671196</v>
          </cell>
          <cell r="Y49">
            <v>23655.455848370733</v>
          </cell>
          <cell r="Z49">
            <v>23</v>
          </cell>
        </row>
        <row r="50">
          <cell r="M50">
            <v>24</v>
          </cell>
          <cell r="O50">
            <v>40388.076541197275</v>
          </cell>
          <cell r="P50">
            <v>49350.85525750224</v>
          </cell>
          <cell r="Q50">
            <v>34991.617798262232</v>
          </cell>
          <cell r="S50">
            <v>34749.626504592219</v>
          </cell>
          <cell r="T50">
            <v>40485.06290322222</v>
          </cell>
          <cell r="V50">
            <v>48067.640237697371</v>
          </cell>
          <cell r="W50">
            <v>24479.719019671196</v>
          </cell>
          <cell r="X50">
            <v>35566.453242112933</v>
          </cell>
          <cell r="Y50">
            <v>22055.455848370733</v>
          </cell>
          <cell r="Z50">
            <v>24</v>
          </cell>
        </row>
        <row r="51">
          <cell r="M51">
            <v>25</v>
          </cell>
          <cell r="O51">
            <v>39588.076541197275</v>
          </cell>
          <cell r="P51">
            <v>49050.853898042238</v>
          </cell>
          <cell r="S51">
            <v>40794.09650459222</v>
          </cell>
          <cell r="T51">
            <v>40585.06290322222</v>
          </cell>
          <cell r="U51">
            <v>36779.848278582227</v>
          </cell>
          <cell r="V51">
            <v>47269.915230337858</v>
          </cell>
          <cell r="X51">
            <v>35610.499785208682</v>
          </cell>
          <cell r="Z51">
            <v>25</v>
          </cell>
        </row>
        <row r="52">
          <cell r="M52">
            <v>26</v>
          </cell>
          <cell r="N52">
            <v>35736.614936602236</v>
          </cell>
          <cell r="O52">
            <v>38425.75367300224</v>
          </cell>
          <cell r="P52">
            <v>48450.853898042238</v>
          </cell>
          <cell r="R52">
            <v>37833.400813292224</v>
          </cell>
          <cell r="S52">
            <v>42093.746504592222</v>
          </cell>
          <cell r="U52">
            <v>36440.848278582227</v>
          </cell>
          <cell r="V52">
            <v>45918.581897004522</v>
          </cell>
          <cell r="X52">
            <v>34410.499785208682</v>
          </cell>
          <cell r="Z52">
            <v>26</v>
          </cell>
        </row>
        <row r="53">
          <cell r="M53">
            <v>27</v>
          </cell>
          <cell r="N53">
            <v>35406.459534721303</v>
          </cell>
          <cell r="O53">
            <v>40925.75367300224</v>
          </cell>
          <cell r="P53">
            <v>48044.449396182237</v>
          </cell>
          <cell r="R53">
            <v>37355.893450762225</v>
          </cell>
          <cell r="S53">
            <v>42793.746504592222</v>
          </cell>
          <cell r="U53">
            <v>35224.448278582226</v>
          </cell>
          <cell r="W53">
            <v>23876.268019671195</v>
          </cell>
          <cell r="X53">
            <v>33210.499785208682</v>
          </cell>
          <cell r="Z53">
            <v>27</v>
          </cell>
        </row>
        <row r="54">
          <cell r="M54">
            <v>28</v>
          </cell>
          <cell r="N54">
            <v>34716.780409392704</v>
          </cell>
          <cell r="O54">
            <v>42713.717593402238</v>
          </cell>
          <cell r="P54">
            <v>47144.449396182237</v>
          </cell>
          <cell r="Q54">
            <v>34191.617798262232</v>
          </cell>
          <cell r="R54">
            <v>36481.679527812223</v>
          </cell>
          <cell r="T54">
            <v>44085.06290322222</v>
          </cell>
          <cell r="U54">
            <v>35571.749368592224</v>
          </cell>
          <cell r="W54">
            <v>23227.875019671195</v>
          </cell>
          <cell r="X54">
            <v>30685.499785208682</v>
          </cell>
          <cell r="Z54">
            <v>28</v>
          </cell>
        </row>
        <row r="55">
          <cell r="M55">
            <v>29</v>
          </cell>
          <cell r="N55">
            <v>33784.780409392704</v>
          </cell>
          <cell r="Q55">
            <v>33391.617798262232</v>
          </cell>
          <cell r="R55">
            <v>35181.696261712219</v>
          </cell>
          <cell r="T55">
            <v>42592.06290322222</v>
          </cell>
          <cell r="U55">
            <v>38406.409368592227</v>
          </cell>
          <cell r="V55">
            <v>43914.245130451192</v>
          </cell>
          <cell r="W55">
            <v>25325.824986121195</v>
          </cell>
          <cell r="Y55">
            <v>23521.516848370731</v>
          </cell>
          <cell r="Z55">
            <v>29</v>
          </cell>
        </row>
        <row r="56">
          <cell r="M56">
            <v>30</v>
          </cell>
          <cell r="N56">
            <v>35532.771392972703</v>
          </cell>
          <cell r="Q56">
            <v>35739.242798262232</v>
          </cell>
          <cell r="R56">
            <v>35785.797315112221</v>
          </cell>
          <cell r="S56">
            <v>41723.297630652225</v>
          </cell>
          <cell r="T56">
            <v>41503.06290322222</v>
          </cell>
          <cell r="V56">
            <v>44804.280130451196</v>
          </cell>
          <cell r="W56">
            <v>23524.358672031194</v>
          </cell>
          <cell r="Y56">
            <v>25908.856848370731</v>
          </cell>
          <cell r="Z56">
            <v>30</v>
          </cell>
        </row>
        <row r="57">
          <cell r="M57">
            <v>31</v>
          </cell>
          <cell r="N57">
            <v>40358.871392972702</v>
          </cell>
          <cell r="P57">
            <v>42585.351696182232</v>
          </cell>
          <cell r="T57">
            <v>42627.464197482223</v>
          </cell>
          <cell r="W57">
            <v>27063.924120711192</v>
          </cell>
          <cell r="Y57">
            <v>11321.961848370731</v>
          </cell>
          <cell r="Z57">
            <v>31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odimenti"/>
      <sheetName val="PianoEmissioni"/>
      <sheetName val="gen"/>
      <sheetName val="feb"/>
      <sheetName val="mar"/>
      <sheetName val="apr"/>
      <sheetName val="mag"/>
      <sheetName val="giu"/>
      <sheetName val="lug"/>
      <sheetName val="ago"/>
      <sheetName val="set"/>
      <sheetName val="ott"/>
      <sheetName val="nov"/>
      <sheetName val="dic"/>
      <sheetName val="gen 04"/>
    </sheetNames>
    <sheetDataSet>
      <sheetData sheetId="0">
        <row r="25">
          <cell r="N25" t="str">
            <v>SALDO GIORNALIERO CONTO DISPONIBILITA'</v>
          </cell>
        </row>
        <row r="26">
          <cell r="N26" t="str">
            <v>gen</v>
          </cell>
          <cell r="O26" t="str">
            <v>feb</v>
          </cell>
          <cell r="P26" t="str">
            <v>mar</v>
          </cell>
          <cell r="Q26" t="str">
            <v>apr</v>
          </cell>
          <cell r="R26" t="str">
            <v>mag</v>
          </cell>
          <cell r="S26" t="str">
            <v>giu</v>
          </cell>
          <cell r="T26" t="str">
            <v>lug</v>
          </cell>
          <cell r="U26" t="str">
            <v>ago</v>
          </cell>
          <cell r="V26" t="str">
            <v>set</v>
          </cell>
          <cell r="W26" t="str">
            <v>ott</v>
          </cell>
          <cell r="X26" t="str">
            <v>nov</v>
          </cell>
          <cell r="Y26" t="str">
            <v>dic</v>
          </cell>
        </row>
        <row r="27">
          <cell r="M27">
            <v>1</v>
          </cell>
          <cell r="Q27">
            <v>33980.06440598223</v>
          </cell>
          <cell r="T27">
            <v>29527.843630652224</v>
          </cell>
          <cell r="U27">
            <v>33349.041074062225</v>
          </cell>
          <cell r="V27">
            <v>33213.683767681716</v>
          </cell>
          <cell r="W27">
            <v>24734.128636481197</v>
          </cell>
          <cell r="Y27">
            <v>16759.599812245942</v>
          </cell>
          <cell r="Z27">
            <v>1</v>
          </cell>
        </row>
        <row r="28">
          <cell r="M28">
            <v>2</v>
          </cell>
          <cell r="N28">
            <v>26952.372726379999</v>
          </cell>
          <cell r="Q28">
            <v>32879.075232362229</v>
          </cell>
          <cell r="R28">
            <v>13134.234745952232</v>
          </cell>
          <cell r="S28">
            <v>33379.12783828222</v>
          </cell>
          <cell r="T28">
            <v>28027.843630652224</v>
          </cell>
          <cell r="V28">
            <v>32430.140666771204</v>
          </cell>
          <cell r="W28">
            <v>23434.128636481197</v>
          </cell>
          <cell r="Y28">
            <v>16205.679129696504</v>
          </cell>
          <cell r="Z28">
            <v>2</v>
          </cell>
        </row>
        <row r="29">
          <cell r="M29">
            <v>3</v>
          </cell>
          <cell r="N29">
            <v>24804.372726379999</v>
          </cell>
          <cell r="O29">
            <v>31022.973392972701</v>
          </cell>
          <cell r="P29">
            <v>40824.821507772234</v>
          </cell>
          <cell r="Q29">
            <v>32029.075232362229</v>
          </cell>
          <cell r="S29">
            <v>32449.047838282218</v>
          </cell>
          <cell r="T29">
            <v>29151.333061472222</v>
          </cell>
          <cell r="V29">
            <v>31990.644108956436</v>
          </cell>
          <cell r="W29">
            <v>22634.128636481197</v>
          </cell>
          <cell r="X29">
            <v>11976.497960723173</v>
          </cell>
          <cell r="Y29">
            <v>16308.360851729194</v>
          </cell>
          <cell r="Z29">
            <v>3</v>
          </cell>
        </row>
        <row r="30">
          <cell r="M30">
            <v>4</v>
          </cell>
          <cell r="O30">
            <v>30122.973392972701</v>
          </cell>
          <cell r="P30">
            <v>39324.821507772234</v>
          </cell>
          <cell r="Q30">
            <v>30629.075232362229</v>
          </cell>
          <cell r="S30">
            <v>31449.047838282218</v>
          </cell>
          <cell r="T30">
            <v>27851.333061472222</v>
          </cell>
          <cell r="U30">
            <v>32051.041074062225</v>
          </cell>
          <cell r="V30">
            <v>31550.632899775897</v>
          </cell>
          <cell r="X30">
            <v>13558.100255341174</v>
          </cell>
          <cell r="Y30">
            <v>27308.360851729194</v>
          </cell>
          <cell r="Z30">
            <v>4</v>
          </cell>
        </row>
        <row r="31">
          <cell r="M31">
            <v>5</v>
          </cell>
          <cell r="O31">
            <v>29422.973392972701</v>
          </cell>
          <cell r="P31">
            <v>39448.821507772234</v>
          </cell>
          <cell r="R31">
            <v>11834.234745952232</v>
          </cell>
          <cell r="S31">
            <v>30249.047838282218</v>
          </cell>
          <cell r="U31">
            <v>30524.041074062225</v>
          </cell>
          <cell r="V31">
            <v>31325.901008045923</v>
          </cell>
          <cell r="X31">
            <v>12865.270742928133</v>
          </cell>
          <cell r="Y31">
            <v>30007.983522819195</v>
          </cell>
          <cell r="Z31">
            <v>5</v>
          </cell>
        </row>
        <row r="32">
          <cell r="M32">
            <v>6</v>
          </cell>
          <cell r="O32">
            <v>28922.973392972701</v>
          </cell>
          <cell r="P32">
            <v>37498.821507772234</v>
          </cell>
          <cell r="R32">
            <v>12345.234745952232</v>
          </cell>
          <cell r="S32">
            <v>29249.047838282218</v>
          </cell>
          <cell r="U32">
            <v>30947.041074062225</v>
          </cell>
          <cell r="W32">
            <v>21884.128636481197</v>
          </cell>
          <cell r="X32">
            <v>12454.80216158359</v>
          </cell>
          <cell r="Z32">
            <v>6</v>
          </cell>
        </row>
        <row r="33">
          <cell r="M33">
            <v>7</v>
          </cell>
          <cell r="N33">
            <v>25104.372726379999</v>
          </cell>
          <cell r="O33">
            <v>28421.973392972701</v>
          </cell>
          <cell r="P33">
            <v>36198.821507772234</v>
          </cell>
          <cell r="Q33">
            <v>29529.075232362229</v>
          </cell>
          <cell r="R33">
            <v>11385.234745952232</v>
          </cell>
          <cell r="T33">
            <v>28438.203061472221</v>
          </cell>
          <cell r="U33">
            <v>31167.041074062225</v>
          </cell>
          <cell r="W33">
            <v>20884.128636481197</v>
          </cell>
          <cell r="X33">
            <v>11611.245151126373</v>
          </cell>
          <cell r="Z33">
            <v>7</v>
          </cell>
        </row>
        <row r="34">
          <cell r="M34">
            <v>8</v>
          </cell>
          <cell r="N34">
            <v>24785.372726379999</v>
          </cell>
          <cell r="Q34">
            <v>29029.075232362229</v>
          </cell>
          <cell r="R34">
            <v>11194.448745952232</v>
          </cell>
          <cell r="T34">
            <v>26738.203061472221</v>
          </cell>
          <cell r="U34">
            <v>30332.041074062225</v>
          </cell>
          <cell r="V34">
            <v>31207.169116315948</v>
          </cell>
          <cell r="W34">
            <v>20334.454323481197</v>
          </cell>
          <cell r="Z34">
            <v>8</v>
          </cell>
        </row>
        <row r="35">
          <cell r="M35">
            <v>9</v>
          </cell>
          <cell r="N35">
            <v>25285.372726379999</v>
          </cell>
          <cell r="Q35">
            <v>29872.20642101223</v>
          </cell>
          <cell r="R35">
            <v>10670.776745952231</v>
          </cell>
          <cell r="S35">
            <v>27584.047838282218</v>
          </cell>
          <cell r="T35">
            <v>25038.203061472221</v>
          </cell>
          <cell r="V35">
            <v>31000.586356680153</v>
          </cell>
          <cell r="W35">
            <v>20034.454323481197</v>
          </cell>
          <cell r="Y35">
            <v>32420.758271459195</v>
          </cell>
          <cell r="Z35">
            <v>9</v>
          </cell>
        </row>
        <row r="36">
          <cell r="M36">
            <v>10</v>
          </cell>
          <cell r="N36">
            <v>25783.372726379999</v>
          </cell>
          <cell r="O36">
            <v>27665.995146137291</v>
          </cell>
          <cell r="P36">
            <v>35698.821507772234</v>
          </cell>
          <cell r="Q36">
            <v>29083.20642101223</v>
          </cell>
          <cell r="S36">
            <v>26703.977838282219</v>
          </cell>
          <cell r="T36">
            <v>23038.203061472221</v>
          </cell>
          <cell r="V36">
            <v>30465.397565860691</v>
          </cell>
          <cell r="W36">
            <v>19584.752323481196</v>
          </cell>
          <cell r="X36">
            <v>12209.644392967646</v>
          </cell>
          <cell r="Y36">
            <v>28768.375081098347</v>
          </cell>
          <cell r="Z36">
            <v>10</v>
          </cell>
        </row>
        <row r="37">
          <cell r="M37">
            <v>11</v>
          </cell>
          <cell r="O37">
            <v>27166.634519778363</v>
          </cell>
          <cell r="P37">
            <v>35098.821507772234</v>
          </cell>
          <cell r="Q37">
            <v>26970.509028642231</v>
          </cell>
          <cell r="S37">
            <v>25603.977838282219</v>
          </cell>
          <cell r="T37">
            <v>22313.203061472221</v>
          </cell>
          <cell r="U37">
            <v>30339.848278582223</v>
          </cell>
          <cell r="V37">
            <v>28916.026868592231</v>
          </cell>
          <cell r="X37">
            <v>11827.904759548754</v>
          </cell>
          <cell r="Y37">
            <v>23268.375081098347</v>
          </cell>
          <cell r="Z37">
            <v>11</v>
          </cell>
        </row>
        <row r="38">
          <cell r="M38">
            <v>12</v>
          </cell>
          <cell r="O38">
            <v>26566.634519778363</v>
          </cell>
          <cell r="P38">
            <v>34747.967426782234</v>
          </cell>
          <cell r="R38">
            <v>9179.3596169522316</v>
          </cell>
          <cell r="S38">
            <v>25003.977838282219</v>
          </cell>
          <cell r="U38">
            <v>29124.848278582223</v>
          </cell>
          <cell r="V38">
            <v>28484.129457590665</v>
          </cell>
          <cell r="X38">
            <v>11917.882913421923</v>
          </cell>
          <cell r="Y38">
            <v>21948.964757228347</v>
          </cell>
          <cell r="Z38">
            <v>12</v>
          </cell>
        </row>
        <row r="39">
          <cell r="M39">
            <v>13</v>
          </cell>
          <cell r="N39">
            <v>25871.582273602235</v>
          </cell>
          <cell r="O39">
            <v>25293.805833696359</v>
          </cell>
          <cell r="P39">
            <v>31897.377714992235</v>
          </cell>
          <cell r="R39">
            <v>7461.6163169522315</v>
          </cell>
          <cell r="S39">
            <v>24603.977838282219</v>
          </cell>
          <cell r="U39">
            <v>28121.848278582223</v>
          </cell>
          <cell r="W39">
            <v>19223.752323481196</v>
          </cell>
          <cell r="X39">
            <v>14001.183345731923</v>
          </cell>
          <cell r="Z39">
            <v>13</v>
          </cell>
        </row>
        <row r="40">
          <cell r="M40">
            <v>14</v>
          </cell>
          <cell r="N40">
            <v>24021.582273602235</v>
          </cell>
          <cell r="O40">
            <v>26427.995466237277</v>
          </cell>
          <cell r="P40">
            <v>34697.377714992239</v>
          </cell>
          <cell r="Q40">
            <v>26567.41352586223</v>
          </cell>
          <cell r="R40">
            <v>4833.5287688022308</v>
          </cell>
          <cell r="T40">
            <v>20313.203061472221</v>
          </cell>
          <cell r="U40">
            <v>27121.848278582223</v>
          </cell>
          <cell r="W40">
            <v>16950.282323481195</v>
          </cell>
          <cell r="X40">
            <v>12824.546822932933</v>
          </cell>
          <cell r="Z40">
            <v>14</v>
          </cell>
        </row>
        <row r="41">
          <cell r="M41">
            <v>15</v>
          </cell>
          <cell r="N41">
            <v>21037.614936602236</v>
          </cell>
          <cell r="Q41">
            <v>23665.844025862229</v>
          </cell>
          <cell r="R41">
            <v>6770.5287688022308</v>
          </cell>
          <cell r="T41">
            <v>16730.328061472217</v>
          </cell>
          <cell r="V41">
            <v>21604.188701961131</v>
          </cell>
          <cell r="W41">
            <v>14078.712323481197</v>
          </cell>
          <cell r="Y41">
            <v>21843.04355305744</v>
          </cell>
          <cell r="Z41">
            <v>15</v>
          </cell>
        </row>
        <row r="42">
          <cell r="M42">
            <v>16</v>
          </cell>
          <cell r="N42">
            <v>19437.614936602236</v>
          </cell>
          <cell r="Q42">
            <v>23213.751439482228</v>
          </cell>
          <cell r="R42">
            <v>16763.80376880223</v>
          </cell>
          <cell r="S42">
            <v>11424.837491832222</v>
          </cell>
          <cell r="T42">
            <v>16330.328061472217</v>
          </cell>
          <cell r="V42">
            <v>20048.405430413259</v>
          </cell>
          <cell r="W42">
            <v>13429.913323481196</v>
          </cell>
          <cell r="Y42">
            <v>20775.957351236411</v>
          </cell>
          <cell r="Z42">
            <v>16</v>
          </cell>
        </row>
        <row r="43">
          <cell r="M43">
            <v>17</v>
          </cell>
          <cell r="N43">
            <v>19786.614936602236</v>
          </cell>
          <cell r="O43">
            <v>22526.076541197275</v>
          </cell>
          <cell r="P43">
            <v>38058.802714992242</v>
          </cell>
          <cell r="Q43">
            <v>32813.751439482228</v>
          </cell>
          <cell r="S43">
            <v>10424.837491832222</v>
          </cell>
          <cell r="T43">
            <v>28880.328061472217</v>
          </cell>
          <cell r="V43">
            <v>30091.915089138543</v>
          </cell>
          <cell r="W43">
            <v>10729.913323481196</v>
          </cell>
          <cell r="X43">
            <v>24213.511822932931</v>
          </cell>
          <cell r="Y43">
            <v>18945.144961125527</v>
          </cell>
          <cell r="Z43">
            <v>17</v>
          </cell>
        </row>
        <row r="44">
          <cell r="M44">
            <v>18</v>
          </cell>
          <cell r="O44">
            <v>21726.076541197275</v>
          </cell>
          <cell r="P44">
            <v>35758.802714992242</v>
          </cell>
          <cell r="S44">
            <v>23324.837491832222</v>
          </cell>
          <cell r="T44">
            <v>27205.328061472217</v>
          </cell>
          <cell r="U44">
            <v>24582.848278582223</v>
          </cell>
          <cell r="V44">
            <v>28822.7961129627</v>
          </cell>
          <cell r="X44">
            <v>21923.511822932931</v>
          </cell>
          <cell r="Y44">
            <v>19149.601002896561</v>
          </cell>
          <cell r="Z44">
            <v>18</v>
          </cell>
        </row>
        <row r="45">
          <cell r="M45">
            <v>19</v>
          </cell>
          <cell r="O45">
            <v>22226.076541197275</v>
          </cell>
          <cell r="P45">
            <v>47258.802714992242</v>
          </cell>
          <cell r="R45">
            <v>16663.80376880223</v>
          </cell>
          <cell r="S45">
            <v>24749.376504592223</v>
          </cell>
          <cell r="U45">
            <v>23672.848278582223</v>
          </cell>
          <cell r="V45">
            <v>42822.7961129627</v>
          </cell>
          <cell r="X45">
            <v>40723.511822932931</v>
          </cell>
          <cell r="Y45">
            <v>14370.677608948403</v>
          </cell>
          <cell r="Z45">
            <v>19</v>
          </cell>
        </row>
        <row r="46">
          <cell r="M46">
            <v>20</v>
          </cell>
          <cell r="N46">
            <v>18886.614936602236</v>
          </cell>
          <cell r="O46">
            <v>35526.076541197275</v>
          </cell>
          <cell r="P46">
            <v>45658.802714992242</v>
          </cell>
          <cell r="R46">
            <v>34363.80376880223</v>
          </cell>
          <cell r="S46">
            <v>26849.376504592223</v>
          </cell>
          <cell r="U46">
            <v>21626.848278582223</v>
          </cell>
          <cell r="W46">
            <v>10081.693323481197</v>
          </cell>
          <cell r="X46">
            <v>35828.453242112933</v>
          </cell>
          <cell r="Z46">
            <v>20</v>
          </cell>
        </row>
        <row r="47">
          <cell r="M47">
            <v>21</v>
          </cell>
          <cell r="N47">
            <v>32386.614936602236</v>
          </cell>
          <cell r="O47">
            <v>35888.076541197275</v>
          </cell>
          <cell r="P47">
            <v>50250.85525750224</v>
          </cell>
          <cell r="R47">
            <v>35539.682815022228</v>
          </cell>
          <cell r="T47">
            <v>33005.328061472217</v>
          </cell>
          <cell r="U47">
            <v>31401.848278582223</v>
          </cell>
          <cell r="W47">
            <v>25508.480323481199</v>
          </cell>
          <cell r="X47">
            <v>37628.453242112933</v>
          </cell>
          <cell r="Z47">
            <v>21</v>
          </cell>
        </row>
        <row r="48">
          <cell r="M48">
            <v>22</v>
          </cell>
          <cell r="N48">
            <v>31586.614936602236</v>
          </cell>
          <cell r="Q48">
            <v>35591.617798262232</v>
          </cell>
          <cell r="R48">
            <v>40639.282751132225</v>
          </cell>
          <cell r="T48">
            <v>36154.06290322222</v>
          </cell>
          <cell r="U48">
            <v>31285.958278582224</v>
          </cell>
          <cell r="V48">
            <v>42585.7961129627</v>
          </cell>
          <cell r="W48">
            <v>23816.569377281197</v>
          </cell>
          <cell r="Y48">
            <v>9107.1550675813269</v>
          </cell>
          <cell r="Z48">
            <v>22</v>
          </cell>
        </row>
        <row r="49">
          <cell r="M49">
            <v>23</v>
          </cell>
          <cell r="N49">
            <v>33086.614936602236</v>
          </cell>
          <cell r="Q49">
            <v>34891.617798262232</v>
          </cell>
          <cell r="R49">
            <v>39872.400813292224</v>
          </cell>
          <cell r="S49">
            <v>25817.286504592223</v>
          </cell>
          <cell r="T49">
            <v>36285.06290322222</v>
          </cell>
          <cell r="V49">
            <v>43285.7961129627</v>
          </cell>
          <cell r="W49">
            <v>25379.719019671196</v>
          </cell>
          <cell r="Y49">
            <v>23655.455848370733</v>
          </cell>
          <cell r="Z49">
            <v>23</v>
          </cell>
        </row>
        <row r="50">
          <cell r="M50">
            <v>24</v>
          </cell>
          <cell r="O50">
            <v>40388.076541197275</v>
          </cell>
          <cell r="P50">
            <v>49350.85525750224</v>
          </cell>
          <cell r="Q50">
            <v>34991.617798262232</v>
          </cell>
          <cell r="S50">
            <v>34749.626504592219</v>
          </cell>
          <cell r="T50">
            <v>40485.06290322222</v>
          </cell>
          <cell r="V50">
            <v>48067.640237697371</v>
          </cell>
          <cell r="W50">
            <v>24479.719019671196</v>
          </cell>
          <cell r="X50">
            <v>35566.453242112933</v>
          </cell>
          <cell r="Y50">
            <v>22055.455848370733</v>
          </cell>
          <cell r="Z50">
            <v>24</v>
          </cell>
        </row>
        <row r="51">
          <cell r="M51">
            <v>25</v>
          </cell>
          <cell r="O51">
            <v>39588.076541197275</v>
          </cell>
          <cell r="P51">
            <v>49050.853898042238</v>
          </cell>
          <cell r="S51">
            <v>40794.09650459222</v>
          </cell>
          <cell r="T51">
            <v>40585.06290322222</v>
          </cell>
          <cell r="U51">
            <v>36779.848278582227</v>
          </cell>
          <cell r="V51">
            <v>47269.915230337858</v>
          </cell>
          <cell r="X51">
            <v>35610.499785208682</v>
          </cell>
          <cell r="Z51">
            <v>25</v>
          </cell>
        </row>
        <row r="52">
          <cell r="M52">
            <v>26</v>
          </cell>
          <cell r="N52">
            <v>35736.614936602236</v>
          </cell>
          <cell r="O52">
            <v>38425.75367300224</v>
          </cell>
          <cell r="P52">
            <v>48450.853898042238</v>
          </cell>
          <cell r="R52">
            <v>37833.400813292224</v>
          </cell>
          <cell r="S52">
            <v>42093.746504592222</v>
          </cell>
          <cell r="U52">
            <v>36440.848278582227</v>
          </cell>
          <cell r="V52">
            <v>45918.581897004522</v>
          </cell>
          <cell r="X52">
            <v>34410.499785208682</v>
          </cell>
          <cell r="Z52">
            <v>26</v>
          </cell>
        </row>
        <row r="53">
          <cell r="M53">
            <v>27</v>
          </cell>
          <cell r="N53">
            <v>35406.459534721303</v>
          </cell>
          <cell r="O53">
            <v>40925.75367300224</v>
          </cell>
          <cell r="P53">
            <v>48044.449396182237</v>
          </cell>
          <cell r="R53">
            <v>37355.893450762225</v>
          </cell>
          <cell r="S53">
            <v>42793.746504592222</v>
          </cell>
          <cell r="U53">
            <v>35224.448278582226</v>
          </cell>
          <cell r="W53">
            <v>23876.268019671195</v>
          </cell>
          <cell r="X53">
            <v>33210.499785208682</v>
          </cell>
          <cell r="Z53">
            <v>27</v>
          </cell>
        </row>
        <row r="54">
          <cell r="M54">
            <v>28</v>
          </cell>
          <cell r="N54">
            <v>34716.780409392704</v>
          </cell>
          <cell r="O54">
            <v>42713.717593402238</v>
          </cell>
          <cell r="P54">
            <v>47144.449396182237</v>
          </cell>
          <cell r="Q54">
            <v>34191.617798262232</v>
          </cell>
          <cell r="R54">
            <v>36481.679527812223</v>
          </cell>
          <cell r="T54">
            <v>44085.06290322222</v>
          </cell>
          <cell r="U54">
            <v>35571.749368592224</v>
          </cell>
          <cell r="W54">
            <v>23227.875019671195</v>
          </cell>
          <cell r="X54">
            <v>30685.499785208682</v>
          </cell>
          <cell r="Z54">
            <v>28</v>
          </cell>
        </row>
        <row r="55">
          <cell r="M55">
            <v>29</v>
          </cell>
          <cell r="N55">
            <v>33784.780409392704</v>
          </cell>
          <cell r="Q55">
            <v>33391.617798262232</v>
          </cell>
          <cell r="R55">
            <v>35181.696261712219</v>
          </cell>
          <cell r="T55">
            <v>42592.06290322222</v>
          </cell>
          <cell r="U55">
            <v>38406.409368592227</v>
          </cell>
          <cell r="V55">
            <v>43914.245130451192</v>
          </cell>
          <cell r="W55">
            <v>25325.824986121195</v>
          </cell>
          <cell r="Y55">
            <v>23521.516848370731</v>
          </cell>
          <cell r="Z55">
            <v>29</v>
          </cell>
        </row>
        <row r="56">
          <cell r="M56">
            <v>30</v>
          </cell>
          <cell r="N56">
            <v>35532.771392972703</v>
          </cell>
          <cell r="Q56">
            <v>35739.242798262232</v>
          </cell>
          <cell r="R56">
            <v>35785.797315112221</v>
          </cell>
          <cell r="S56">
            <v>41723.297630652225</v>
          </cell>
          <cell r="T56">
            <v>41503.06290322222</v>
          </cell>
          <cell r="V56">
            <v>44804.280130451196</v>
          </cell>
          <cell r="W56">
            <v>23524.358672031194</v>
          </cell>
          <cell r="Y56">
            <v>25908.856848370731</v>
          </cell>
          <cell r="Z56">
            <v>30</v>
          </cell>
        </row>
        <row r="57">
          <cell r="M57">
            <v>31</v>
          </cell>
          <cell r="N57">
            <v>40358.871392972702</v>
          </cell>
          <cell r="P57">
            <v>42585.351696182232</v>
          </cell>
          <cell r="T57">
            <v>42627.464197482223</v>
          </cell>
          <cell r="W57">
            <v>27063.924120711192</v>
          </cell>
          <cell r="Y57">
            <v>11321.961848370731</v>
          </cell>
          <cell r="Z57">
            <v>31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odimenti"/>
      <sheetName val="PianoEmissioni"/>
      <sheetName val="gen"/>
      <sheetName val="feb"/>
      <sheetName val="mar"/>
      <sheetName val="apr"/>
      <sheetName val="mag"/>
      <sheetName val="giu"/>
      <sheetName val="lug"/>
      <sheetName val="ago"/>
      <sheetName val="set"/>
      <sheetName val="ott"/>
      <sheetName val="nov"/>
      <sheetName val="dic"/>
      <sheetName val="gen 04"/>
    </sheetNames>
    <sheetDataSet>
      <sheetData sheetId="0">
        <row r="25">
          <cell r="N25" t="str">
            <v>SALDO GIORNALIERO CONTO DISPONIBILITA'</v>
          </cell>
        </row>
        <row r="26">
          <cell r="N26" t="str">
            <v>gen</v>
          </cell>
          <cell r="O26" t="str">
            <v>feb</v>
          </cell>
          <cell r="P26" t="str">
            <v>mar</v>
          </cell>
          <cell r="Q26" t="str">
            <v>apr</v>
          </cell>
          <cell r="R26" t="str">
            <v>mag</v>
          </cell>
          <cell r="S26" t="str">
            <v>giu</v>
          </cell>
          <cell r="T26" t="str">
            <v>lug</v>
          </cell>
          <cell r="U26" t="str">
            <v>ago</v>
          </cell>
          <cell r="V26" t="str">
            <v>set</v>
          </cell>
          <cell r="W26" t="str">
            <v>ott</v>
          </cell>
          <cell r="X26" t="str">
            <v>nov</v>
          </cell>
          <cell r="Y26" t="str">
            <v>dic</v>
          </cell>
        </row>
        <row r="27">
          <cell r="M27">
            <v>1</v>
          </cell>
          <cell r="Q27">
            <v>33980.06440598223</v>
          </cell>
          <cell r="T27">
            <v>29527.843630652224</v>
          </cell>
          <cell r="U27">
            <v>33349.041074062225</v>
          </cell>
          <cell r="V27">
            <v>33213.683767681716</v>
          </cell>
          <cell r="W27">
            <v>24734.128636481197</v>
          </cell>
          <cell r="Y27">
            <v>16759.599812245942</v>
          </cell>
          <cell r="Z27">
            <v>1</v>
          </cell>
        </row>
        <row r="28">
          <cell r="M28">
            <v>2</v>
          </cell>
          <cell r="N28">
            <v>26952.372726379999</v>
          </cell>
          <cell r="Q28">
            <v>32879.075232362229</v>
          </cell>
          <cell r="R28">
            <v>13134.234745952232</v>
          </cell>
          <cell r="S28">
            <v>33379.12783828222</v>
          </cell>
          <cell r="T28">
            <v>28027.843630652224</v>
          </cell>
          <cell r="V28">
            <v>32430.140666771204</v>
          </cell>
          <cell r="W28">
            <v>23434.128636481197</v>
          </cell>
          <cell r="Y28">
            <v>16205.679129696504</v>
          </cell>
          <cell r="Z28">
            <v>2</v>
          </cell>
        </row>
        <row r="29">
          <cell r="M29">
            <v>3</v>
          </cell>
          <cell r="N29">
            <v>24804.372726379999</v>
          </cell>
          <cell r="O29">
            <v>31022.973392972701</v>
          </cell>
          <cell r="P29">
            <v>40824.821507772234</v>
          </cell>
          <cell r="Q29">
            <v>32029.075232362229</v>
          </cell>
          <cell r="S29">
            <v>32449.047838282218</v>
          </cell>
          <cell r="T29">
            <v>29151.333061472222</v>
          </cell>
          <cell r="V29">
            <v>31990.644108956436</v>
          </cell>
          <cell r="W29">
            <v>22634.128636481197</v>
          </cell>
          <cell r="X29">
            <v>11976.497960723173</v>
          </cell>
          <cell r="Y29">
            <v>16308.360851729194</v>
          </cell>
          <cell r="Z29">
            <v>3</v>
          </cell>
        </row>
        <row r="30">
          <cell r="M30">
            <v>4</v>
          </cell>
          <cell r="O30">
            <v>30122.973392972701</v>
          </cell>
          <cell r="P30">
            <v>39324.821507772234</v>
          </cell>
          <cell r="Q30">
            <v>30629.075232362229</v>
          </cell>
          <cell r="S30">
            <v>31449.047838282218</v>
          </cell>
          <cell r="T30">
            <v>27851.333061472222</v>
          </cell>
          <cell r="U30">
            <v>32051.041074062225</v>
          </cell>
          <cell r="V30">
            <v>31550.632899775897</v>
          </cell>
          <cell r="X30">
            <v>13558.100255341174</v>
          </cell>
          <cell r="Y30">
            <v>27308.360851729194</v>
          </cell>
          <cell r="Z30">
            <v>4</v>
          </cell>
        </row>
        <row r="31">
          <cell r="M31">
            <v>5</v>
          </cell>
          <cell r="O31">
            <v>29422.973392972701</v>
          </cell>
          <cell r="P31">
            <v>39448.821507772234</v>
          </cell>
          <cell r="R31">
            <v>11834.234745952232</v>
          </cell>
          <cell r="S31">
            <v>30249.047838282218</v>
          </cell>
          <cell r="U31">
            <v>30524.041074062225</v>
          </cell>
          <cell r="V31">
            <v>31325.901008045923</v>
          </cell>
          <cell r="X31">
            <v>12865.270742928133</v>
          </cell>
          <cell r="Y31">
            <v>30007.983522819195</v>
          </cell>
          <cell r="Z31">
            <v>5</v>
          </cell>
        </row>
        <row r="32">
          <cell r="M32">
            <v>6</v>
          </cell>
          <cell r="O32">
            <v>28922.973392972701</v>
          </cell>
          <cell r="P32">
            <v>37498.821507772234</v>
          </cell>
          <cell r="R32">
            <v>12345.234745952232</v>
          </cell>
          <cell r="S32">
            <v>29249.047838282218</v>
          </cell>
          <cell r="U32">
            <v>30947.041074062225</v>
          </cell>
          <cell r="W32">
            <v>21884.128636481197</v>
          </cell>
          <cell r="X32">
            <v>12454.80216158359</v>
          </cell>
          <cell r="Z32">
            <v>6</v>
          </cell>
        </row>
        <row r="33">
          <cell r="M33">
            <v>7</v>
          </cell>
          <cell r="N33">
            <v>25104.372726379999</v>
          </cell>
          <cell r="O33">
            <v>28421.973392972701</v>
          </cell>
          <cell r="P33">
            <v>36198.821507772234</v>
          </cell>
          <cell r="Q33">
            <v>29529.075232362229</v>
          </cell>
          <cell r="R33">
            <v>11385.234745952232</v>
          </cell>
          <cell r="T33">
            <v>28438.203061472221</v>
          </cell>
          <cell r="U33">
            <v>31167.041074062225</v>
          </cell>
          <cell r="W33">
            <v>20884.128636481197</v>
          </cell>
          <cell r="X33">
            <v>11611.245151126373</v>
          </cell>
          <cell r="Z33">
            <v>7</v>
          </cell>
        </row>
        <row r="34">
          <cell r="M34">
            <v>8</v>
          </cell>
          <cell r="N34">
            <v>24785.372726379999</v>
          </cell>
          <cell r="Q34">
            <v>29029.075232362229</v>
          </cell>
          <cell r="R34">
            <v>11194.448745952232</v>
          </cell>
          <cell r="T34">
            <v>26738.203061472221</v>
          </cell>
          <cell r="U34">
            <v>30332.041074062225</v>
          </cell>
          <cell r="V34">
            <v>31207.169116315948</v>
          </cell>
          <cell r="W34">
            <v>20334.454323481197</v>
          </cell>
          <cell r="Z34">
            <v>8</v>
          </cell>
        </row>
        <row r="35">
          <cell r="M35">
            <v>9</v>
          </cell>
          <cell r="N35">
            <v>25285.372726379999</v>
          </cell>
          <cell r="Q35">
            <v>29872.20642101223</v>
          </cell>
          <cell r="R35">
            <v>10670.776745952231</v>
          </cell>
          <cell r="S35">
            <v>27584.047838282218</v>
          </cell>
          <cell r="T35">
            <v>25038.203061472221</v>
          </cell>
          <cell r="V35">
            <v>31000.586356680153</v>
          </cell>
          <cell r="W35">
            <v>20034.454323481197</v>
          </cell>
          <cell r="Y35">
            <v>32420.758271459195</v>
          </cell>
          <cell r="Z35">
            <v>9</v>
          </cell>
        </row>
        <row r="36">
          <cell r="M36">
            <v>10</v>
          </cell>
          <cell r="N36">
            <v>25783.372726379999</v>
          </cell>
          <cell r="O36">
            <v>27665.995146137291</v>
          </cell>
          <cell r="P36">
            <v>35698.821507772234</v>
          </cell>
          <cell r="Q36">
            <v>29083.20642101223</v>
          </cell>
          <cell r="S36">
            <v>26703.977838282219</v>
          </cell>
          <cell r="T36">
            <v>23038.203061472221</v>
          </cell>
          <cell r="V36">
            <v>30465.397565860691</v>
          </cell>
          <cell r="W36">
            <v>19584.752323481196</v>
          </cell>
          <cell r="X36">
            <v>12209.644392967646</v>
          </cell>
          <cell r="Y36">
            <v>28768.375081098347</v>
          </cell>
          <cell r="Z36">
            <v>10</v>
          </cell>
        </row>
        <row r="37">
          <cell r="M37">
            <v>11</v>
          </cell>
          <cell r="O37">
            <v>27166.634519778363</v>
          </cell>
          <cell r="P37">
            <v>35098.821507772234</v>
          </cell>
          <cell r="Q37">
            <v>26970.509028642231</v>
          </cell>
          <cell r="S37">
            <v>25603.977838282219</v>
          </cell>
          <cell r="T37">
            <v>22313.203061472221</v>
          </cell>
          <cell r="U37">
            <v>30339.848278582223</v>
          </cell>
          <cell r="V37">
            <v>28916.026868592231</v>
          </cell>
          <cell r="X37">
            <v>11827.904759548754</v>
          </cell>
          <cell r="Y37">
            <v>23268.375081098347</v>
          </cell>
          <cell r="Z37">
            <v>11</v>
          </cell>
        </row>
        <row r="38">
          <cell r="M38">
            <v>12</v>
          </cell>
          <cell r="O38">
            <v>26566.634519778363</v>
          </cell>
          <cell r="P38">
            <v>34747.967426782234</v>
          </cell>
          <cell r="R38">
            <v>9179.3596169522316</v>
          </cell>
          <cell r="S38">
            <v>25003.977838282219</v>
          </cell>
          <cell r="U38">
            <v>29124.848278582223</v>
          </cell>
          <cell r="V38">
            <v>28484.129457590665</v>
          </cell>
          <cell r="X38">
            <v>11917.882913421923</v>
          </cell>
          <cell r="Y38">
            <v>21948.964757228347</v>
          </cell>
          <cell r="Z38">
            <v>12</v>
          </cell>
        </row>
        <row r="39">
          <cell r="M39">
            <v>13</v>
          </cell>
          <cell r="N39">
            <v>25871.582273602235</v>
          </cell>
          <cell r="O39">
            <v>25293.805833696359</v>
          </cell>
          <cell r="P39">
            <v>31897.377714992235</v>
          </cell>
          <cell r="R39">
            <v>7461.6163169522315</v>
          </cell>
          <cell r="S39">
            <v>24603.977838282219</v>
          </cell>
          <cell r="U39">
            <v>28121.848278582223</v>
          </cell>
          <cell r="W39">
            <v>19223.752323481196</v>
          </cell>
          <cell r="X39">
            <v>14001.183345731923</v>
          </cell>
          <cell r="Z39">
            <v>13</v>
          </cell>
        </row>
        <row r="40">
          <cell r="M40">
            <v>14</v>
          </cell>
          <cell r="N40">
            <v>24021.582273602235</v>
          </cell>
          <cell r="O40">
            <v>26427.995466237277</v>
          </cell>
          <cell r="P40">
            <v>34697.377714992239</v>
          </cell>
          <cell r="Q40">
            <v>26567.41352586223</v>
          </cell>
          <cell r="R40">
            <v>4833.5287688022308</v>
          </cell>
          <cell r="T40">
            <v>20313.203061472221</v>
          </cell>
          <cell r="U40">
            <v>27121.848278582223</v>
          </cell>
          <cell r="W40">
            <v>16950.282323481195</v>
          </cell>
          <cell r="X40">
            <v>12824.546822932933</v>
          </cell>
          <cell r="Z40">
            <v>14</v>
          </cell>
        </row>
        <row r="41">
          <cell r="M41">
            <v>15</v>
          </cell>
          <cell r="N41">
            <v>21037.614936602236</v>
          </cell>
          <cell r="Q41">
            <v>23665.844025862229</v>
          </cell>
          <cell r="R41">
            <v>6770.5287688022308</v>
          </cell>
          <cell r="T41">
            <v>16730.328061472217</v>
          </cell>
          <cell r="V41">
            <v>21604.188701961131</v>
          </cell>
          <cell r="W41">
            <v>14078.712323481197</v>
          </cell>
          <cell r="Y41">
            <v>21843.04355305744</v>
          </cell>
          <cell r="Z41">
            <v>15</v>
          </cell>
        </row>
        <row r="42">
          <cell r="M42">
            <v>16</v>
          </cell>
          <cell r="N42">
            <v>19437.614936602236</v>
          </cell>
          <cell r="Q42">
            <v>23213.751439482228</v>
          </cell>
          <cell r="R42">
            <v>16763.80376880223</v>
          </cell>
          <cell r="S42">
            <v>11424.837491832222</v>
          </cell>
          <cell r="T42">
            <v>16330.328061472217</v>
          </cell>
          <cell r="V42">
            <v>20048.405430413259</v>
          </cell>
          <cell r="W42">
            <v>13429.913323481196</v>
          </cell>
          <cell r="Y42">
            <v>20775.957351236411</v>
          </cell>
          <cell r="Z42">
            <v>16</v>
          </cell>
        </row>
        <row r="43">
          <cell r="M43">
            <v>17</v>
          </cell>
          <cell r="N43">
            <v>19786.614936602236</v>
          </cell>
          <cell r="O43">
            <v>22526.076541197275</v>
          </cell>
          <cell r="P43">
            <v>38058.802714992242</v>
          </cell>
          <cell r="Q43">
            <v>32813.751439482228</v>
          </cell>
          <cell r="S43">
            <v>10424.837491832222</v>
          </cell>
          <cell r="T43">
            <v>28880.328061472217</v>
          </cell>
          <cell r="V43">
            <v>30091.915089138543</v>
          </cell>
          <cell r="W43">
            <v>10729.913323481196</v>
          </cell>
          <cell r="X43">
            <v>24213.511822932931</v>
          </cell>
          <cell r="Y43">
            <v>18945.144961125527</v>
          </cell>
          <cell r="Z43">
            <v>17</v>
          </cell>
        </row>
        <row r="44">
          <cell r="M44">
            <v>18</v>
          </cell>
          <cell r="O44">
            <v>21726.076541197275</v>
          </cell>
          <cell r="P44">
            <v>35758.802714992242</v>
          </cell>
          <cell r="S44">
            <v>23324.837491832222</v>
          </cell>
          <cell r="T44">
            <v>27205.328061472217</v>
          </cell>
          <cell r="U44">
            <v>24582.848278582223</v>
          </cell>
          <cell r="V44">
            <v>28822.7961129627</v>
          </cell>
          <cell r="X44">
            <v>21923.511822932931</v>
          </cell>
          <cell r="Y44">
            <v>19149.601002896561</v>
          </cell>
          <cell r="Z44">
            <v>18</v>
          </cell>
        </row>
        <row r="45">
          <cell r="M45">
            <v>19</v>
          </cell>
          <cell r="O45">
            <v>22226.076541197275</v>
          </cell>
          <cell r="P45">
            <v>47258.802714992242</v>
          </cell>
          <cell r="R45">
            <v>16663.80376880223</v>
          </cell>
          <cell r="S45">
            <v>24749.376504592223</v>
          </cell>
          <cell r="U45">
            <v>23672.848278582223</v>
          </cell>
          <cell r="V45">
            <v>42822.7961129627</v>
          </cell>
          <cell r="X45">
            <v>40723.511822932931</v>
          </cell>
          <cell r="Y45">
            <v>14370.677608948403</v>
          </cell>
          <cell r="Z45">
            <v>19</v>
          </cell>
        </row>
        <row r="46">
          <cell r="M46">
            <v>20</v>
          </cell>
          <cell r="N46">
            <v>18886.614936602236</v>
          </cell>
          <cell r="O46">
            <v>35526.076541197275</v>
          </cell>
          <cell r="P46">
            <v>45658.802714992242</v>
          </cell>
          <cell r="R46">
            <v>34363.80376880223</v>
          </cell>
          <cell r="S46">
            <v>26849.376504592223</v>
          </cell>
          <cell r="U46">
            <v>21626.848278582223</v>
          </cell>
          <cell r="W46">
            <v>10081.693323481197</v>
          </cell>
          <cell r="X46">
            <v>35828.453242112933</v>
          </cell>
          <cell r="Z46">
            <v>20</v>
          </cell>
        </row>
        <row r="47">
          <cell r="M47">
            <v>21</v>
          </cell>
          <cell r="N47">
            <v>32386.614936602236</v>
          </cell>
          <cell r="O47">
            <v>35888.076541197275</v>
          </cell>
          <cell r="P47">
            <v>50250.85525750224</v>
          </cell>
          <cell r="R47">
            <v>35539.682815022228</v>
          </cell>
          <cell r="T47">
            <v>33005.328061472217</v>
          </cell>
          <cell r="U47">
            <v>31401.848278582223</v>
          </cell>
          <cell r="W47">
            <v>25508.480323481199</v>
          </cell>
          <cell r="X47">
            <v>37628.453242112933</v>
          </cell>
          <cell r="Z47">
            <v>21</v>
          </cell>
        </row>
        <row r="48">
          <cell r="M48">
            <v>22</v>
          </cell>
          <cell r="N48">
            <v>31586.614936602236</v>
          </cell>
          <cell r="Q48">
            <v>35591.617798262232</v>
          </cell>
          <cell r="R48">
            <v>40639.282751132225</v>
          </cell>
          <cell r="T48">
            <v>36154.06290322222</v>
          </cell>
          <cell r="U48">
            <v>31285.958278582224</v>
          </cell>
          <cell r="V48">
            <v>42585.7961129627</v>
          </cell>
          <cell r="W48">
            <v>23816.569377281197</v>
          </cell>
          <cell r="Y48">
            <v>9107.1550675813269</v>
          </cell>
          <cell r="Z48">
            <v>22</v>
          </cell>
        </row>
        <row r="49">
          <cell r="M49">
            <v>23</v>
          </cell>
          <cell r="N49">
            <v>33086.614936602236</v>
          </cell>
          <cell r="Q49">
            <v>34891.617798262232</v>
          </cell>
          <cell r="R49">
            <v>39872.400813292224</v>
          </cell>
          <cell r="S49">
            <v>25817.286504592223</v>
          </cell>
          <cell r="T49">
            <v>36285.06290322222</v>
          </cell>
          <cell r="V49">
            <v>43285.7961129627</v>
          </cell>
          <cell r="W49">
            <v>25379.719019671196</v>
          </cell>
          <cell r="Y49">
            <v>23655.455848370733</v>
          </cell>
          <cell r="Z49">
            <v>23</v>
          </cell>
        </row>
        <row r="50">
          <cell r="M50">
            <v>24</v>
          </cell>
          <cell r="O50">
            <v>40388.076541197275</v>
          </cell>
          <cell r="P50">
            <v>49350.85525750224</v>
          </cell>
          <cell r="Q50">
            <v>34991.617798262232</v>
          </cell>
          <cell r="S50">
            <v>34749.626504592219</v>
          </cell>
          <cell r="T50">
            <v>40485.06290322222</v>
          </cell>
          <cell r="V50">
            <v>48067.640237697371</v>
          </cell>
          <cell r="W50">
            <v>24479.719019671196</v>
          </cell>
          <cell r="X50">
            <v>35566.453242112933</v>
          </cell>
          <cell r="Y50">
            <v>22055.455848370733</v>
          </cell>
          <cell r="Z50">
            <v>24</v>
          </cell>
        </row>
        <row r="51">
          <cell r="M51">
            <v>25</v>
          </cell>
          <cell r="O51">
            <v>39588.076541197275</v>
          </cell>
          <cell r="P51">
            <v>49050.853898042238</v>
          </cell>
          <cell r="S51">
            <v>40794.09650459222</v>
          </cell>
          <cell r="T51">
            <v>40585.06290322222</v>
          </cell>
          <cell r="U51">
            <v>36779.848278582227</v>
          </cell>
          <cell r="V51">
            <v>47269.915230337858</v>
          </cell>
          <cell r="X51">
            <v>35610.499785208682</v>
          </cell>
          <cell r="Z51">
            <v>25</v>
          </cell>
        </row>
        <row r="52">
          <cell r="M52">
            <v>26</v>
          </cell>
          <cell r="N52">
            <v>35736.614936602236</v>
          </cell>
          <cell r="O52">
            <v>38425.75367300224</v>
          </cell>
          <cell r="P52">
            <v>48450.853898042238</v>
          </cell>
          <cell r="R52">
            <v>37833.400813292224</v>
          </cell>
          <cell r="S52">
            <v>42093.746504592222</v>
          </cell>
          <cell r="U52">
            <v>36440.848278582227</v>
          </cell>
          <cell r="V52">
            <v>45918.581897004522</v>
          </cell>
          <cell r="X52">
            <v>34410.499785208682</v>
          </cell>
          <cell r="Z52">
            <v>26</v>
          </cell>
        </row>
        <row r="53">
          <cell r="M53">
            <v>27</v>
          </cell>
          <cell r="N53">
            <v>35406.459534721303</v>
          </cell>
          <cell r="O53">
            <v>40925.75367300224</v>
          </cell>
          <cell r="P53">
            <v>48044.449396182237</v>
          </cell>
          <cell r="R53">
            <v>37355.893450762225</v>
          </cell>
          <cell r="S53">
            <v>42793.746504592222</v>
          </cell>
          <cell r="U53">
            <v>35224.448278582226</v>
          </cell>
          <cell r="W53">
            <v>23876.268019671195</v>
          </cell>
          <cell r="X53">
            <v>33210.499785208682</v>
          </cell>
          <cell r="Z53">
            <v>27</v>
          </cell>
        </row>
        <row r="54">
          <cell r="M54">
            <v>28</v>
          </cell>
          <cell r="N54">
            <v>34716.780409392704</v>
          </cell>
          <cell r="O54">
            <v>42713.717593402238</v>
          </cell>
          <cell r="P54">
            <v>47144.449396182237</v>
          </cell>
          <cell r="Q54">
            <v>34191.617798262232</v>
          </cell>
          <cell r="R54">
            <v>36481.679527812223</v>
          </cell>
          <cell r="T54">
            <v>44085.06290322222</v>
          </cell>
          <cell r="U54">
            <v>35571.749368592224</v>
          </cell>
          <cell r="W54">
            <v>23227.875019671195</v>
          </cell>
          <cell r="X54">
            <v>30685.499785208682</v>
          </cell>
          <cell r="Z54">
            <v>28</v>
          </cell>
        </row>
        <row r="55">
          <cell r="M55">
            <v>29</v>
          </cell>
          <cell r="N55">
            <v>33784.780409392704</v>
          </cell>
          <cell r="Q55">
            <v>33391.617798262232</v>
          </cell>
          <cell r="R55">
            <v>35181.696261712219</v>
          </cell>
          <cell r="T55">
            <v>42592.06290322222</v>
          </cell>
          <cell r="U55">
            <v>38406.409368592227</v>
          </cell>
          <cell r="V55">
            <v>43914.245130451192</v>
          </cell>
          <cell r="W55">
            <v>25325.824986121195</v>
          </cell>
          <cell r="Y55">
            <v>23521.516848370731</v>
          </cell>
          <cell r="Z55">
            <v>29</v>
          </cell>
        </row>
        <row r="56">
          <cell r="M56">
            <v>30</v>
          </cell>
          <cell r="N56">
            <v>35532.771392972703</v>
          </cell>
          <cell r="Q56">
            <v>35739.242798262232</v>
          </cell>
          <cell r="R56">
            <v>35785.797315112221</v>
          </cell>
          <cell r="S56">
            <v>41723.297630652225</v>
          </cell>
          <cell r="T56">
            <v>41503.06290322222</v>
          </cell>
          <cell r="V56">
            <v>44804.280130451196</v>
          </cell>
          <cell r="W56">
            <v>23524.358672031194</v>
          </cell>
          <cell r="Y56">
            <v>25908.856848370731</v>
          </cell>
          <cell r="Z56">
            <v>30</v>
          </cell>
        </row>
        <row r="57">
          <cell r="M57">
            <v>31</v>
          </cell>
          <cell r="N57">
            <v>40358.871392972702</v>
          </cell>
          <cell r="P57">
            <v>42585.351696182232</v>
          </cell>
          <cell r="T57">
            <v>42627.464197482223</v>
          </cell>
          <cell r="W57">
            <v>27063.924120711192</v>
          </cell>
          <cell r="Y57">
            <v>11321.961848370731</v>
          </cell>
          <cell r="Z57">
            <v>31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L26"/>
  <sheetViews>
    <sheetView tabSelected="1" workbookViewId="0">
      <selection activeCell="A25" sqref="A25"/>
    </sheetView>
  </sheetViews>
  <sheetFormatPr defaultRowHeight="12.75" x14ac:dyDescent="0.2"/>
  <cols>
    <col min="1" max="1" width="41.140625" style="24" customWidth="1"/>
    <col min="2" max="2" width="10.85546875" style="24" customWidth="1"/>
    <col min="3" max="3" width="12" style="24" customWidth="1"/>
    <col min="4" max="4" width="11.85546875" style="24" customWidth="1"/>
    <col min="5" max="256" width="9.140625" style="24"/>
    <col min="257" max="257" width="41.140625" style="24" customWidth="1"/>
    <col min="258" max="258" width="10.85546875" style="24" customWidth="1"/>
    <col min="259" max="259" width="12" style="24" customWidth="1"/>
    <col min="260" max="260" width="11.85546875" style="24" customWidth="1"/>
    <col min="261" max="512" width="9.140625" style="24"/>
    <col min="513" max="513" width="41.140625" style="24" customWidth="1"/>
    <col min="514" max="514" width="10.85546875" style="24" customWidth="1"/>
    <col min="515" max="515" width="12" style="24" customWidth="1"/>
    <col min="516" max="516" width="11.85546875" style="24" customWidth="1"/>
    <col min="517" max="768" width="9.140625" style="24"/>
    <col min="769" max="769" width="41.140625" style="24" customWidth="1"/>
    <col min="770" max="770" width="10.85546875" style="24" customWidth="1"/>
    <col min="771" max="771" width="12" style="24" customWidth="1"/>
    <col min="772" max="772" width="11.85546875" style="24" customWidth="1"/>
    <col min="773" max="1024" width="9.140625" style="24"/>
    <col min="1025" max="1025" width="41.140625" style="24" customWidth="1"/>
    <col min="1026" max="1026" width="10.85546875" style="24" customWidth="1"/>
    <col min="1027" max="1027" width="12" style="24" customWidth="1"/>
    <col min="1028" max="1028" width="11.85546875" style="24" customWidth="1"/>
    <col min="1029" max="1280" width="9.140625" style="24"/>
    <col min="1281" max="1281" width="41.140625" style="24" customWidth="1"/>
    <col min="1282" max="1282" width="10.85546875" style="24" customWidth="1"/>
    <col min="1283" max="1283" width="12" style="24" customWidth="1"/>
    <col min="1284" max="1284" width="11.85546875" style="24" customWidth="1"/>
    <col min="1285" max="1536" width="9.140625" style="24"/>
    <col min="1537" max="1537" width="41.140625" style="24" customWidth="1"/>
    <col min="1538" max="1538" width="10.85546875" style="24" customWidth="1"/>
    <col min="1539" max="1539" width="12" style="24" customWidth="1"/>
    <col min="1540" max="1540" width="11.85546875" style="24" customWidth="1"/>
    <col min="1541" max="1792" width="9.140625" style="24"/>
    <col min="1793" max="1793" width="41.140625" style="24" customWidth="1"/>
    <col min="1794" max="1794" width="10.85546875" style="24" customWidth="1"/>
    <col min="1795" max="1795" width="12" style="24" customWidth="1"/>
    <col min="1796" max="1796" width="11.85546875" style="24" customWidth="1"/>
    <col min="1797" max="2048" width="9.140625" style="24"/>
    <col min="2049" max="2049" width="41.140625" style="24" customWidth="1"/>
    <col min="2050" max="2050" width="10.85546875" style="24" customWidth="1"/>
    <col min="2051" max="2051" width="12" style="24" customWidth="1"/>
    <col min="2052" max="2052" width="11.85546875" style="24" customWidth="1"/>
    <col min="2053" max="2304" width="9.140625" style="24"/>
    <col min="2305" max="2305" width="41.140625" style="24" customWidth="1"/>
    <col min="2306" max="2306" width="10.85546875" style="24" customWidth="1"/>
    <col min="2307" max="2307" width="12" style="24" customWidth="1"/>
    <col min="2308" max="2308" width="11.85546875" style="24" customWidth="1"/>
    <col min="2309" max="2560" width="9.140625" style="24"/>
    <col min="2561" max="2561" width="41.140625" style="24" customWidth="1"/>
    <col min="2562" max="2562" width="10.85546875" style="24" customWidth="1"/>
    <col min="2563" max="2563" width="12" style="24" customWidth="1"/>
    <col min="2564" max="2564" width="11.85546875" style="24" customWidth="1"/>
    <col min="2565" max="2816" width="9.140625" style="24"/>
    <col min="2817" max="2817" width="41.140625" style="24" customWidth="1"/>
    <col min="2818" max="2818" width="10.85546875" style="24" customWidth="1"/>
    <col min="2819" max="2819" width="12" style="24" customWidth="1"/>
    <col min="2820" max="2820" width="11.85546875" style="24" customWidth="1"/>
    <col min="2821" max="3072" width="9.140625" style="24"/>
    <col min="3073" max="3073" width="41.140625" style="24" customWidth="1"/>
    <col min="3074" max="3074" width="10.85546875" style="24" customWidth="1"/>
    <col min="3075" max="3075" width="12" style="24" customWidth="1"/>
    <col min="3076" max="3076" width="11.85546875" style="24" customWidth="1"/>
    <col min="3077" max="3328" width="9.140625" style="24"/>
    <col min="3329" max="3329" width="41.140625" style="24" customWidth="1"/>
    <col min="3330" max="3330" width="10.85546875" style="24" customWidth="1"/>
    <col min="3331" max="3331" width="12" style="24" customWidth="1"/>
    <col min="3332" max="3332" width="11.85546875" style="24" customWidth="1"/>
    <col min="3333" max="3584" width="9.140625" style="24"/>
    <col min="3585" max="3585" width="41.140625" style="24" customWidth="1"/>
    <col min="3586" max="3586" width="10.85546875" style="24" customWidth="1"/>
    <col min="3587" max="3587" width="12" style="24" customWidth="1"/>
    <col min="3588" max="3588" width="11.85546875" style="24" customWidth="1"/>
    <col min="3589" max="3840" width="9.140625" style="24"/>
    <col min="3841" max="3841" width="41.140625" style="24" customWidth="1"/>
    <col min="3842" max="3842" width="10.85546875" style="24" customWidth="1"/>
    <col min="3843" max="3843" width="12" style="24" customWidth="1"/>
    <col min="3844" max="3844" width="11.85546875" style="24" customWidth="1"/>
    <col min="3845" max="4096" width="9.140625" style="24"/>
    <col min="4097" max="4097" width="41.140625" style="24" customWidth="1"/>
    <col min="4098" max="4098" width="10.85546875" style="24" customWidth="1"/>
    <col min="4099" max="4099" width="12" style="24" customWidth="1"/>
    <col min="4100" max="4100" width="11.85546875" style="24" customWidth="1"/>
    <col min="4101" max="4352" width="9.140625" style="24"/>
    <col min="4353" max="4353" width="41.140625" style="24" customWidth="1"/>
    <col min="4354" max="4354" width="10.85546875" style="24" customWidth="1"/>
    <col min="4355" max="4355" width="12" style="24" customWidth="1"/>
    <col min="4356" max="4356" width="11.85546875" style="24" customWidth="1"/>
    <col min="4357" max="4608" width="9.140625" style="24"/>
    <col min="4609" max="4609" width="41.140625" style="24" customWidth="1"/>
    <col min="4610" max="4610" width="10.85546875" style="24" customWidth="1"/>
    <col min="4611" max="4611" width="12" style="24" customWidth="1"/>
    <col min="4612" max="4612" width="11.85546875" style="24" customWidth="1"/>
    <col min="4613" max="4864" width="9.140625" style="24"/>
    <col min="4865" max="4865" width="41.140625" style="24" customWidth="1"/>
    <col min="4866" max="4866" width="10.85546875" style="24" customWidth="1"/>
    <col min="4867" max="4867" width="12" style="24" customWidth="1"/>
    <col min="4868" max="4868" width="11.85546875" style="24" customWidth="1"/>
    <col min="4869" max="5120" width="9.140625" style="24"/>
    <col min="5121" max="5121" width="41.140625" style="24" customWidth="1"/>
    <col min="5122" max="5122" width="10.85546875" style="24" customWidth="1"/>
    <col min="5123" max="5123" width="12" style="24" customWidth="1"/>
    <col min="5124" max="5124" width="11.85546875" style="24" customWidth="1"/>
    <col min="5125" max="5376" width="9.140625" style="24"/>
    <col min="5377" max="5377" width="41.140625" style="24" customWidth="1"/>
    <col min="5378" max="5378" width="10.85546875" style="24" customWidth="1"/>
    <col min="5379" max="5379" width="12" style="24" customWidth="1"/>
    <col min="5380" max="5380" width="11.85546875" style="24" customWidth="1"/>
    <col min="5381" max="5632" width="9.140625" style="24"/>
    <col min="5633" max="5633" width="41.140625" style="24" customWidth="1"/>
    <col min="5634" max="5634" width="10.85546875" style="24" customWidth="1"/>
    <col min="5635" max="5635" width="12" style="24" customWidth="1"/>
    <col min="5636" max="5636" width="11.85546875" style="24" customWidth="1"/>
    <col min="5637" max="5888" width="9.140625" style="24"/>
    <col min="5889" max="5889" width="41.140625" style="24" customWidth="1"/>
    <col min="5890" max="5890" width="10.85546875" style="24" customWidth="1"/>
    <col min="5891" max="5891" width="12" style="24" customWidth="1"/>
    <col min="5892" max="5892" width="11.85546875" style="24" customWidth="1"/>
    <col min="5893" max="6144" width="9.140625" style="24"/>
    <col min="6145" max="6145" width="41.140625" style="24" customWidth="1"/>
    <col min="6146" max="6146" width="10.85546875" style="24" customWidth="1"/>
    <col min="6147" max="6147" width="12" style="24" customWidth="1"/>
    <col min="6148" max="6148" width="11.85546875" style="24" customWidth="1"/>
    <col min="6149" max="6400" width="9.140625" style="24"/>
    <col min="6401" max="6401" width="41.140625" style="24" customWidth="1"/>
    <col min="6402" max="6402" width="10.85546875" style="24" customWidth="1"/>
    <col min="6403" max="6403" width="12" style="24" customWidth="1"/>
    <col min="6404" max="6404" width="11.85546875" style="24" customWidth="1"/>
    <col min="6405" max="6656" width="9.140625" style="24"/>
    <col min="6657" max="6657" width="41.140625" style="24" customWidth="1"/>
    <col min="6658" max="6658" width="10.85546875" style="24" customWidth="1"/>
    <col min="6659" max="6659" width="12" style="24" customWidth="1"/>
    <col min="6660" max="6660" width="11.85546875" style="24" customWidth="1"/>
    <col min="6661" max="6912" width="9.140625" style="24"/>
    <col min="6913" max="6913" width="41.140625" style="24" customWidth="1"/>
    <col min="6914" max="6914" width="10.85546875" style="24" customWidth="1"/>
    <col min="6915" max="6915" width="12" style="24" customWidth="1"/>
    <col min="6916" max="6916" width="11.85546875" style="24" customWidth="1"/>
    <col min="6917" max="7168" width="9.140625" style="24"/>
    <col min="7169" max="7169" width="41.140625" style="24" customWidth="1"/>
    <col min="7170" max="7170" width="10.85546875" style="24" customWidth="1"/>
    <col min="7171" max="7171" width="12" style="24" customWidth="1"/>
    <col min="7172" max="7172" width="11.85546875" style="24" customWidth="1"/>
    <col min="7173" max="7424" width="9.140625" style="24"/>
    <col min="7425" max="7425" width="41.140625" style="24" customWidth="1"/>
    <col min="7426" max="7426" width="10.85546875" style="24" customWidth="1"/>
    <col min="7427" max="7427" width="12" style="24" customWidth="1"/>
    <col min="7428" max="7428" width="11.85546875" style="24" customWidth="1"/>
    <col min="7429" max="7680" width="9.140625" style="24"/>
    <col min="7681" max="7681" width="41.140625" style="24" customWidth="1"/>
    <col min="7682" max="7682" width="10.85546875" style="24" customWidth="1"/>
    <col min="7683" max="7683" width="12" style="24" customWidth="1"/>
    <col min="7684" max="7684" width="11.85546875" style="24" customWidth="1"/>
    <col min="7685" max="7936" width="9.140625" style="24"/>
    <col min="7937" max="7937" width="41.140625" style="24" customWidth="1"/>
    <col min="7938" max="7938" width="10.85546875" style="24" customWidth="1"/>
    <col min="7939" max="7939" width="12" style="24" customWidth="1"/>
    <col min="7940" max="7940" width="11.85546875" style="24" customWidth="1"/>
    <col min="7941" max="8192" width="9.140625" style="24"/>
    <col min="8193" max="8193" width="41.140625" style="24" customWidth="1"/>
    <col min="8194" max="8194" width="10.85546875" style="24" customWidth="1"/>
    <col min="8195" max="8195" width="12" style="24" customWidth="1"/>
    <col min="8196" max="8196" width="11.85546875" style="24" customWidth="1"/>
    <col min="8197" max="8448" width="9.140625" style="24"/>
    <col min="8449" max="8449" width="41.140625" style="24" customWidth="1"/>
    <col min="8450" max="8450" width="10.85546875" style="24" customWidth="1"/>
    <col min="8451" max="8451" width="12" style="24" customWidth="1"/>
    <col min="8452" max="8452" width="11.85546875" style="24" customWidth="1"/>
    <col min="8453" max="8704" width="9.140625" style="24"/>
    <col min="8705" max="8705" width="41.140625" style="24" customWidth="1"/>
    <col min="8706" max="8706" width="10.85546875" style="24" customWidth="1"/>
    <col min="8707" max="8707" width="12" style="24" customWidth="1"/>
    <col min="8708" max="8708" width="11.85546875" style="24" customWidth="1"/>
    <col min="8709" max="8960" width="9.140625" style="24"/>
    <col min="8961" max="8961" width="41.140625" style="24" customWidth="1"/>
    <col min="8962" max="8962" width="10.85546875" style="24" customWidth="1"/>
    <col min="8963" max="8963" width="12" style="24" customWidth="1"/>
    <col min="8964" max="8964" width="11.85546875" style="24" customWidth="1"/>
    <col min="8965" max="9216" width="9.140625" style="24"/>
    <col min="9217" max="9217" width="41.140625" style="24" customWidth="1"/>
    <col min="9218" max="9218" width="10.85546875" style="24" customWidth="1"/>
    <col min="9219" max="9219" width="12" style="24" customWidth="1"/>
    <col min="9220" max="9220" width="11.85546875" style="24" customWidth="1"/>
    <col min="9221" max="9472" width="9.140625" style="24"/>
    <col min="9473" max="9473" width="41.140625" style="24" customWidth="1"/>
    <col min="9474" max="9474" width="10.85546875" style="24" customWidth="1"/>
    <col min="9475" max="9475" width="12" style="24" customWidth="1"/>
    <col min="9476" max="9476" width="11.85546875" style="24" customWidth="1"/>
    <col min="9477" max="9728" width="9.140625" style="24"/>
    <col min="9729" max="9729" width="41.140625" style="24" customWidth="1"/>
    <col min="9730" max="9730" width="10.85546875" style="24" customWidth="1"/>
    <col min="9731" max="9731" width="12" style="24" customWidth="1"/>
    <col min="9732" max="9732" width="11.85546875" style="24" customWidth="1"/>
    <col min="9733" max="9984" width="9.140625" style="24"/>
    <col min="9985" max="9985" width="41.140625" style="24" customWidth="1"/>
    <col min="9986" max="9986" width="10.85546875" style="24" customWidth="1"/>
    <col min="9987" max="9987" width="12" style="24" customWidth="1"/>
    <col min="9988" max="9988" width="11.85546875" style="24" customWidth="1"/>
    <col min="9989" max="10240" width="9.140625" style="24"/>
    <col min="10241" max="10241" width="41.140625" style="24" customWidth="1"/>
    <col min="10242" max="10242" width="10.85546875" style="24" customWidth="1"/>
    <col min="10243" max="10243" width="12" style="24" customWidth="1"/>
    <col min="10244" max="10244" width="11.85546875" style="24" customWidth="1"/>
    <col min="10245" max="10496" width="9.140625" style="24"/>
    <col min="10497" max="10497" width="41.140625" style="24" customWidth="1"/>
    <col min="10498" max="10498" width="10.85546875" style="24" customWidth="1"/>
    <col min="10499" max="10499" width="12" style="24" customWidth="1"/>
    <col min="10500" max="10500" width="11.85546875" style="24" customWidth="1"/>
    <col min="10501" max="10752" width="9.140625" style="24"/>
    <col min="10753" max="10753" width="41.140625" style="24" customWidth="1"/>
    <col min="10754" max="10754" width="10.85546875" style="24" customWidth="1"/>
    <col min="10755" max="10755" width="12" style="24" customWidth="1"/>
    <col min="10756" max="10756" width="11.85546875" style="24" customWidth="1"/>
    <col min="10757" max="11008" width="9.140625" style="24"/>
    <col min="11009" max="11009" width="41.140625" style="24" customWidth="1"/>
    <col min="11010" max="11010" width="10.85546875" style="24" customWidth="1"/>
    <col min="11011" max="11011" width="12" style="24" customWidth="1"/>
    <col min="11012" max="11012" width="11.85546875" style="24" customWidth="1"/>
    <col min="11013" max="11264" width="9.140625" style="24"/>
    <col min="11265" max="11265" width="41.140625" style="24" customWidth="1"/>
    <col min="11266" max="11266" width="10.85546875" style="24" customWidth="1"/>
    <col min="11267" max="11267" width="12" style="24" customWidth="1"/>
    <col min="11268" max="11268" width="11.85546875" style="24" customWidth="1"/>
    <col min="11269" max="11520" width="9.140625" style="24"/>
    <col min="11521" max="11521" width="41.140625" style="24" customWidth="1"/>
    <col min="11522" max="11522" width="10.85546875" style="24" customWidth="1"/>
    <col min="11523" max="11523" width="12" style="24" customWidth="1"/>
    <col min="11524" max="11524" width="11.85546875" style="24" customWidth="1"/>
    <col min="11525" max="11776" width="9.140625" style="24"/>
    <col min="11777" max="11777" width="41.140625" style="24" customWidth="1"/>
    <col min="11778" max="11778" width="10.85546875" style="24" customWidth="1"/>
    <col min="11779" max="11779" width="12" style="24" customWidth="1"/>
    <col min="11780" max="11780" width="11.85546875" style="24" customWidth="1"/>
    <col min="11781" max="12032" width="9.140625" style="24"/>
    <col min="12033" max="12033" width="41.140625" style="24" customWidth="1"/>
    <col min="12034" max="12034" width="10.85546875" style="24" customWidth="1"/>
    <col min="12035" max="12035" width="12" style="24" customWidth="1"/>
    <col min="12036" max="12036" width="11.85546875" style="24" customWidth="1"/>
    <col min="12037" max="12288" width="9.140625" style="24"/>
    <col min="12289" max="12289" width="41.140625" style="24" customWidth="1"/>
    <col min="12290" max="12290" width="10.85546875" style="24" customWidth="1"/>
    <col min="12291" max="12291" width="12" style="24" customWidth="1"/>
    <col min="12292" max="12292" width="11.85546875" style="24" customWidth="1"/>
    <col min="12293" max="12544" width="9.140625" style="24"/>
    <col min="12545" max="12545" width="41.140625" style="24" customWidth="1"/>
    <col min="12546" max="12546" width="10.85546875" style="24" customWidth="1"/>
    <col min="12547" max="12547" width="12" style="24" customWidth="1"/>
    <col min="12548" max="12548" width="11.85546875" style="24" customWidth="1"/>
    <col min="12549" max="12800" width="9.140625" style="24"/>
    <col min="12801" max="12801" width="41.140625" style="24" customWidth="1"/>
    <col min="12802" max="12802" width="10.85546875" style="24" customWidth="1"/>
    <col min="12803" max="12803" width="12" style="24" customWidth="1"/>
    <col min="12804" max="12804" width="11.85546875" style="24" customWidth="1"/>
    <col min="12805" max="13056" width="9.140625" style="24"/>
    <col min="13057" max="13057" width="41.140625" style="24" customWidth="1"/>
    <col min="13058" max="13058" width="10.85546875" style="24" customWidth="1"/>
    <col min="13059" max="13059" width="12" style="24" customWidth="1"/>
    <col min="13060" max="13060" width="11.85546875" style="24" customWidth="1"/>
    <col min="13061" max="13312" width="9.140625" style="24"/>
    <col min="13313" max="13313" width="41.140625" style="24" customWidth="1"/>
    <col min="13314" max="13314" width="10.85546875" style="24" customWidth="1"/>
    <col min="13315" max="13315" width="12" style="24" customWidth="1"/>
    <col min="13316" max="13316" width="11.85546875" style="24" customWidth="1"/>
    <col min="13317" max="13568" width="9.140625" style="24"/>
    <col min="13569" max="13569" width="41.140625" style="24" customWidth="1"/>
    <col min="13570" max="13570" width="10.85546875" style="24" customWidth="1"/>
    <col min="13571" max="13571" width="12" style="24" customWidth="1"/>
    <col min="13572" max="13572" width="11.85546875" style="24" customWidth="1"/>
    <col min="13573" max="13824" width="9.140625" style="24"/>
    <col min="13825" max="13825" width="41.140625" style="24" customWidth="1"/>
    <col min="13826" max="13826" width="10.85546875" style="24" customWidth="1"/>
    <col min="13827" max="13827" width="12" style="24" customWidth="1"/>
    <col min="13828" max="13828" width="11.85546875" style="24" customWidth="1"/>
    <col min="13829" max="14080" width="9.140625" style="24"/>
    <col min="14081" max="14081" width="41.140625" style="24" customWidth="1"/>
    <col min="14082" max="14082" width="10.85546875" style="24" customWidth="1"/>
    <col min="14083" max="14083" width="12" style="24" customWidth="1"/>
    <col min="14084" max="14084" width="11.85546875" style="24" customWidth="1"/>
    <col min="14085" max="14336" width="9.140625" style="24"/>
    <col min="14337" max="14337" width="41.140625" style="24" customWidth="1"/>
    <col min="14338" max="14338" width="10.85546875" style="24" customWidth="1"/>
    <col min="14339" max="14339" width="12" style="24" customWidth="1"/>
    <col min="14340" max="14340" width="11.85546875" style="24" customWidth="1"/>
    <col min="14341" max="14592" width="9.140625" style="24"/>
    <col min="14593" max="14593" width="41.140625" style="24" customWidth="1"/>
    <col min="14594" max="14594" width="10.85546875" style="24" customWidth="1"/>
    <col min="14595" max="14595" width="12" style="24" customWidth="1"/>
    <col min="14596" max="14596" width="11.85546875" style="24" customWidth="1"/>
    <col min="14597" max="14848" width="9.140625" style="24"/>
    <col min="14849" max="14849" width="41.140625" style="24" customWidth="1"/>
    <col min="14850" max="14850" width="10.85546875" style="24" customWidth="1"/>
    <col min="14851" max="14851" width="12" style="24" customWidth="1"/>
    <col min="14852" max="14852" width="11.85546875" style="24" customWidth="1"/>
    <col min="14853" max="15104" width="9.140625" style="24"/>
    <col min="15105" max="15105" width="41.140625" style="24" customWidth="1"/>
    <col min="15106" max="15106" width="10.85546875" style="24" customWidth="1"/>
    <col min="15107" max="15107" width="12" style="24" customWidth="1"/>
    <col min="15108" max="15108" width="11.85546875" style="24" customWidth="1"/>
    <col min="15109" max="15360" width="9.140625" style="24"/>
    <col min="15361" max="15361" width="41.140625" style="24" customWidth="1"/>
    <col min="15362" max="15362" width="10.85546875" style="24" customWidth="1"/>
    <col min="15363" max="15363" width="12" style="24" customWidth="1"/>
    <col min="15364" max="15364" width="11.85546875" style="24" customWidth="1"/>
    <col min="15365" max="15616" width="9.140625" style="24"/>
    <col min="15617" max="15617" width="41.140625" style="24" customWidth="1"/>
    <col min="15618" max="15618" width="10.85546875" style="24" customWidth="1"/>
    <col min="15619" max="15619" width="12" style="24" customWidth="1"/>
    <col min="15620" max="15620" width="11.85546875" style="24" customWidth="1"/>
    <col min="15621" max="15872" width="9.140625" style="24"/>
    <col min="15873" max="15873" width="41.140625" style="24" customWidth="1"/>
    <col min="15874" max="15874" width="10.85546875" style="24" customWidth="1"/>
    <col min="15875" max="15875" width="12" style="24" customWidth="1"/>
    <col min="15876" max="15876" width="11.85546875" style="24" customWidth="1"/>
    <col min="15877" max="16128" width="9.140625" style="24"/>
    <col min="16129" max="16129" width="41.140625" style="24" customWidth="1"/>
    <col min="16130" max="16130" width="10.85546875" style="24" customWidth="1"/>
    <col min="16131" max="16131" width="12" style="24" customWidth="1"/>
    <col min="16132" max="16132" width="11.85546875" style="24" customWidth="1"/>
    <col min="16133" max="16384" width="9.140625" style="24"/>
  </cols>
  <sheetData>
    <row r="2" spans="1:12" x14ac:dyDescent="0.2">
      <c r="A2" s="23" t="s">
        <v>771</v>
      </c>
    </row>
    <row r="3" spans="1:12" x14ac:dyDescent="0.2">
      <c r="A3" s="25" t="s">
        <v>160</v>
      </c>
    </row>
    <row r="4" spans="1:12" ht="63" customHeight="1" x14ac:dyDescent="0.2">
      <c r="A4" s="26" t="s">
        <v>755</v>
      </c>
      <c r="B4" s="26">
        <v>2020</v>
      </c>
      <c r="C4" s="26">
        <v>2021</v>
      </c>
      <c r="D4" s="26">
        <v>2022</v>
      </c>
    </row>
    <row r="5" spans="1:12" ht="24.95" customHeight="1" x14ac:dyDescent="0.2">
      <c r="A5" s="27" t="s">
        <v>756</v>
      </c>
      <c r="B5" s="28"/>
      <c r="C5" s="28"/>
      <c r="D5" s="29"/>
    </row>
    <row r="6" spans="1:12" s="31" customFormat="1" ht="21.95" customHeight="1" x14ac:dyDescent="0.2">
      <c r="A6" s="30" t="s">
        <v>887</v>
      </c>
      <c r="B6" s="15">
        <v>511101.31593000004</v>
      </c>
      <c r="C6" s="15">
        <v>538571.13214999996</v>
      </c>
      <c r="D6" s="15">
        <v>552119.0149999999</v>
      </c>
      <c r="H6" s="24"/>
      <c r="I6" s="24"/>
      <c r="J6" s="24"/>
      <c r="K6" s="32"/>
      <c r="L6" s="32"/>
    </row>
    <row r="7" spans="1:12" s="33" customFormat="1" ht="21.95" customHeight="1" x14ac:dyDescent="0.2">
      <c r="A7" s="30" t="s">
        <v>758</v>
      </c>
      <c r="B7" s="15">
        <v>70571.577990000005</v>
      </c>
      <c r="C7" s="15">
        <v>69359.768704999995</v>
      </c>
      <c r="D7" s="15">
        <v>72929.484704000002</v>
      </c>
      <c r="H7" s="24"/>
      <c r="I7" s="24"/>
      <c r="J7" s="24"/>
      <c r="K7" s="32"/>
      <c r="L7" s="32"/>
    </row>
    <row r="8" spans="1:12" s="34" customFormat="1" ht="27" customHeight="1" x14ac:dyDescent="0.2">
      <c r="A8" s="30" t="s">
        <v>759</v>
      </c>
      <c r="B8" s="15">
        <v>2315.6531420000001</v>
      </c>
      <c r="C8" s="15">
        <v>2324.8581340000001</v>
      </c>
      <c r="D8" s="15">
        <v>2334.3751649999999</v>
      </c>
      <c r="H8" s="24"/>
      <c r="I8" s="24"/>
      <c r="J8" s="24"/>
      <c r="K8" s="32"/>
      <c r="L8" s="32"/>
    </row>
    <row r="9" spans="1:12" s="33" customFormat="1" ht="21.95" customHeight="1" x14ac:dyDescent="0.2">
      <c r="A9" s="35" t="s">
        <v>760</v>
      </c>
      <c r="B9" s="36">
        <f t="shared" ref="B9:D9" si="0">SUM(B6:B8)</f>
        <v>583988.54706200003</v>
      </c>
      <c r="C9" s="36">
        <f t="shared" si="0"/>
        <v>610255.75898899988</v>
      </c>
      <c r="D9" s="36">
        <f t="shared" si="0"/>
        <v>627382.87486899982</v>
      </c>
      <c r="E9" s="37"/>
      <c r="F9" s="37"/>
      <c r="G9" s="37"/>
      <c r="H9" s="24"/>
      <c r="I9" s="24"/>
      <c r="J9" s="24"/>
      <c r="K9" s="32"/>
      <c r="L9" s="32"/>
    </row>
    <row r="10" spans="1:12" s="33" customFormat="1" ht="24.95" customHeight="1" x14ac:dyDescent="0.2">
      <c r="A10" s="27" t="s">
        <v>761</v>
      </c>
      <c r="B10" s="28"/>
      <c r="C10" s="28"/>
      <c r="D10" s="29"/>
      <c r="H10" s="24"/>
      <c r="I10" s="24"/>
      <c r="J10" s="24"/>
      <c r="K10" s="32"/>
      <c r="L10" s="32"/>
    </row>
    <row r="11" spans="1:12" s="33" customFormat="1" ht="21.95" customHeight="1" x14ac:dyDescent="0.2">
      <c r="A11" s="30" t="s">
        <v>762</v>
      </c>
      <c r="B11" s="15">
        <v>530665.14947100007</v>
      </c>
      <c r="C11" s="15">
        <v>535032.20901200001</v>
      </c>
      <c r="D11" s="15">
        <v>535741.57696000009</v>
      </c>
      <c r="F11" s="38"/>
      <c r="H11" s="24"/>
      <c r="I11" s="24"/>
      <c r="J11" s="24"/>
      <c r="K11" s="32"/>
      <c r="L11" s="32"/>
    </row>
    <row r="12" spans="1:12" s="33" customFormat="1" ht="21.95" customHeight="1" x14ac:dyDescent="0.2">
      <c r="A12" s="30" t="s">
        <v>763</v>
      </c>
      <c r="B12" s="15">
        <v>76732.295419000002</v>
      </c>
      <c r="C12" s="15">
        <v>76590.043445999996</v>
      </c>
      <c r="D12" s="15">
        <v>72583.702743999995</v>
      </c>
      <c r="F12" s="38"/>
      <c r="H12" s="24"/>
      <c r="I12" s="24"/>
      <c r="J12" s="24"/>
      <c r="K12" s="32"/>
      <c r="L12" s="32"/>
    </row>
    <row r="13" spans="1:12" s="33" customFormat="1" ht="21.95" customHeight="1" x14ac:dyDescent="0.2">
      <c r="A13" s="30" t="s">
        <v>764</v>
      </c>
      <c r="B13" s="15">
        <v>55186.408974999998</v>
      </c>
      <c r="C13" s="15">
        <v>54088.105014000001</v>
      </c>
      <c r="D13" s="15">
        <v>55035.979389000007</v>
      </c>
      <c r="F13" s="38"/>
      <c r="G13" s="38"/>
      <c r="H13" s="24"/>
      <c r="I13" s="24"/>
      <c r="J13" s="24"/>
      <c r="K13" s="32"/>
      <c r="L13" s="32"/>
    </row>
    <row r="14" spans="1:12" s="33" customFormat="1" ht="21.95" customHeight="1" x14ac:dyDescent="0.2">
      <c r="A14" s="35" t="s">
        <v>765</v>
      </c>
      <c r="B14" s="36">
        <f>SUM(B11:B13)</f>
        <v>662583.85386500007</v>
      </c>
      <c r="C14" s="36">
        <f t="shared" ref="C14:D14" si="1">SUM(C11:C13)</f>
        <v>665710.35747199995</v>
      </c>
      <c r="D14" s="36">
        <f t="shared" si="1"/>
        <v>663361.25909300009</v>
      </c>
      <c r="E14" s="37"/>
      <c r="F14" s="37"/>
      <c r="G14" s="37"/>
      <c r="H14" s="24"/>
      <c r="I14" s="24"/>
      <c r="J14" s="24"/>
      <c r="K14" s="32"/>
      <c r="L14" s="32"/>
    </row>
    <row r="15" spans="1:12" s="33" customFormat="1" ht="21.95" customHeight="1" x14ac:dyDescent="0.2">
      <c r="A15" s="39" t="s">
        <v>766</v>
      </c>
      <c r="B15" s="40">
        <v>234839.746036</v>
      </c>
      <c r="C15" s="40">
        <v>254865.55995600001</v>
      </c>
      <c r="D15" s="40">
        <v>263849.66693599999</v>
      </c>
      <c r="H15" s="24"/>
      <c r="I15" s="24"/>
      <c r="J15" s="24"/>
      <c r="K15" s="32"/>
      <c r="L15" s="32"/>
    </row>
    <row r="16" spans="1:12" s="34" customFormat="1" ht="21.95" customHeight="1" x14ac:dyDescent="0.2">
      <c r="A16" s="41" t="s">
        <v>767</v>
      </c>
      <c r="B16" s="42"/>
      <c r="C16" s="42"/>
      <c r="D16" s="42"/>
      <c r="H16" s="24"/>
      <c r="I16" s="24"/>
      <c r="J16" s="24"/>
      <c r="K16" s="32"/>
      <c r="L16" s="32"/>
    </row>
    <row r="17" spans="1:12" s="33" customFormat="1" ht="21.95" customHeight="1" x14ac:dyDescent="0.2">
      <c r="A17" s="43" t="s">
        <v>768</v>
      </c>
      <c r="B17" s="44">
        <f>+B6+B7-B11-B12</f>
        <v>-25724.550970000011</v>
      </c>
      <c r="C17" s="44">
        <f t="shared" ref="C17:D17" si="2">+C6+C7-C11-C12</f>
        <v>-3691.3516030001047</v>
      </c>
      <c r="D17" s="44">
        <f t="shared" si="2"/>
        <v>16723.219999999754</v>
      </c>
      <c r="E17" s="37"/>
      <c r="H17" s="24"/>
      <c r="I17" s="24"/>
      <c r="J17" s="24"/>
      <c r="K17" s="32"/>
      <c r="L17" s="32"/>
    </row>
    <row r="18" spans="1:12" ht="21.95" customHeight="1" x14ac:dyDescent="0.2">
      <c r="A18" s="43" t="s">
        <v>769</v>
      </c>
      <c r="B18" s="44">
        <f>+B9-B14</f>
        <v>-78595.306803000043</v>
      </c>
      <c r="C18" s="44">
        <f t="shared" ref="C18:D18" si="3">+C9-C14</f>
        <v>-55454.598483000067</v>
      </c>
      <c r="D18" s="44">
        <f t="shared" si="3"/>
        <v>-35978.38422400027</v>
      </c>
      <c r="K18" s="32"/>
      <c r="L18" s="32"/>
    </row>
    <row r="19" spans="1:12" s="33" customFormat="1" ht="21.95" customHeight="1" x14ac:dyDescent="0.2">
      <c r="A19" s="43" t="s">
        <v>770</v>
      </c>
      <c r="B19" s="44">
        <f>+B9-B14-B15</f>
        <v>-313435.05283900001</v>
      </c>
      <c r="C19" s="44">
        <f t="shared" ref="C19:D19" si="4">+C9-C14-C15</f>
        <v>-310320.15843900008</v>
      </c>
      <c r="D19" s="44">
        <f t="shared" si="4"/>
        <v>-299828.05116000026</v>
      </c>
      <c r="F19" s="37"/>
      <c r="G19" s="37"/>
      <c r="H19" s="24"/>
      <c r="I19" s="24"/>
      <c r="J19" s="24"/>
      <c r="K19" s="32"/>
      <c r="L19" s="32"/>
    </row>
    <row r="20" spans="1:12" ht="39" customHeight="1" x14ac:dyDescent="0.2">
      <c r="A20" s="333" t="s">
        <v>888</v>
      </c>
      <c r="B20" s="333"/>
      <c r="C20" s="333"/>
      <c r="D20" s="333"/>
      <c r="E20" s="333"/>
      <c r="F20" s="333"/>
      <c r="G20" s="333"/>
    </row>
    <row r="21" spans="1:12" x14ac:dyDescent="0.2">
      <c r="B21" s="45"/>
      <c r="C21" s="45"/>
      <c r="D21" s="45"/>
    </row>
    <row r="22" spans="1:12" x14ac:dyDescent="0.2">
      <c r="B22" s="45"/>
      <c r="C22" s="45"/>
      <c r="D22" s="45"/>
    </row>
    <row r="24" spans="1:12" x14ac:dyDescent="0.2">
      <c r="B24" s="45"/>
      <c r="C24" s="45"/>
      <c r="D24" s="45"/>
    </row>
    <row r="25" spans="1:12" x14ac:dyDescent="0.2">
      <c r="B25" s="45"/>
      <c r="C25" s="45"/>
      <c r="D25" s="45"/>
    </row>
    <row r="26" spans="1:12" x14ac:dyDescent="0.2">
      <c r="B26" s="45"/>
      <c r="C26" s="45"/>
      <c r="D26" s="45"/>
    </row>
  </sheetData>
  <mergeCells count="1">
    <mergeCell ref="A20:G2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55"/>
  <sheetViews>
    <sheetView zoomScaleNormal="100" workbookViewId="0">
      <selection activeCell="A2" sqref="A2"/>
    </sheetView>
  </sheetViews>
  <sheetFormatPr defaultColWidth="8.85546875" defaultRowHeight="12.75" x14ac:dyDescent="0.2"/>
  <cols>
    <col min="1" max="1" width="46.7109375" style="46" customWidth="1"/>
    <col min="2" max="2" width="11.7109375" style="46" customWidth="1"/>
    <col min="3" max="9" width="10.7109375" style="46" customWidth="1"/>
    <col min="10" max="10" width="14" style="46" customWidth="1"/>
    <col min="11" max="14" width="10.7109375" style="46" customWidth="1"/>
    <col min="15" max="15" width="12" style="46" customWidth="1"/>
    <col min="16" max="16" width="8.85546875" style="46"/>
    <col min="17" max="17" width="12.42578125" style="46" bestFit="1" customWidth="1"/>
    <col min="18" max="18" width="14.140625" style="46" customWidth="1"/>
    <col min="19" max="16384" width="8.85546875" style="46"/>
  </cols>
  <sheetData>
    <row r="1" spans="1:17" ht="13.5" thickBot="1" x14ac:dyDescent="0.25"/>
    <row r="2" spans="1:17" x14ac:dyDescent="0.2">
      <c r="A2" s="48" t="s">
        <v>271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50"/>
    </row>
    <row r="3" spans="1:17" x14ac:dyDescent="0.2">
      <c r="A3" s="51" t="s">
        <v>160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3"/>
    </row>
    <row r="4" spans="1:17" ht="38.25" x14ac:dyDescent="0.2">
      <c r="A4" s="148" t="s">
        <v>192</v>
      </c>
      <c r="B4" s="149" t="s">
        <v>201</v>
      </c>
      <c r="C4" s="149" t="s">
        <v>202</v>
      </c>
      <c r="D4" s="149" t="s">
        <v>203</v>
      </c>
      <c r="E4" s="149" t="s">
        <v>11</v>
      </c>
      <c r="F4" s="149" t="s">
        <v>204</v>
      </c>
      <c r="G4" s="149" t="s">
        <v>205</v>
      </c>
      <c r="H4" s="149" t="s">
        <v>206</v>
      </c>
      <c r="I4" s="149" t="s">
        <v>207</v>
      </c>
      <c r="J4" s="149" t="s">
        <v>208</v>
      </c>
      <c r="K4" s="149" t="s">
        <v>209</v>
      </c>
      <c r="L4" s="149" t="s">
        <v>210</v>
      </c>
      <c r="M4" s="149" t="s">
        <v>211</v>
      </c>
      <c r="N4" s="149" t="s">
        <v>212</v>
      </c>
      <c r="O4" s="150" t="s">
        <v>213</v>
      </c>
      <c r="P4" s="151"/>
    </row>
    <row r="5" spans="1:17" ht="15" customHeight="1" x14ac:dyDescent="0.2">
      <c r="A5" s="152" t="s">
        <v>193</v>
      </c>
      <c r="B5" s="153">
        <v>20294.233790999999</v>
      </c>
      <c r="C5" s="153">
        <v>150.19281599999999</v>
      </c>
      <c r="D5" s="153">
        <v>53.952905999999999</v>
      </c>
      <c r="E5" s="153">
        <v>5743.68361</v>
      </c>
      <c r="F5" s="153">
        <v>772.31350199999997</v>
      </c>
      <c r="G5" s="153">
        <v>40261.984999</v>
      </c>
      <c r="H5" s="153">
        <v>8568.9786390000008</v>
      </c>
      <c r="I5" s="153">
        <v>62.950848999999998</v>
      </c>
      <c r="J5" s="153">
        <v>883.57842900000003</v>
      </c>
      <c r="K5" s="153">
        <v>16204.554832</v>
      </c>
      <c r="L5" s="153">
        <v>80.367115999999996</v>
      </c>
      <c r="M5" s="153">
        <v>624.89067399999999</v>
      </c>
      <c r="N5" s="153">
        <v>118.11753</v>
      </c>
      <c r="O5" s="154">
        <f>SUM(B5:N5)</f>
        <v>93819.799692999979</v>
      </c>
      <c r="P5" s="59"/>
      <c r="Q5" s="59"/>
    </row>
    <row r="6" spans="1:17" ht="15" customHeight="1" x14ac:dyDescent="0.2">
      <c r="A6" s="152" t="s">
        <v>165</v>
      </c>
      <c r="B6" s="153">
        <v>6420.3152959999998</v>
      </c>
      <c r="C6" s="153">
        <v>69.802993000000001</v>
      </c>
      <c r="D6" s="153">
        <v>42.658127</v>
      </c>
      <c r="E6" s="153">
        <v>1894.9992549999999</v>
      </c>
      <c r="F6" s="153">
        <v>112.74371499999999</v>
      </c>
      <c r="G6" s="153">
        <v>808.10899300000005</v>
      </c>
      <c r="H6" s="153">
        <v>1506.913992</v>
      </c>
      <c r="I6" s="153">
        <v>96.001093999999995</v>
      </c>
      <c r="J6" s="153">
        <v>279.891167</v>
      </c>
      <c r="K6" s="153">
        <v>1354.535836</v>
      </c>
      <c r="L6" s="153">
        <v>50.961491000000002</v>
      </c>
      <c r="M6" s="153">
        <v>115.551377</v>
      </c>
      <c r="N6" s="153">
        <v>83.212739999999997</v>
      </c>
      <c r="O6" s="154">
        <f t="shared" ref="O6:O25" si="0">SUM(B6:N6)</f>
        <v>12835.696076</v>
      </c>
      <c r="P6" s="59"/>
      <c r="Q6" s="59"/>
    </row>
    <row r="7" spans="1:17" ht="15" customHeight="1" x14ac:dyDescent="0.2">
      <c r="A7" s="152" t="s">
        <v>153</v>
      </c>
      <c r="B7" s="153">
        <v>277.40591699999999</v>
      </c>
      <c r="C7" s="153">
        <v>9.9444529999999993</v>
      </c>
      <c r="D7" s="153">
        <v>3.284818</v>
      </c>
      <c r="E7" s="153">
        <v>364.00067799999999</v>
      </c>
      <c r="F7" s="153">
        <v>14.368055999999999</v>
      </c>
      <c r="G7" s="153">
        <v>2535.0795109999999</v>
      </c>
      <c r="H7" s="153">
        <v>518.05785500000002</v>
      </c>
      <c r="I7" s="153">
        <v>3.747493</v>
      </c>
      <c r="J7" s="153">
        <v>54.571779999999997</v>
      </c>
      <c r="K7" s="153">
        <v>985.82983899999999</v>
      </c>
      <c r="L7" s="153">
        <v>4.3948280000000004</v>
      </c>
      <c r="M7" s="153">
        <v>37.616875999999998</v>
      </c>
      <c r="N7" s="153">
        <v>7.1226459999999996</v>
      </c>
      <c r="O7" s="154">
        <f t="shared" si="0"/>
        <v>4815.4247500000001</v>
      </c>
      <c r="P7" s="59"/>
      <c r="Q7" s="59"/>
    </row>
    <row r="8" spans="1:17" ht="15" customHeight="1" x14ac:dyDescent="0.2">
      <c r="A8" s="152" t="s">
        <v>194</v>
      </c>
      <c r="B8" s="153">
        <v>119662.25642799999</v>
      </c>
      <c r="C8" s="153">
        <v>120.08520799999999</v>
      </c>
      <c r="D8" s="153">
        <v>143329.733721</v>
      </c>
      <c r="E8" s="153">
        <v>38.148111999999998</v>
      </c>
      <c r="F8" s="153">
        <v>632.32340699999997</v>
      </c>
      <c r="G8" s="153">
        <v>8864.4235580000004</v>
      </c>
      <c r="H8" s="153">
        <v>10704.447242</v>
      </c>
      <c r="I8" s="153">
        <v>182.948373</v>
      </c>
      <c r="J8" s="153">
        <v>5088.2872209999996</v>
      </c>
      <c r="K8" s="153">
        <v>50.194406999999998</v>
      </c>
      <c r="L8" s="153">
        <v>308.47538800000001</v>
      </c>
      <c r="M8" s="153">
        <v>384.78790500000002</v>
      </c>
      <c r="N8" s="153">
        <v>653.01477199999999</v>
      </c>
      <c r="O8" s="154">
        <f t="shared" si="0"/>
        <v>290019.12574200006</v>
      </c>
      <c r="P8" s="59"/>
      <c r="Q8" s="59"/>
    </row>
    <row r="9" spans="1:17" ht="15" customHeight="1" x14ac:dyDescent="0.2">
      <c r="A9" s="152" t="s">
        <v>173</v>
      </c>
      <c r="B9" s="153">
        <v>14573.778928</v>
      </c>
      <c r="C9" s="153">
        <v>7.6188000000000002</v>
      </c>
      <c r="D9" s="153">
        <v>1013.879899</v>
      </c>
      <c r="E9" s="153">
        <v>271.75126</v>
      </c>
      <c r="F9" s="153">
        <v>27.360610999999999</v>
      </c>
      <c r="G9" s="153">
        <v>67.427834000000004</v>
      </c>
      <c r="H9" s="153">
        <v>1423.3109360000001</v>
      </c>
      <c r="I9" s="153">
        <v>0</v>
      </c>
      <c r="J9" s="153">
        <v>0</v>
      </c>
      <c r="K9" s="153">
        <v>75.207656999999998</v>
      </c>
      <c r="L9" s="153">
        <v>1.5517650000000001</v>
      </c>
      <c r="M9" s="153">
        <v>79.291640000000001</v>
      </c>
      <c r="N9" s="153">
        <v>536.08852899999999</v>
      </c>
      <c r="O9" s="154">
        <f t="shared" si="0"/>
        <v>18077.267859</v>
      </c>
      <c r="P9" s="59"/>
      <c r="Q9" s="59"/>
    </row>
    <row r="10" spans="1:17" ht="15" customHeight="1" x14ac:dyDescent="0.2">
      <c r="A10" s="152" t="s">
        <v>174</v>
      </c>
      <c r="B10" s="153">
        <v>6582.5087409999996</v>
      </c>
      <c r="C10" s="153">
        <v>25.749763000000002</v>
      </c>
      <c r="D10" s="153">
        <v>1.6877219999999999</v>
      </c>
      <c r="E10" s="153">
        <v>0</v>
      </c>
      <c r="F10" s="153">
        <v>0</v>
      </c>
      <c r="G10" s="153">
        <v>604.53508899999997</v>
      </c>
      <c r="H10" s="153">
        <v>35.427385000000001</v>
      </c>
      <c r="I10" s="153">
        <v>2.6233080000000002</v>
      </c>
      <c r="J10" s="153">
        <v>609.23218899999995</v>
      </c>
      <c r="K10" s="153">
        <v>0</v>
      </c>
      <c r="L10" s="153">
        <v>144.197338</v>
      </c>
      <c r="M10" s="153">
        <v>55.381422999999998</v>
      </c>
      <c r="N10" s="153">
        <v>0</v>
      </c>
      <c r="O10" s="154">
        <f t="shared" si="0"/>
        <v>8061.3429579999993</v>
      </c>
      <c r="P10" s="59"/>
      <c r="Q10" s="59"/>
    </row>
    <row r="11" spans="1:17" ht="15" customHeight="1" x14ac:dyDescent="0.2">
      <c r="A11" s="152" t="s">
        <v>175</v>
      </c>
      <c r="B11" s="153">
        <v>57.231834999999997</v>
      </c>
      <c r="C11" s="153">
        <v>46.303683999999997</v>
      </c>
      <c r="D11" s="153">
        <v>0</v>
      </c>
      <c r="E11" s="153">
        <v>0</v>
      </c>
      <c r="F11" s="153">
        <v>1183.398441</v>
      </c>
      <c r="G11" s="153">
        <v>1.3726929999999999</v>
      </c>
      <c r="H11" s="153">
        <v>12.845748</v>
      </c>
      <c r="I11" s="153">
        <v>9.6039980000000007</v>
      </c>
      <c r="J11" s="153">
        <v>1.1015969999999999</v>
      </c>
      <c r="K11" s="153">
        <v>162.687636</v>
      </c>
      <c r="L11" s="153">
        <v>0.48910100000000001</v>
      </c>
      <c r="M11" s="153">
        <v>0.5</v>
      </c>
      <c r="N11" s="153">
        <v>19.605236999999999</v>
      </c>
      <c r="O11" s="154">
        <f t="shared" si="0"/>
        <v>1495.1399700000002</v>
      </c>
      <c r="P11" s="59"/>
      <c r="Q11" s="59"/>
    </row>
    <row r="12" spans="1:17" ht="15" customHeight="1" x14ac:dyDescent="0.2">
      <c r="A12" s="152" t="s">
        <v>195</v>
      </c>
      <c r="B12" s="153">
        <v>19120</v>
      </c>
      <c r="C12" s="153">
        <v>0</v>
      </c>
      <c r="D12" s="153">
        <v>0</v>
      </c>
      <c r="E12" s="153">
        <v>0</v>
      </c>
      <c r="F12" s="153">
        <v>0</v>
      </c>
      <c r="G12" s="153">
        <v>0</v>
      </c>
      <c r="H12" s="153">
        <v>0</v>
      </c>
      <c r="I12" s="153">
        <v>0</v>
      </c>
      <c r="J12" s="153">
        <v>0</v>
      </c>
      <c r="K12" s="153">
        <v>0</v>
      </c>
      <c r="L12" s="153">
        <v>0</v>
      </c>
      <c r="M12" s="153">
        <v>0</v>
      </c>
      <c r="N12" s="153">
        <v>0</v>
      </c>
      <c r="O12" s="154">
        <f t="shared" si="0"/>
        <v>19120</v>
      </c>
      <c r="P12" s="59"/>
      <c r="Q12" s="59"/>
    </row>
    <row r="13" spans="1:17" ht="15" customHeight="1" x14ac:dyDescent="0.2">
      <c r="A13" s="152" t="s">
        <v>177</v>
      </c>
      <c r="B13" s="19">
        <v>72549.026219000007</v>
      </c>
      <c r="C13" s="153">
        <v>5.8320059999999998</v>
      </c>
      <c r="D13" s="153">
        <v>0</v>
      </c>
      <c r="E13" s="153">
        <v>0.96208400000000005</v>
      </c>
      <c r="F13" s="153">
        <v>0</v>
      </c>
      <c r="G13" s="153">
        <v>2.9646430000000001</v>
      </c>
      <c r="H13" s="153">
        <v>20.563464</v>
      </c>
      <c r="I13" s="153">
        <v>0.63512199999999996</v>
      </c>
      <c r="J13" s="153">
        <v>0.2089</v>
      </c>
      <c r="K13" s="153">
        <v>0.27500000000000002</v>
      </c>
      <c r="L13" s="153">
        <v>0</v>
      </c>
      <c r="M13" s="153">
        <v>3.235306</v>
      </c>
      <c r="N13" s="153">
        <v>0</v>
      </c>
      <c r="O13" s="154">
        <f t="shared" si="0"/>
        <v>72583.702744000009</v>
      </c>
      <c r="P13" s="59"/>
      <c r="Q13" s="59"/>
    </row>
    <row r="14" spans="1:17" ht="15" customHeight="1" x14ac:dyDescent="0.2">
      <c r="A14" s="155" t="s">
        <v>178</v>
      </c>
      <c r="B14" s="153">
        <v>71544.359412000005</v>
      </c>
      <c r="C14" s="153">
        <v>0</v>
      </c>
      <c r="D14" s="153">
        <v>42</v>
      </c>
      <c r="E14" s="153">
        <v>0.05</v>
      </c>
      <c r="F14" s="153">
        <v>0</v>
      </c>
      <c r="G14" s="153">
        <v>0.01</v>
      </c>
      <c r="H14" s="153">
        <v>75.093457000000001</v>
      </c>
      <c r="I14" s="153">
        <v>0</v>
      </c>
      <c r="J14" s="153">
        <v>5.6256969999999997</v>
      </c>
      <c r="K14" s="153">
        <v>403.9</v>
      </c>
      <c r="L14" s="153">
        <v>0.05</v>
      </c>
      <c r="M14" s="153">
        <v>1.5479999999999999E-3</v>
      </c>
      <c r="N14" s="153">
        <v>0</v>
      </c>
      <c r="O14" s="154">
        <f t="shared" si="0"/>
        <v>72071.090113999991</v>
      </c>
      <c r="P14" s="59"/>
      <c r="Q14" s="59"/>
    </row>
    <row r="15" spans="1:17" ht="15" customHeight="1" x14ac:dyDescent="0.2">
      <c r="A15" s="155" t="s">
        <v>179</v>
      </c>
      <c r="B15" s="153">
        <v>1155.0050000000001</v>
      </c>
      <c r="C15" s="153">
        <v>0</v>
      </c>
      <c r="D15" s="153">
        <v>0</v>
      </c>
      <c r="E15" s="153">
        <v>0</v>
      </c>
      <c r="F15" s="153">
        <v>0</v>
      </c>
      <c r="G15" s="153">
        <v>0</v>
      </c>
      <c r="H15" s="153">
        <v>0</v>
      </c>
      <c r="I15" s="153">
        <v>0</v>
      </c>
      <c r="J15" s="153">
        <v>0</v>
      </c>
      <c r="K15" s="153">
        <v>0</v>
      </c>
      <c r="L15" s="153">
        <v>0</v>
      </c>
      <c r="M15" s="153">
        <v>0</v>
      </c>
      <c r="N15" s="153">
        <v>0</v>
      </c>
      <c r="O15" s="154">
        <f t="shared" si="0"/>
        <v>1155.0050000000001</v>
      </c>
      <c r="P15" s="59"/>
      <c r="Q15" s="59"/>
    </row>
    <row r="16" spans="1:17" ht="15" customHeight="1" x14ac:dyDescent="0.2">
      <c r="A16" s="152" t="s">
        <v>180</v>
      </c>
      <c r="B16" s="153">
        <v>11753.358172</v>
      </c>
      <c r="C16" s="153">
        <v>4.885097</v>
      </c>
      <c r="D16" s="153">
        <v>2227.1159280000002</v>
      </c>
      <c r="E16" s="153">
        <v>18.668112000000001</v>
      </c>
      <c r="F16" s="153">
        <v>3.190804</v>
      </c>
      <c r="G16" s="153">
        <v>67.502740000000003</v>
      </c>
      <c r="H16" s="153">
        <v>40.113061999999999</v>
      </c>
      <c r="I16" s="153">
        <v>1.2179000000000001E-2</v>
      </c>
      <c r="J16" s="153">
        <v>53.054763000000001</v>
      </c>
      <c r="K16" s="153">
        <v>55.079425000000001</v>
      </c>
      <c r="L16" s="153">
        <v>23.395834000000001</v>
      </c>
      <c r="M16" s="153">
        <v>1.229619</v>
      </c>
      <c r="N16" s="153">
        <v>24.079063000000001</v>
      </c>
      <c r="O16" s="154">
        <f t="shared" si="0"/>
        <v>14271.684798</v>
      </c>
      <c r="P16" s="59"/>
      <c r="Q16" s="59"/>
    </row>
    <row r="17" spans="1:19" ht="15" customHeight="1" x14ac:dyDescent="0.2">
      <c r="A17" s="152" t="s">
        <v>196</v>
      </c>
      <c r="B17" s="153">
        <v>466.60780699999998</v>
      </c>
      <c r="C17" s="153">
        <v>120.708966</v>
      </c>
      <c r="D17" s="153">
        <v>29.977761000000001</v>
      </c>
      <c r="E17" s="153">
        <v>412.26343600000001</v>
      </c>
      <c r="F17" s="153">
        <v>67.123507000000004</v>
      </c>
      <c r="G17" s="153">
        <v>53.808145000000003</v>
      </c>
      <c r="H17" s="153">
        <v>1024.2797479999999</v>
      </c>
      <c r="I17" s="153">
        <v>250.130932</v>
      </c>
      <c r="J17" s="153">
        <v>799.09336299999995</v>
      </c>
      <c r="K17" s="153">
        <v>3581.562226</v>
      </c>
      <c r="L17" s="153">
        <v>51.415756999999999</v>
      </c>
      <c r="M17" s="153">
        <v>368.480615</v>
      </c>
      <c r="N17" s="153">
        <v>0.88065199999999999</v>
      </c>
      <c r="O17" s="154">
        <f t="shared" si="0"/>
        <v>7226.332915</v>
      </c>
      <c r="P17" s="59"/>
      <c r="Q17" s="59"/>
    </row>
    <row r="18" spans="1:19" ht="15" customHeight="1" x14ac:dyDescent="0.2">
      <c r="A18" s="152" t="s">
        <v>197</v>
      </c>
      <c r="B18" s="153">
        <v>17004.547583</v>
      </c>
      <c r="C18" s="153">
        <v>347.74614500000001</v>
      </c>
      <c r="D18" s="153">
        <v>27.717378</v>
      </c>
      <c r="E18" s="153">
        <v>0</v>
      </c>
      <c r="F18" s="153">
        <v>51.395000000000003</v>
      </c>
      <c r="G18" s="153">
        <v>3098.7648279999999</v>
      </c>
      <c r="H18" s="153">
        <v>2370.2361679999999</v>
      </c>
      <c r="I18" s="153">
        <v>308.97904499999999</v>
      </c>
      <c r="J18" s="153">
        <v>3445.7138049999999</v>
      </c>
      <c r="K18" s="153">
        <v>0</v>
      </c>
      <c r="L18" s="153">
        <v>115.588515</v>
      </c>
      <c r="M18" s="153">
        <v>3.5056829999999999</v>
      </c>
      <c r="N18" s="153">
        <v>171.615703</v>
      </c>
      <c r="O18" s="154">
        <f t="shared" si="0"/>
        <v>26945.809852999999</v>
      </c>
      <c r="P18" s="59"/>
      <c r="Q18" s="59"/>
    </row>
    <row r="19" spans="1:19" ht="15" customHeight="1" x14ac:dyDescent="0.2">
      <c r="A19" s="152" t="s">
        <v>183</v>
      </c>
      <c r="B19" s="153">
        <v>5055.2522680000002</v>
      </c>
      <c r="C19" s="153">
        <v>5320.6899110000004</v>
      </c>
      <c r="D19" s="153">
        <v>0</v>
      </c>
      <c r="E19" s="153">
        <v>0</v>
      </c>
      <c r="F19" s="153">
        <v>0</v>
      </c>
      <c r="G19" s="153">
        <v>13.220456</v>
      </c>
      <c r="H19" s="153">
        <v>0</v>
      </c>
      <c r="I19" s="153">
        <v>0</v>
      </c>
      <c r="J19" s="153">
        <v>333.63741700000003</v>
      </c>
      <c r="K19" s="153">
        <v>0</v>
      </c>
      <c r="L19" s="153">
        <v>74.412441000000001</v>
      </c>
      <c r="M19" s="153">
        <v>244.11515700000001</v>
      </c>
      <c r="N19" s="153">
        <v>0</v>
      </c>
      <c r="O19" s="154">
        <f t="shared" si="0"/>
        <v>11041.327650000001</v>
      </c>
      <c r="P19" s="59"/>
      <c r="Q19" s="59"/>
    </row>
    <row r="20" spans="1:19" ht="15" customHeight="1" x14ac:dyDescent="0.2">
      <c r="A20" s="152" t="s">
        <v>184</v>
      </c>
      <c r="B20" s="153">
        <v>23</v>
      </c>
      <c r="C20" s="153">
        <v>25</v>
      </c>
      <c r="D20" s="153">
        <v>0</v>
      </c>
      <c r="E20" s="153">
        <v>0</v>
      </c>
      <c r="F20" s="153">
        <v>0</v>
      </c>
      <c r="G20" s="153">
        <v>5</v>
      </c>
      <c r="H20" s="153">
        <v>0</v>
      </c>
      <c r="I20" s="153">
        <v>10</v>
      </c>
      <c r="J20" s="153">
        <v>2.9493710000000002</v>
      </c>
      <c r="K20" s="153">
        <v>1.4617E-2</v>
      </c>
      <c r="L20" s="153">
        <v>0</v>
      </c>
      <c r="M20" s="153">
        <v>38.223067</v>
      </c>
      <c r="N20" s="153">
        <v>0</v>
      </c>
      <c r="O20" s="154">
        <f t="shared" si="0"/>
        <v>104.187055</v>
      </c>
      <c r="P20" s="59"/>
      <c r="Q20" s="59"/>
    </row>
    <row r="21" spans="1:19" ht="15" customHeight="1" x14ac:dyDescent="0.2">
      <c r="A21" s="152" t="s">
        <v>198</v>
      </c>
      <c r="B21" s="153">
        <v>122.949641</v>
      </c>
      <c r="C21" s="153">
        <v>0</v>
      </c>
      <c r="D21" s="153">
        <v>0</v>
      </c>
      <c r="E21" s="153">
        <v>0</v>
      </c>
      <c r="F21" s="153">
        <v>0</v>
      </c>
      <c r="G21" s="153">
        <v>177.71589800000001</v>
      </c>
      <c r="H21" s="153">
        <v>0</v>
      </c>
      <c r="I21" s="153">
        <v>33</v>
      </c>
      <c r="J21" s="153">
        <v>68.117388000000005</v>
      </c>
      <c r="K21" s="153">
        <v>46.600999999999999</v>
      </c>
      <c r="L21" s="153">
        <v>0</v>
      </c>
      <c r="M21" s="153">
        <v>0</v>
      </c>
      <c r="N21" s="153">
        <v>0</v>
      </c>
      <c r="O21" s="154">
        <f t="shared" si="0"/>
        <v>448.38392700000003</v>
      </c>
      <c r="P21" s="59"/>
      <c r="Q21" s="59"/>
    </row>
    <row r="22" spans="1:19" ht="15" customHeight="1" x14ac:dyDescent="0.2">
      <c r="A22" s="152" t="s">
        <v>186</v>
      </c>
      <c r="B22" s="153">
        <v>6168.30476</v>
      </c>
      <c r="C22" s="153">
        <v>110.02489199999999</v>
      </c>
      <c r="D22" s="153">
        <v>0</v>
      </c>
      <c r="E22" s="153">
        <v>0</v>
      </c>
      <c r="F22" s="153">
        <v>0</v>
      </c>
      <c r="G22" s="153">
        <v>0</v>
      </c>
      <c r="H22" s="153">
        <v>0</v>
      </c>
      <c r="I22" s="153">
        <v>5.4577049999999998</v>
      </c>
      <c r="J22" s="153">
        <v>725.66382699999997</v>
      </c>
      <c r="K22" s="153">
        <v>0</v>
      </c>
      <c r="L22" s="153">
        <v>0</v>
      </c>
      <c r="M22" s="153">
        <v>0</v>
      </c>
      <c r="N22" s="153">
        <v>8.0468050000000009</v>
      </c>
      <c r="O22" s="154">
        <f t="shared" si="0"/>
        <v>7017.4979890000004</v>
      </c>
      <c r="P22" s="59"/>
      <c r="Q22" s="59"/>
    </row>
    <row r="23" spans="1:19" ht="15" customHeight="1" x14ac:dyDescent="0.2">
      <c r="A23" s="152" t="s">
        <v>199</v>
      </c>
      <c r="B23" s="153">
        <v>2246.44</v>
      </c>
      <c r="C23" s="153">
        <v>5</v>
      </c>
      <c r="D23" s="153">
        <v>0</v>
      </c>
      <c r="E23" s="153">
        <v>0</v>
      </c>
      <c r="F23" s="153">
        <v>0</v>
      </c>
      <c r="G23" s="153">
        <v>1</v>
      </c>
      <c r="H23" s="153">
        <v>0</v>
      </c>
      <c r="I23" s="153">
        <v>0</v>
      </c>
      <c r="J23" s="153">
        <v>0</v>
      </c>
      <c r="K23" s="153">
        <v>0</v>
      </c>
      <c r="L23" s="153">
        <v>0</v>
      </c>
      <c r="M23" s="153">
        <v>0</v>
      </c>
      <c r="N23" s="153">
        <v>0</v>
      </c>
      <c r="O23" s="154">
        <f t="shared" si="0"/>
        <v>2252.44</v>
      </c>
      <c r="P23" s="59"/>
      <c r="Q23" s="59"/>
    </row>
    <row r="24" spans="1:19" ht="15" customHeight="1" x14ac:dyDescent="0.2">
      <c r="A24" s="152" t="s">
        <v>200</v>
      </c>
      <c r="B24" s="153">
        <v>263708.41356199997</v>
      </c>
      <c r="C24" s="153">
        <v>99.709053999999995</v>
      </c>
      <c r="D24" s="153">
        <v>0</v>
      </c>
      <c r="E24" s="153">
        <v>0</v>
      </c>
      <c r="F24" s="153">
        <v>0</v>
      </c>
      <c r="G24" s="153">
        <v>4.0142670000000003</v>
      </c>
      <c r="H24" s="153">
        <v>19.339321999999999</v>
      </c>
      <c r="I24" s="153">
        <v>0.82733400000000001</v>
      </c>
      <c r="J24" s="153">
        <v>0</v>
      </c>
      <c r="K24" s="153">
        <v>0</v>
      </c>
      <c r="L24" s="153">
        <v>0</v>
      </c>
      <c r="M24" s="153">
        <v>17.363396999999999</v>
      </c>
      <c r="N24" s="153">
        <v>0</v>
      </c>
      <c r="O24" s="154">
        <f t="shared" si="0"/>
        <v>263849.66693599994</v>
      </c>
      <c r="P24" s="59"/>
      <c r="Q24" s="59"/>
      <c r="R24" s="59"/>
    </row>
    <row r="25" spans="1:19" ht="15" customHeight="1" thickBot="1" x14ac:dyDescent="0.25">
      <c r="A25" s="156" t="s">
        <v>5</v>
      </c>
      <c r="B25" s="157">
        <f>SUM(B5:B24)</f>
        <v>638784.99535999994</v>
      </c>
      <c r="C25" s="157">
        <f t="shared" ref="C25:N25" si="1">SUM(C5:C24)</f>
        <v>6469.2937880000009</v>
      </c>
      <c r="D25" s="157">
        <f t="shared" si="1"/>
        <v>146772.00826</v>
      </c>
      <c r="E25" s="157">
        <f t="shared" si="1"/>
        <v>8744.5265469999977</v>
      </c>
      <c r="F25" s="157">
        <f t="shared" si="1"/>
        <v>2864.2170429999996</v>
      </c>
      <c r="G25" s="157">
        <f t="shared" si="1"/>
        <v>56566.933654000008</v>
      </c>
      <c r="H25" s="157">
        <f t="shared" si="1"/>
        <v>26319.607018000002</v>
      </c>
      <c r="I25" s="157">
        <f t="shared" si="1"/>
        <v>966.91743200000008</v>
      </c>
      <c r="J25" s="157">
        <f t="shared" si="1"/>
        <v>12350.726914000001</v>
      </c>
      <c r="K25" s="157">
        <f t="shared" si="1"/>
        <v>22920.442475</v>
      </c>
      <c r="L25" s="157">
        <f t="shared" si="1"/>
        <v>855.29957400000012</v>
      </c>
      <c r="M25" s="157">
        <f t="shared" si="1"/>
        <v>1974.174287</v>
      </c>
      <c r="N25" s="157">
        <f t="shared" si="1"/>
        <v>1621.7836769999997</v>
      </c>
      <c r="O25" s="158">
        <f t="shared" si="0"/>
        <v>927210.92602900008</v>
      </c>
      <c r="P25" s="59"/>
      <c r="Q25" s="74"/>
      <c r="R25" s="74"/>
      <c r="S25" s="59"/>
    </row>
    <row r="26" spans="1:19" x14ac:dyDescent="0.2">
      <c r="P26" s="59"/>
      <c r="Q26" s="73"/>
      <c r="R26" s="73"/>
    </row>
    <row r="27" spans="1:19" ht="13.5" thickBot="1" x14ac:dyDescent="0.25">
      <c r="P27" s="59"/>
      <c r="Q27" s="72"/>
      <c r="R27" s="72"/>
    </row>
    <row r="28" spans="1:19" x14ac:dyDescent="0.2">
      <c r="A28" s="48" t="s">
        <v>270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50"/>
      <c r="P28" s="59"/>
      <c r="Q28" s="72"/>
      <c r="R28" s="72"/>
    </row>
    <row r="29" spans="1:19" x14ac:dyDescent="0.2">
      <c r="A29" s="51" t="s">
        <v>160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3"/>
      <c r="P29" s="59"/>
      <c r="Q29" s="72"/>
      <c r="R29" s="72"/>
    </row>
    <row r="30" spans="1:19" ht="38.25" x14ac:dyDescent="0.2">
      <c r="A30" s="148" t="s">
        <v>192</v>
      </c>
      <c r="B30" s="149" t="s">
        <v>201</v>
      </c>
      <c r="C30" s="149" t="s">
        <v>202</v>
      </c>
      <c r="D30" s="149" t="s">
        <v>203</v>
      </c>
      <c r="E30" s="149" t="s">
        <v>11</v>
      </c>
      <c r="F30" s="149" t="s">
        <v>204</v>
      </c>
      <c r="G30" s="149" t="s">
        <v>205</v>
      </c>
      <c r="H30" s="149" t="s">
        <v>206</v>
      </c>
      <c r="I30" s="149" t="s">
        <v>207</v>
      </c>
      <c r="J30" s="149" t="s">
        <v>208</v>
      </c>
      <c r="K30" s="149" t="s">
        <v>209</v>
      </c>
      <c r="L30" s="149" t="s">
        <v>210</v>
      </c>
      <c r="M30" s="149" t="s">
        <v>211</v>
      </c>
      <c r="N30" s="149" t="s">
        <v>212</v>
      </c>
      <c r="O30" s="150" t="s">
        <v>213</v>
      </c>
      <c r="P30" s="59"/>
      <c r="Q30" s="74"/>
      <c r="R30" s="72"/>
    </row>
    <row r="31" spans="1:19" ht="15" customHeight="1" x14ac:dyDescent="0.2">
      <c r="A31" s="152" t="s">
        <v>193</v>
      </c>
      <c r="B31" s="153">
        <v>20292.796795999999</v>
      </c>
      <c r="C31" s="153">
        <v>150.19281599999999</v>
      </c>
      <c r="D31" s="153">
        <v>53.609901999999998</v>
      </c>
      <c r="E31" s="153">
        <v>5743.68361</v>
      </c>
      <c r="F31" s="153">
        <v>772.31350199999997</v>
      </c>
      <c r="G31" s="153">
        <v>40261.984999</v>
      </c>
      <c r="H31" s="153">
        <v>8568.7640659999997</v>
      </c>
      <c r="I31" s="153">
        <v>62.950848999999998</v>
      </c>
      <c r="J31" s="153">
        <v>849.33092599999998</v>
      </c>
      <c r="K31" s="153">
        <v>16204.154832</v>
      </c>
      <c r="L31" s="153">
        <v>80.367115999999996</v>
      </c>
      <c r="M31" s="153">
        <v>624.89067399999999</v>
      </c>
      <c r="N31" s="153">
        <v>118.11753</v>
      </c>
      <c r="O31" s="154">
        <f>SUM(B31:N31)</f>
        <v>93783.157617999983</v>
      </c>
      <c r="P31" s="59"/>
      <c r="Q31" s="59"/>
    </row>
    <row r="32" spans="1:19" ht="15" customHeight="1" x14ac:dyDescent="0.2">
      <c r="A32" s="152" t="s">
        <v>165</v>
      </c>
      <c r="B32" s="153">
        <v>6421.6690319999998</v>
      </c>
      <c r="C32" s="153">
        <v>69.802813</v>
      </c>
      <c r="D32" s="153">
        <v>42.658127</v>
      </c>
      <c r="E32" s="153">
        <v>1894.9992549999999</v>
      </c>
      <c r="F32" s="153">
        <v>112.74389499999999</v>
      </c>
      <c r="G32" s="153">
        <v>808.10899300000005</v>
      </c>
      <c r="H32" s="153">
        <v>1506.913992</v>
      </c>
      <c r="I32" s="153">
        <v>96.001093999999995</v>
      </c>
      <c r="J32" s="153">
        <v>279.188604</v>
      </c>
      <c r="K32" s="153">
        <v>1361.7089599999999</v>
      </c>
      <c r="L32" s="153">
        <v>50.961491000000002</v>
      </c>
      <c r="M32" s="153">
        <v>115.539174</v>
      </c>
      <c r="N32" s="153">
        <v>83.212739999999997</v>
      </c>
      <c r="O32" s="154">
        <f t="shared" ref="O32:O51" si="2">SUM(B32:N32)</f>
        <v>12843.508169999999</v>
      </c>
      <c r="P32" s="59"/>
      <c r="Q32" s="59"/>
    </row>
    <row r="33" spans="1:17" ht="15" customHeight="1" x14ac:dyDescent="0.2">
      <c r="A33" s="152" t="s">
        <v>153</v>
      </c>
      <c r="B33" s="153">
        <v>277.40091699999999</v>
      </c>
      <c r="C33" s="153">
        <v>9.9444529999999993</v>
      </c>
      <c r="D33" s="153">
        <v>3.284818</v>
      </c>
      <c r="E33" s="153">
        <v>364.00067799999999</v>
      </c>
      <c r="F33" s="153">
        <v>14.368055999999999</v>
      </c>
      <c r="G33" s="153">
        <v>2535.0795109999999</v>
      </c>
      <c r="H33" s="153">
        <v>518.04911300000003</v>
      </c>
      <c r="I33" s="153">
        <v>3.747493</v>
      </c>
      <c r="J33" s="153">
        <v>54.287073999999997</v>
      </c>
      <c r="K33" s="153">
        <v>985.82983899999999</v>
      </c>
      <c r="L33" s="153">
        <v>4.3948280000000004</v>
      </c>
      <c r="M33" s="153">
        <v>37.616875999999998</v>
      </c>
      <c r="N33" s="153">
        <v>7.1226459999999996</v>
      </c>
      <c r="O33" s="154">
        <f t="shared" si="2"/>
        <v>4815.1263019999997</v>
      </c>
      <c r="P33" s="59"/>
      <c r="Q33" s="59"/>
    </row>
    <row r="34" spans="1:17" ht="15" customHeight="1" x14ac:dyDescent="0.2">
      <c r="A34" s="152" t="s">
        <v>194</v>
      </c>
      <c r="B34" s="153">
        <v>126253.47902499999</v>
      </c>
      <c r="C34" s="153">
        <v>120.08520799999999</v>
      </c>
      <c r="D34" s="153">
        <v>143590.52662799999</v>
      </c>
      <c r="E34" s="153">
        <v>38.148111999999998</v>
      </c>
      <c r="F34" s="153">
        <v>632.32340699999997</v>
      </c>
      <c r="G34" s="153">
        <v>8864.4235580000004</v>
      </c>
      <c r="H34" s="153">
        <v>10689.448242</v>
      </c>
      <c r="I34" s="153">
        <v>182.948373</v>
      </c>
      <c r="J34" s="153">
        <v>5088.2872209999996</v>
      </c>
      <c r="K34" s="153">
        <v>50.194406999999998</v>
      </c>
      <c r="L34" s="153">
        <v>308.47538800000001</v>
      </c>
      <c r="M34" s="153">
        <v>384.78790500000002</v>
      </c>
      <c r="N34" s="153">
        <v>653.01477199999999</v>
      </c>
      <c r="O34" s="154">
        <f t="shared" si="2"/>
        <v>296856.14224600006</v>
      </c>
      <c r="P34" s="59"/>
      <c r="Q34" s="59"/>
    </row>
    <row r="35" spans="1:17" ht="15" customHeight="1" x14ac:dyDescent="0.2">
      <c r="A35" s="152" t="s">
        <v>173</v>
      </c>
      <c r="B35" s="153">
        <v>14573.578928000001</v>
      </c>
      <c r="C35" s="153">
        <v>7.6188000000000002</v>
      </c>
      <c r="D35" s="153">
        <v>1013.879899</v>
      </c>
      <c r="E35" s="153">
        <v>271.75126</v>
      </c>
      <c r="F35" s="153">
        <v>27.360610999999999</v>
      </c>
      <c r="G35" s="153">
        <v>67.427834000000004</v>
      </c>
      <c r="H35" s="153">
        <v>1423.3109360000001</v>
      </c>
      <c r="I35" s="153">
        <v>0</v>
      </c>
      <c r="J35" s="153">
        <v>0</v>
      </c>
      <c r="K35" s="153">
        <v>71.207656999999998</v>
      </c>
      <c r="L35" s="153">
        <v>1.5517650000000001</v>
      </c>
      <c r="M35" s="153">
        <v>79.291640000000001</v>
      </c>
      <c r="N35" s="153">
        <v>536.08852899999999</v>
      </c>
      <c r="O35" s="154">
        <f t="shared" si="2"/>
        <v>18073.067858999999</v>
      </c>
      <c r="P35" s="59"/>
      <c r="Q35" s="59"/>
    </row>
    <row r="36" spans="1:17" ht="15" customHeight="1" x14ac:dyDescent="0.2">
      <c r="A36" s="152" t="s">
        <v>174</v>
      </c>
      <c r="B36" s="153">
        <v>6598.5087409999996</v>
      </c>
      <c r="C36" s="153">
        <v>25.749763000000002</v>
      </c>
      <c r="D36" s="153">
        <v>1.6877219999999999</v>
      </c>
      <c r="E36" s="153">
        <v>0</v>
      </c>
      <c r="F36" s="153">
        <v>0</v>
      </c>
      <c r="G36" s="153">
        <v>604.53508899999997</v>
      </c>
      <c r="H36" s="153">
        <v>35.427385000000001</v>
      </c>
      <c r="I36" s="153">
        <v>2.6233080000000002</v>
      </c>
      <c r="J36" s="153">
        <v>609.23218899999995</v>
      </c>
      <c r="K36" s="153">
        <v>0</v>
      </c>
      <c r="L36" s="153">
        <v>144.197338</v>
      </c>
      <c r="M36" s="153">
        <v>55.381422999999998</v>
      </c>
      <c r="N36" s="153">
        <v>0</v>
      </c>
      <c r="O36" s="154">
        <f t="shared" si="2"/>
        <v>8077.3429579999993</v>
      </c>
      <c r="P36" s="59"/>
      <c r="Q36" s="59"/>
    </row>
    <row r="37" spans="1:17" ht="15" customHeight="1" x14ac:dyDescent="0.2">
      <c r="A37" s="152" t="s">
        <v>175</v>
      </c>
      <c r="B37" s="153">
        <v>57.231834999999997</v>
      </c>
      <c r="C37" s="153">
        <v>46.303683999999997</v>
      </c>
      <c r="D37" s="153">
        <v>0</v>
      </c>
      <c r="E37" s="153">
        <v>0</v>
      </c>
      <c r="F37" s="153">
        <v>1183.398441</v>
      </c>
      <c r="G37" s="153">
        <v>1.3726929999999999</v>
      </c>
      <c r="H37" s="153">
        <v>12.845748</v>
      </c>
      <c r="I37" s="153">
        <v>9.6039980000000007</v>
      </c>
      <c r="J37" s="153">
        <v>1.1015969999999999</v>
      </c>
      <c r="K37" s="153">
        <v>162.687636</v>
      </c>
      <c r="L37" s="153">
        <v>0.48910100000000001</v>
      </c>
      <c r="M37" s="153">
        <v>0.5</v>
      </c>
      <c r="N37" s="153">
        <v>19.605236999999999</v>
      </c>
      <c r="O37" s="154">
        <f t="shared" si="2"/>
        <v>1495.1399700000002</v>
      </c>
      <c r="P37" s="59"/>
      <c r="Q37" s="59"/>
    </row>
    <row r="38" spans="1:17" ht="15" customHeight="1" x14ac:dyDescent="0.2">
      <c r="A38" s="152" t="s">
        <v>195</v>
      </c>
      <c r="B38" s="153">
        <v>19120</v>
      </c>
      <c r="C38" s="153">
        <v>0</v>
      </c>
      <c r="D38" s="153">
        <v>0</v>
      </c>
      <c r="E38" s="153">
        <v>0</v>
      </c>
      <c r="F38" s="153">
        <v>0</v>
      </c>
      <c r="G38" s="153">
        <v>0</v>
      </c>
      <c r="H38" s="153">
        <v>0</v>
      </c>
      <c r="I38" s="153">
        <v>0</v>
      </c>
      <c r="J38" s="153">
        <v>0</v>
      </c>
      <c r="K38" s="153">
        <v>0</v>
      </c>
      <c r="L38" s="153">
        <v>0</v>
      </c>
      <c r="M38" s="153">
        <v>0</v>
      </c>
      <c r="N38" s="153">
        <v>0</v>
      </c>
      <c r="O38" s="154">
        <f t="shared" si="2"/>
        <v>19120</v>
      </c>
      <c r="P38" s="59"/>
      <c r="Q38" s="59"/>
    </row>
    <row r="39" spans="1:17" ht="15" customHeight="1" x14ac:dyDescent="0.2">
      <c r="A39" s="152" t="s">
        <v>177</v>
      </c>
      <c r="B39" s="153">
        <v>72549.026219000007</v>
      </c>
      <c r="C39" s="153">
        <v>5.8320059999999998</v>
      </c>
      <c r="D39" s="153">
        <v>0</v>
      </c>
      <c r="E39" s="153">
        <v>0.96208400000000005</v>
      </c>
      <c r="F39" s="153">
        <v>0</v>
      </c>
      <c r="G39" s="153">
        <v>2.9646430000000001</v>
      </c>
      <c r="H39" s="153">
        <v>20.563464</v>
      </c>
      <c r="I39" s="153">
        <v>0.63512199999999996</v>
      </c>
      <c r="J39" s="153">
        <v>0.2089</v>
      </c>
      <c r="K39" s="153">
        <v>0.22500000000000001</v>
      </c>
      <c r="L39" s="153">
        <v>0</v>
      </c>
      <c r="M39" s="153">
        <v>3.235306</v>
      </c>
      <c r="N39" s="153">
        <v>0</v>
      </c>
      <c r="O39" s="154">
        <f t="shared" si="2"/>
        <v>72583.652744000021</v>
      </c>
      <c r="P39" s="59"/>
      <c r="Q39" s="59"/>
    </row>
    <row r="40" spans="1:17" ht="15" customHeight="1" x14ac:dyDescent="0.2">
      <c r="A40" s="155" t="s">
        <v>178</v>
      </c>
      <c r="B40" s="153">
        <v>71544.359412000005</v>
      </c>
      <c r="C40" s="153">
        <v>0</v>
      </c>
      <c r="D40" s="153">
        <v>42</v>
      </c>
      <c r="E40" s="153">
        <v>0.05</v>
      </c>
      <c r="F40" s="153">
        <v>0</v>
      </c>
      <c r="G40" s="153">
        <v>0.01</v>
      </c>
      <c r="H40" s="153">
        <v>75.093457000000001</v>
      </c>
      <c r="I40" s="153">
        <v>0</v>
      </c>
      <c r="J40" s="153">
        <v>5.6256969999999997</v>
      </c>
      <c r="K40" s="153">
        <v>403.9</v>
      </c>
      <c r="L40" s="153">
        <v>0.05</v>
      </c>
      <c r="M40" s="153">
        <v>1.5479999999999999E-3</v>
      </c>
      <c r="N40" s="153">
        <v>0</v>
      </c>
      <c r="O40" s="154">
        <f t="shared" si="2"/>
        <v>72071.090113999991</v>
      </c>
      <c r="P40" s="59"/>
      <c r="Q40" s="59"/>
    </row>
    <row r="41" spans="1:17" ht="15" customHeight="1" x14ac:dyDescent="0.2">
      <c r="A41" s="155" t="s">
        <v>179</v>
      </c>
      <c r="B41" s="153">
        <v>1155.0050000000001</v>
      </c>
      <c r="C41" s="153">
        <v>0</v>
      </c>
      <c r="D41" s="153">
        <v>0</v>
      </c>
      <c r="E41" s="153">
        <v>0</v>
      </c>
      <c r="F41" s="153">
        <v>0</v>
      </c>
      <c r="G41" s="153">
        <v>0</v>
      </c>
      <c r="H41" s="153">
        <v>0</v>
      </c>
      <c r="I41" s="153">
        <v>0</v>
      </c>
      <c r="J41" s="153">
        <v>0</v>
      </c>
      <c r="K41" s="153">
        <v>0</v>
      </c>
      <c r="L41" s="153">
        <v>0</v>
      </c>
      <c r="M41" s="153">
        <v>0</v>
      </c>
      <c r="N41" s="153">
        <v>0</v>
      </c>
      <c r="O41" s="154">
        <f t="shared" si="2"/>
        <v>1155.0050000000001</v>
      </c>
      <c r="P41" s="59"/>
      <c r="Q41" s="59"/>
    </row>
    <row r="42" spans="1:17" ht="15" customHeight="1" x14ac:dyDescent="0.2">
      <c r="A42" s="152" t="s">
        <v>180</v>
      </c>
      <c r="B42" s="153">
        <v>18027.858172</v>
      </c>
      <c r="C42" s="153">
        <v>4.885097</v>
      </c>
      <c r="D42" s="153">
        <v>2227.1159280000002</v>
      </c>
      <c r="E42" s="153">
        <v>18.668112000000001</v>
      </c>
      <c r="F42" s="153">
        <v>3.190804</v>
      </c>
      <c r="G42" s="153">
        <v>67.502740000000003</v>
      </c>
      <c r="H42" s="153">
        <v>40.113061999999999</v>
      </c>
      <c r="I42" s="153">
        <v>1.2179000000000001E-2</v>
      </c>
      <c r="J42" s="153">
        <v>53.054763000000001</v>
      </c>
      <c r="K42" s="153">
        <v>55.079425000000001</v>
      </c>
      <c r="L42" s="153">
        <v>23.395834000000001</v>
      </c>
      <c r="M42" s="153">
        <v>1.229619</v>
      </c>
      <c r="N42" s="153">
        <v>24.079063000000001</v>
      </c>
      <c r="O42" s="154">
        <f t="shared" si="2"/>
        <v>20546.184798000002</v>
      </c>
      <c r="P42" s="59"/>
      <c r="Q42" s="59"/>
    </row>
    <row r="43" spans="1:17" ht="15" customHeight="1" x14ac:dyDescent="0.2">
      <c r="A43" s="152" t="s">
        <v>196</v>
      </c>
      <c r="B43" s="153">
        <v>467.61705699999999</v>
      </c>
      <c r="C43" s="153">
        <v>120.709695</v>
      </c>
      <c r="D43" s="153">
        <v>29.977761000000001</v>
      </c>
      <c r="E43" s="153">
        <v>412.26343600000001</v>
      </c>
      <c r="F43" s="153">
        <v>67.123507000000004</v>
      </c>
      <c r="G43" s="153">
        <v>53.808145000000003</v>
      </c>
      <c r="H43" s="153">
        <v>1024.2797479999999</v>
      </c>
      <c r="I43" s="153">
        <v>250.130932</v>
      </c>
      <c r="J43" s="153">
        <v>799.09336299999995</v>
      </c>
      <c r="K43" s="153">
        <v>3643.8318669999999</v>
      </c>
      <c r="L43" s="153">
        <v>51.415756999999999</v>
      </c>
      <c r="M43" s="153">
        <v>368.479625</v>
      </c>
      <c r="N43" s="153">
        <v>0.88065199999999999</v>
      </c>
      <c r="O43" s="154">
        <f t="shared" si="2"/>
        <v>7289.6115449999988</v>
      </c>
      <c r="P43" s="59"/>
      <c r="Q43" s="59"/>
    </row>
    <row r="44" spans="1:17" ht="15" customHeight="1" x14ac:dyDescent="0.2">
      <c r="A44" s="152" t="s">
        <v>197</v>
      </c>
      <c r="B44" s="153">
        <v>13024.347583000001</v>
      </c>
      <c r="C44" s="153">
        <v>347.74614500000001</v>
      </c>
      <c r="D44" s="153">
        <v>27.717378</v>
      </c>
      <c r="E44" s="153">
        <v>0</v>
      </c>
      <c r="F44" s="153">
        <v>51.395000000000003</v>
      </c>
      <c r="G44" s="153">
        <v>3095.7648279999999</v>
      </c>
      <c r="H44" s="153">
        <v>2370.2361679999999</v>
      </c>
      <c r="I44" s="153">
        <v>308.97904499999999</v>
      </c>
      <c r="J44" s="153">
        <v>3444.0611450000001</v>
      </c>
      <c r="K44" s="153">
        <v>0</v>
      </c>
      <c r="L44" s="153">
        <v>115.588515</v>
      </c>
      <c r="M44" s="153">
        <v>3.5056829999999999</v>
      </c>
      <c r="N44" s="153">
        <v>171.615703</v>
      </c>
      <c r="O44" s="154">
        <f t="shared" si="2"/>
        <v>22960.957192999998</v>
      </c>
      <c r="P44" s="59"/>
      <c r="Q44" s="59"/>
    </row>
    <row r="45" spans="1:17" ht="15" customHeight="1" x14ac:dyDescent="0.2">
      <c r="A45" s="152" t="s">
        <v>183</v>
      </c>
      <c r="B45" s="153">
        <v>5055.2522680000002</v>
      </c>
      <c r="C45" s="153">
        <v>5495.6853730000003</v>
      </c>
      <c r="D45" s="153">
        <v>0</v>
      </c>
      <c r="E45" s="153">
        <v>0</v>
      </c>
      <c r="F45" s="153">
        <v>0</v>
      </c>
      <c r="G45" s="153">
        <v>13.220456</v>
      </c>
      <c r="H45" s="153">
        <v>0</v>
      </c>
      <c r="I45" s="153">
        <v>0</v>
      </c>
      <c r="J45" s="153">
        <v>347.59596099999999</v>
      </c>
      <c r="K45" s="153">
        <v>0</v>
      </c>
      <c r="L45" s="153">
        <v>74.412441000000001</v>
      </c>
      <c r="M45" s="153">
        <v>244.11515700000001</v>
      </c>
      <c r="N45" s="153">
        <v>0</v>
      </c>
      <c r="O45" s="154">
        <f t="shared" si="2"/>
        <v>11230.281655999999</v>
      </c>
      <c r="P45" s="59"/>
      <c r="Q45" s="59"/>
    </row>
    <row r="46" spans="1:17" ht="15" customHeight="1" x14ac:dyDescent="0.2">
      <c r="A46" s="152" t="s">
        <v>184</v>
      </c>
      <c r="B46" s="153">
        <v>23</v>
      </c>
      <c r="C46" s="153">
        <v>25</v>
      </c>
      <c r="D46" s="153">
        <v>0</v>
      </c>
      <c r="E46" s="153">
        <v>0</v>
      </c>
      <c r="F46" s="153">
        <v>0</v>
      </c>
      <c r="G46" s="153">
        <v>5</v>
      </c>
      <c r="H46" s="153">
        <v>0</v>
      </c>
      <c r="I46" s="153">
        <v>10</v>
      </c>
      <c r="J46" s="153">
        <v>3.0077950000000002</v>
      </c>
      <c r="K46" s="153">
        <v>1.4617E-2</v>
      </c>
      <c r="L46" s="153">
        <v>0</v>
      </c>
      <c r="M46" s="153">
        <v>38.223067</v>
      </c>
      <c r="N46" s="153">
        <v>0</v>
      </c>
      <c r="O46" s="154">
        <f t="shared" si="2"/>
        <v>104.245479</v>
      </c>
      <c r="P46" s="59"/>
      <c r="Q46" s="59"/>
    </row>
    <row r="47" spans="1:17" ht="15" customHeight="1" x14ac:dyDescent="0.2">
      <c r="A47" s="152" t="s">
        <v>198</v>
      </c>
      <c r="B47" s="153">
        <v>122.949641</v>
      </c>
      <c r="C47" s="153">
        <v>0</v>
      </c>
      <c r="D47" s="153">
        <v>0</v>
      </c>
      <c r="E47" s="153">
        <v>0</v>
      </c>
      <c r="F47" s="153">
        <v>0</v>
      </c>
      <c r="G47" s="153">
        <v>177.71589800000001</v>
      </c>
      <c r="H47" s="153">
        <v>0</v>
      </c>
      <c r="I47" s="153">
        <v>33</v>
      </c>
      <c r="J47" s="153">
        <v>68.117388000000005</v>
      </c>
      <c r="K47" s="153">
        <v>46.600999999999999</v>
      </c>
      <c r="L47" s="153">
        <v>0</v>
      </c>
      <c r="M47" s="153">
        <v>0</v>
      </c>
      <c r="N47" s="153">
        <v>0</v>
      </c>
      <c r="O47" s="154">
        <f t="shared" si="2"/>
        <v>448.38392700000003</v>
      </c>
      <c r="P47" s="59"/>
      <c r="Q47" s="59"/>
    </row>
    <row r="48" spans="1:17" ht="15" customHeight="1" x14ac:dyDescent="0.2">
      <c r="A48" s="152" t="s">
        <v>186</v>
      </c>
      <c r="B48" s="153">
        <v>6682.30476</v>
      </c>
      <c r="C48" s="153">
        <v>110.02489199999999</v>
      </c>
      <c r="D48" s="153">
        <v>0</v>
      </c>
      <c r="E48" s="153">
        <v>0</v>
      </c>
      <c r="F48" s="153">
        <v>0</v>
      </c>
      <c r="G48" s="153">
        <v>0</v>
      </c>
      <c r="H48" s="153">
        <v>0</v>
      </c>
      <c r="I48" s="153">
        <v>5.4577049999999998</v>
      </c>
      <c r="J48" s="153">
        <v>719.18336499999998</v>
      </c>
      <c r="K48" s="153">
        <v>0</v>
      </c>
      <c r="L48" s="153">
        <v>0</v>
      </c>
      <c r="M48" s="153">
        <v>0</v>
      </c>
      <c r="N48" s="153">
        <v>8.0468050000000009</v>
      </c>
      <c r="O48" s="154">
        <f t="shared" si="2"/>
        <v>7525.017527</v>
      </c>
      <c r="P48" s="59"/>
      <c r="Q48" s="59"/>
    </row>
    <row r="49" spans="1:17" ht="15" customHeight="1" x14ac:dyDescent="0.2">
      <c r="A49" s="152" t="s">
        <v>199</v>
      </c>
      <c r="B49" s="153">
        <v>2246.44</v>
      </c>
      <c r="C49" s="153">
        <v>5</v>
      </c>
      <c r="D49" s="153">
        <v>0</v>
      </c>
      <c r="E49" s="153">
        <v>0</v>
      </c>
      <c r="F49" s="153">
        <v>0</v>
      </c>
      <c r="G49" s="153">
        <v>1</v>
      </c>
      <c r="H49" s="153">
        <v>0</v>
      </c>
      <c r="I49" s="153">
        <v>0</v>
      </c>
      <c r="J49" s="153">
        <v>0</v>
      </c>
      <c r="K49" s="153">
        <v>0</v>
      </c>
      <c r="L49" s="153">
        <v>0</v>
      </c>
      <c r="M49" s="153">
        <v>0</v>
      </c>
      <c r="N49" s="153">
        <v>0</v>
      </c>
      <c r="O49" s="154">
        <f t="shared" si="2"/>
        <v>2252.44</v>
      </c>
      <c r="P49" s="59"/>
      <c r="Q49" s="59"/>
    </row>
    <row r="50" spans="1:17" ht="15" customHeight="1" x14ac:dyDescent="0.2">
      <c r="A50" s="152" t="s">
        <v>200</v>
      </c>
      <c r="B50" s="153">
        <v>263708.41356199997</v>
      </c>
      <c r="C50" s="153">
        <v>99.709053999999995</v>
      </c>
      <c r="D50" s="153">
        <v>0</v>
      </c>
      <c r="E50" s="153">
        <v>0</v>
      </c>
      <c r="F50" s="153">
        <v>0</v>
      </c>
      <c r="G50" s="153">
        <v>4.0142670000000003</v>
      </c>
      <c r="H50" s="153">
        <v>19.339321999999999</v>
      </c>
      <c r="I50" s="153">
        <v>0.82733400000000001</v>
      </c>
      <c r="J50" s="153">
        <v>0</v>
      </c>
      <c r="K50" s="153">
        <v>0</v>
      </c>
      <c r="L50" s="153">
        <v>0</v>
      </c>
      <c r="M50" s="153">
        <v>17.363396999999999</v>
      </c>
      <c r="N50" s="153">
        <v>0</v>
      </c>
      <c r="O50" s="154">
        <f t="shared" si="2"/>
        <v>263849.66693599994</v>
      </c>
      <c r="P50" s="59"/>
      <c r="Q50" s="59"/>
    </row>
    <row r="51" spans="1:17" ht="15" customHeight="1" thickBot="1" x14ac:dyDescent="0.25">
      <c r="A51" s="156" t="s">
        <v>5</v>
      </c>
      <c r="B51" s="157">
        <f>SUM(B31:B50)</f>
        <v>648201.23894800001</v>
      </c>
      <c r="C51" s="157">
        <f t="shared" ref="C51:N51" si="3">SUM(C31:C50)</f>
        <v>6644.2897990000001</v>
      </c>
      <c r="D51" s="157">
        <f t="shared" si="3"/>
        <v>147032.458163</v>
      </c>
      <c r="E51" s="157">
        <f t="shared" si="3"/>
        <v>8744.5265469999977</v>
      </c>
      <c r="F51" s="157">
        <f t="shared" si="3"/>
        <v>2864.2172229999996</v>
      </c>
      <c r="G51" s="157">
        <f t="shared" si="3"/>
        <v>56563.933654000008</v>
      </c>
      <c r="H51" s="157">
        <f t="shared" si="3"/>
        <v>26304.384702999996</v>
      </c>
      <c r="I51" s="157">
        <f t="shared" si="3"/>
        <v>966.91743200000008</v>
      </c>
      <c r="J51" s="157">
        <f t="shared" si="3"/>
        <v>12321.375988</v>
      </c>
      <c r="K51" s="157">
        <f t="shared" si="3"/>
        <v>22985.435239999999</v>
      </c>
      <c r="L51" s="157">
        <f t="shared" si="3"/>
        <v>855.29957400000012</v>
      </c>
      <c r="M51" s="157">
        <f t="shared" si="3"/>
        <v>1974.1610939999998</v>
      </c>
      <c r="N51" s="157">
        <f t="shared" si="3"/>
        <v>1621.7836769999997</v>
      </c>
      <c r="O51" s="158">
        <f t="shared" si="2"/>
        <v>937080.02204199997</v>
      </c>
      <c r="P51" s="59"/>
      <c r="Q51" s="59"/>
    </row>
    <row r="55" spans="1:17" x14ac:dyDescent="0.2">
      <c r="F55" s="59"/>
      <c r="G55" s="59"/>
    </row>
  </sheetData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ZY414"/>
  <sheetViews>
    <sheetView zoomScaleNormal="100" workbookViewId="0">
      <selection activeCell="B7" sqref="B7"/>
    </sheetView>
  </sheetViews>
  <sheetFormatPr defaultColWidth="10.7109375" defaultRowHeight="12.75" x14ac:dyDescent="0.2"/>
  <cols>
    <col min="1" max="1" width="26.42578125" style="24" customWidth="1"/>
    <col min="2" max="2" width="50.28515625" style="133" customWidth="1"/>
    <col min="3" max="4" width="12.5703125" style="144" customWidth="1"/>
    <col min="5" max="5" width="14.140625" style="144" customWidth="1"/>
    <col min="6" max="7" width="12.5703125" style="144" customWidth="1"/>
    <col min="8" max="8" width="13.5703125" style="144" customWidth="1"/>
    <col min="9" max="9" width="12.7109375" style="24" customWidth="1"/>
    <col min="10" max="16384" width="10.7109375" style="24"/>
  </cols>
  <sheetData>
    <row r="1" spans="1:8 16245:16249" ht="16.5" customHeight="1" x14ac:dyDescent="0.2">
      <c r="B1" s="84" t="s">
        <v>892</v>
      </c>
      <c r="C1" s="136"/>
      <c r="D1" s="136"/>
      <c r="E1" s="136"/>
      <c r="F1" s="136"/>
      <c r="G1" s="136"/>
      <c r="H1" s="136"/>
    </row>
    <row r="2" spans="1:8 16245:16249" s="87" customFormat="1" ht="18" customHeight="1" x14ac:dyDescent="0.2">
      <c r="A2" s="24"/>
      <c r="B2" s="86"/>
      <c r="C2" s="364" t="s">
        <v>251</v>
      </c>
      <c r="D2" s="365"/>
      <c r="E2" s="366"/>
      <c r="F2" s="364" t="s">
        <v>252</v>
      </c>
      <c r="G2" s="365"/>
      <c r="H2" s="366"/>
      <c r="WZU2" s="24"/>
      <c r="WZV2" s="24"/>
      <c r="WZW2" s="24"/>
      <c r="WZX2" s="24"/>
      <c r="WZY2" s="24"/>
    </row>
    <row r="3" spans="1:8 16245:16249" s="87" customFormat="1" ht="75" customHeight="1" x14ac:dyDescent="0.2">
      <c r="A3" s="24"/>
      <c r="B3" s="88" t="s">
        <v>0</v>
      </c>
      <c r="C3" s="89" t="s">
        <v>303</v>
      </c>
      <c r="D3" s="90" t="s">
        <v>304</v>
      </c>
      <c r="E3" s="89" t="s">
        <v>305</v>
      </c>
      <c r="F3" s="89" t="s">
        <v>306</v>
      </c>
      <c r="G3" s="90" t="s">
        <v>304</v>
      </c>
      <c r="H3" s="89" t="s">
        <v>307</v>
      </c>
      <c r="WZU3" s="24"/>
      <c r="WZV3" s="24"/>
      <c r="WZW3" s="24"/>
      <c r="WZX3" s="24"/>
      <c r="WZY3" s="24"/>
    </row>
    <row r="4" spans="1:8 16245:16249" s="87" customFormat="1" x14ac:dyDescent="0.2">
      <c r="A4" s="24"/>
      <c r="B4" s="91" t="s">
        <v>308</v>
      </c>
      <c r="C4" s="92">
        <f>+SUM(C5:C14)-C10-C12-C13-C14</f>
        <v>93987.616009999998</v>
      </c>
      <c r="D4" s="92">
        <f>+SUM(D5:D14)-D10-D12-D13-D14</f>
        <v>639.10646899999995</v>
      </c>
      <c r="E4" s="92">
        <f>SUM(C4,D4)</f>
        <v>94626.722479000004</v>
      </c>
      <c r="F4" s="92">
        <f>+SUM(F5:F14)-F10-F12-F13-F14</f>
        <v>93987.616009999998</v>
      </c>
      <c r="G4" s="92">
        <f>+SUM(G5:G14)-G10-G12-G13-G14</f>
        <v>639.10646899999995</v>
      </c>
      <c r="H4" s="92">
        <f>F4+G4</f>
        <v>94626.722479000004</v>
      </c>
      <c r="WZU4" s="24"/>
      <c r="WZV4" s="24"/>
      <c r="WZW4" s="24"/>
      <c r="WZX4" s="24"/>
      <c r="WZY4" s="24"/>
    </row>
    <row r="5" spans="1:8 16245:16249" s="87" customFormat="1" x14ac:dyDescent="0.2">
      <c r="A5" s="24"/>
      <c r="B5" s="93" t="s">
        <v>309</v>
      </c>
      <c r="C5" s="94">
        <v>61666.646788999991</v>
      </c>
      <c r="D5" s="94">
        <v>241.63737799999996</v>
      </c>
      <c r="E5" s="94">
        <f t="shared" ref="E5:E68" si="0">SUM(C5,D5)</f>
        <v>61908.284166999991</v>
      </c>
      <c r="F5" s="94">
        <v>61666.646788999991</v>
      </c>
      <c r="G5" s="94">
        <v>241.63737799999996</v>
      </c>
      <c r="H5" s="94">
        <f t="shared" ref="H5:H68" si="1">F5+G5</f>
        <v>61908.284166999991</v>
      </c>
      <c r="WZU5" s="24"/>
      <c r="WZV5" s="24"/>
      <c r="WZW5" s="24"/>
      <c r="WZX5" s="24"/>
      <c r="WZY5" s="24"/>
    </row>
    <row r="6" spans="1:8 16245:16249" s="87" customFormat="1" x14ac:dyDescent="0.2">
      <c r="A6" s="24"/>
      <c r="B6" s="93" t="s">
        <v>310</v>
      </c>
      <c r="C6" s="95">
        <v>1516.734023</v>
      </c>
      <c r="D6" s="95">
        <v>367.06</v>
      </c>
      <c r="E6" s="95">
        <f t="shared" si="0"/>
        <v>1883.7940229999999</v>
      </c>
      <c r="F6" s="95">
        <v>1516.734023</v>
      </c>
      <c r="G6" s="95">
        <v>367.06</v>
      </c>
      <c r="H6" s="95">
        <f t="shared" si="1"/>
        <v>1883.7940229999999</v>
      </c>
      <c r="WZU6" s="24"/>
      <c r="WZV6" s="24"/>
      <c r="WZW6" s="24"/>
      <c r="WZX6" s="24"/>
      <c r="WZY6" s="24"/>
    </row>
    <row r="7" spans="1:8 16245:16249" s="87" customFormat="1" ht="24" customHeight="1" x14ac:dyDescent="0.2">
      <c r="A7" s="24"/>
      <c r="B7" s="96" t="s">
        <v>311</v>
      </c>
      <c r="C7" s="95">
        <v>305.04355600000002</v>
      </c>
      <c r="D7" s="95">
        <v>0</v>
      </c>
      <c r="E7" s="95">
        <f t="shared" si="0"/>
        <v>305.04355600000002</v>
      </c>
      <c r="F7" s="95">
        <v>305.04355600000002</v>
      </c>
      <c r="G7" s="95">
        <v>0</v>
      </c>
      <c r="H7" s="95">
        <f t="shared" si="1"/>
        <v>305.04355600000002</v>
      </c>
      <c r="WZU7" s="24"/>
      <c r="WZV7" s="24"/>
      <c r="WZW7" s="24"/>
      <c r="WZX7" s="24"/>
      <c r="WZY7" s="24"/>
    </row>
    <row r="8" spans="1:8 16245:16249" s="87" customFormat="1" x14ac:dyDescent="0.2">
      <c r="A8" s="24"/>
      <c r="B8" s="93" t="s">
        <v>312</v>
      </c>
      <c r="C8" s="95">
        <v>788.47308899999996</v>
      </c>
      <c r="D8" s="95">
        <v>-0.78738699999999995</v>
      </c>
      <c r="E8" s="95">
        <f t="shared" si="0"/>
        <v>787.68570199999999</v>
      </c>
      <c r="F8" s="95">
        <v>788.47308899999996</v>
      </c>
      <c r="G8" s="95">
        <v>-0.78738699999999995</v>
      </c>
      <c r="H8" s="95">
        <f t="shared" si="1"/>
        <v>787.68570199999999</v>
      </c>
      <c r="WZU8" s="24"/>
      <c r="WZV8" s="24"/>
      <c r="WZW8" s="24"/>
      <c r="WZX8" s="24"/>
      <c r="WZY8" s="24"/>
    </row>
    <row r="9" spans="1:8 16245:16249" s="87" customFormat="1" x14ac:dyDescent="0.2">
      <c r="A9" s="24"/>
      <c r="B9" s="93" t="s">
        <v>313</v>
      </c>
      <c r="C9" s="97">
        <v>28701.164400000001</v>
      </c>
      <c r="D9" s="97">
        <v>31.196477999999999</v>
      </c>
      <c r="E9" s="97">
        <f t="shared" si="0"/>
        <v>28732.360878000003</v>
      </c>
      <c r="F9" s="97">
        <v>28701.164400000001</v>
      </c>
      <c r="G9" s="97">
        <v>31.196477999999999</v>
      </c>
      <c r="H9" s="97">
        <f t="shared" si="1"/>
        <v>28732.360878000003</v>
      </c>
      <c r="WZU9" s="24"/>
      <c r="WZV9" s="24"/>
      <c r="WZW9" s="24"/>
      <c r="WZX9" s="24"/>
      <c r="WZY9" s="24"/>
    </row>
    <row r="10" spans="1:8 16245:16249" s="87" customFormat="1" x14ac:dyDescent="0.2">
      <c r="A10" s="24"/>
      <c r="B10" s="98" t="s">
        <v>314</v>
      </c>
      <c r="C10" s="95">
        <v>10800</v>
      </c>
      <c r="D10" s="95">
        <v>0</v>
      </c>
      <c r="E10" s="95">
        <f t="shared" si="0"/>
        <v>10800</v>
      </c>
      <c r="F10" s="95">
        <v>10800</v>
      </c>
      <c r="G10" s="95">
        <v>0</v>
      </c>
      <c r="H10" s="95">
        <f t="shared" si="1"/>
        <v>10800</v>
      </c>
      <c r="WZU10" s="24"/>
      <c r="WZV10" s="24"/>
      <c r="WZW10" s="24"/>
      <c r="WZX10" s="24"/>
      <c r="WZY10" s="24"/>
    </row>
    <row r="11" spans="1:8 16245:16249" s="87" customFormat="1" x14ac:dyDescent="0.2">
      <c r="A11" s="24"/>
      <c r="B11" s="93" t="s">
        <v>315</v>
      </c>
      <c r="C11" s="95">
        <v>1009.554153</v>
      </c>
      <c r="D11" s="95">
        <v>0</v>
      </c>
      <c r="E11" s="95">
        <f t="shared" si="0"/>
        <v>1009.554153</v>
      </c>
      <c r="F11" s="95">
        <v>1009.554153</v>
      </c>
      <c r="G11" s="95">
        <v>0</v>
      </c>
      <c r="H11" s="95">
        <f t="shared" si="1"/>
        <v>1009.554153</v>
      </c>
      <c r="WZU11" s="24"/>
      <c r="WZV11" s="24"/>
      <c r="WZW11" s="24"/>
      <c r="WZX11" s="24"/>
      <c r="WZY11" s="24"/>
    </row>
    <row r="12" spans="1:8 16245:16249" s="87" customFormat="1" x14ac:dyDescent="0.2">
      <c r="A12" s="24"/>
      <c r="B12" s="98" t="s">
        <v>316</v>
      </c>
      <c r="C12" s="95">
        <v>374.005379</v>
      </c>
      <c r="D12" s="95">
        <v>0</v>
      </c>
      <c r="E12" s="95">
        <f t="shared" si="0"/>
        <v>374.005379</v>
      </c>
      <c r="F12" s="95">
        <v>374.005379</v>
      </c>
      <c r="G12" s="95">
        <v>0</v>
      </c>
      <c r="H12" s="95">
        <f t="shared" si="1"/>
        <v>374.005379</v>
      </c>
      <c r="WZU12" s="24"/>
      <c r="WZV12" s="24"/>
      <c r="WZW12" s="24"/>
      <c r="WZX12" s="24"/>
      <c r="WZY12" s="24"/>
    </row>
    <row r="13" spans="1:8 16245:16249" s="87" customFormat="1" x14ac:dyDescent="0.2">
      <c r="A13" s="24"/>
      <c r="B13" s="18" t="s">
        <v>317</v>
      </c>
      <c r="C13" s="97">
        <v>605.67936399999996</v>
      </c>
      <c r="D13" s="97">
        <v>0</v>
      </c>
      <c r="E13" s="97">
        <f t="shared" si="0"/>
        <v>605.67936399999996</v>
      </c>
      <c r="F13" s="97">
        <v>605.67936399999996</v>
      </c>
      <c r="G13" s="97">
        <v>0</v>
      </c>
      <c r="H13" s="97">
        <f t="shared" si="1"/>
        <v>605.67936399999996</v>
      </c>
      <c r="WZU13" s="24"/>
      <c r="WZV13" s="24"/>
      <c r="WZW13" s="24"/>
      <c r="WZX13" s="24"/>
      <c r="WZY13" s="24"/>
    </row>
    <row r="14" spans="1:8 16245:16249" s="87" customFormat="1" x14ac:dyDescent="0.2">
      <c r="A14" s="24"/>
      <c r="B14" s="98" t="s">
        <v>318</v>
      </c>
      <c r="C14" s="97">
        <v>29.86941000000013</v>
      </c>
      <c r="D14" s="97">
        <v>0</v>
      </c>
      <c r="E14" s="97">
        <f t="shared" si="0"/>
        <v>29.86941000000013</v>
      </c>
      <c r="F14" s="97">
        <v>29.86941000000013</v>
      </c>
      <c r="G14" s="97">
        <v>0</v>
      </c>
      <c r="H14" s="97">
        <f t="shared" si="1"/>
        <v>29.86941000000013</v>
      </c>
      <c r="WZU14" s="24"/>
      <c r="WZV14" s="24"/>
      <c r="WZW14" s="24"/>
      <c r="WZX14" s="24"/>
      <c r="WZY14" s="24"/>
    </row>
    <row r="15" spans="1:8 16245:16249" s="87" customFormat="1" x14ac:dyDescent="0.2">
      <c r="A15" s="24"/>
      <c r="B15" s="91" t="s">
        <v>319</v>
      </c>
      <c r="C15" s="92">
        <v>5014.0061379999997</v>
      </c>
      <c r="D15" s="92">
        <v>10.320731</v>
      </c>
      <c r="E15" s="92">
        <f t="shared" si="0"/>
        <v>5024.3268689999995</v>
      </c>
      <c r="F15" s="92">
        <v>5014.0079649999998</v>
      </c>
      <c r="G15" s="92">
        <v>10.320731</v>
      </c>
      <c r="H15" s="92">
        <f t="shared" si="1"/>
        <v>5024.3286959999996</v>
      </c>
      <c r="WZU15" s="24"/>
      <c r="WZV15" s="24"/>
      <c r="WZW15" s="24"/>
      <c r="WZX15" s="24"/>
      <c r="WZY15" s="24"/>
    </row>
    <row r="16" spans="1:8 16245:16249" s="87" customFormat="1" x14ac:dyDescent="0.2">
      <c r="A16" s="24"/>
      <c r="B16" s="91" t="s">
        <v>320</v>
      </c>
      <c r="C16" s="92">
        <f>+SUM(C17:C38)-C18-C19-C23-C24-C27-C28-C29</f>
        <v>13831.462721000005</v>
      </c>
      <c r="D16" s="92">
        <f>+SUM(D17:D38)-D18-D19-D23-D24-D27-D28-D29</f>
        <v>-143.56049100000001</v>
      </c>
      <c r="E16" s="92">
        <f t="shared" si="0"/>
        <v>13687.902230000005</v>
      </c>
      <c r="F16" s="92">
        <f>+SUM(F17:F38)-F18-F19-F23-F24-F27-F28-F29</f>
        <v>14173.988286000009</v>
      </c>
      <c r="G16" s="92">
        <f>+SUM(G17:G38)-G18-G19-G23-G24-G27-G28-G29</f>
        <v>-143.56049100000001</v>
      </c>
      <c r="H16" s="92">
        <f t="shared" si="1"/>
        <v>14030.427795000009</v>
      </c>
      <c r="WZU16" s="24"/>
      <c r="WZV16" s="24"/>
      <c r="WZW16" s="24"/>
      <c r="WZX16" s="24"/>
      <c r="WZY16" s="24"/>
    </row>
    <row r="17" spans="1:9 16245:16249" s="87" customFormat="1" x14ac:dyDescent="0.2">
      <c r="A17" s="24"/>
      <c r="B17" s="99" t="s">
        <v>321</v>
      </c>
      <c r="C17" s="95">
        <v>3694.6448660000001</v>
      </c>
      <c r="D17" s="95">
        <v>0</v>
      </c>
      <c r="E17" s="95">
        <f>SUM(C17,D17)</f>
        <v>3694.6448660000001</v>
      </c>
      <c r="F17" s="95">
        <v>3697.6448660000001</v>
      </c>
      <c r="G17" s="95">
        <v>0</v>
      </c>
      <c r="H17" s="95">
        <f t="shared" si="1"/>
        <v>3697.6448660000001</v>
      </c>
      <c r="WZU17" s="24"/>
      <c r="WZV17" s="24"/>
      <c r="WZW17" s="24"/>
      <c r="WZX17" s="24"/>
      <c r="WZY17" s="24"/>
    </row>
    <row r="18" spans="1:9 16245:16249" s="87" customFormat="1" ht="28.5" customHeight="1" x14ac:dyDescent="0.2">
      <c r="A18" s="24"/>
      <c r="B18" s="100" t="s">
        <v>322</v>
      </c>
      <c r="C18" s="95">
        <v>216.89778999999999</v>
      </c>
      <c r="D18" s="95">
        <v>0</v>
      </c>
      <c r="E18" s="95">
        <f t="shared" ref="E18:E38" si="2">SUM(C18,D18)</f>
        <v>216.89778999999999</v>
      </c>
      <c r="F18" s="95">
        <v>219.89778999999999</v>
      </c>
      <c r="G18" s="95">
        <v>0</v>
      </c>
      <c r="H18" s="95">
        <f t="shared" si="1"/>
        <v>219.89778999999999</v>
      </c>
      <c r="WZU18" s="24"/>
      <c r="WZV18" s="24"/>
      <c r="WZW18" s="24"/>
      <c r="WZX18" s="24"/>
      <c r="WZY18" s="24"/>
    </row>
    <row r="19" spans="1:9 16245:16249" s="87" customFormat="1" x14ac:dyDescent="0.2">
      <c r="A19" s="24"/>
      <c r="B19" s="100" t="s">
        <v>323</v>
      </c>
      <c r="C19" s="95">
        <v>3201.9920000000002</v>
      </c>
      <c r="D19" s="95">
        <v>0</v>
      </c>
      <c r="E19" s="95">
        <f t="shared" si="2"/>
        <v>3201.9920000000002</v>
      </c>
      <c r="F19" s="95">
        <v>3201.9920000000002</v>
      </c>
      <c r="G19" s="95">
        <v>0</v>
      </c>
      <c r="H19" s="95">
        <f t="shared" si="1"/>
        <v>3201.9920000000002</v>
      </c>
      <c r="WZU19" s="24"/>
      <c r="WZV19" s="24"/>
      <c r="WZW19" s="24"/>
      <c r="WZX19" s="24"/>
      <c r="WZY19" s="24"/>
    </row>
    <row r="20" spans="1:9 16245:16249" ht="25.5" x14ac:dyDescent="0.2">
      <c r="B20" s="99" t="s">
        <v>324</v>
      </c>
      <c r="C20" s="95">
        <v>103.37578999999999</v>
      </c>
      <c r="D20" s="95">
        <v>0</v>
      </c>
      <c r="E20" s="95">
        <f t="shared" si="2"/>
        <v>103.37578999999999</v>
      </c>
      <c r="F20" s="95">
        <v>120.440742</v>
      </c>
      <c r="G20" s="95">
        <v>0</v>
      </c>
      <c r="H20" s="95">
        <f t="shared" si="1"/>
        <v>120.440742</v>
      </c>
      <c r="I20" s="87"/>
    </row>
    <row r="21" spans="1:9 16245:16249" s="87" customFormat="1" x14ac:dyDescent="0.2">
      <c r="A21" s="24"/>
      <c r="B21" s="99" t="s">
        <v>325</v>
      </c>
      <c r="C21" s="95">
        <v>1090.0129999999999</v>
      </c>
      <c r="D21" s="95">
        <v>0</v>
      </c>
      <c r="E21" s="95">
        <f t="shared" si="2"/>
        <v>1090.0129999999999</v>
      </c>
      <c r="F21" s="95">
        <v>1090.0129999999999</v>
      </c>
      <c r="G21" s="95">
        <v>0</v>
      </c>
      <c r="H21" s="95">
        <f t="shared" si="1"/>
        <v>1090.0129999999999</v>
      </c>
      <c r="WZU21" s="24"/>
      <c r="WZV21" s="24"/>
      <c r="WZW21" s="24"/>
      <c r="WZX21" s="24"/>
      <c r="WZY21" s="24"/>
    </row>
    <row r="22" spans="1:9 16245:16249" s="87" customFormat="1" x14ac:dyDescent="0.2">
      <c r="A22" s="24"/>
      <c r="B22" s="101" t="s">
        <v>326</v>
      </c>
      <c r="C22" s="95">
        <v>1340.328309</v>
      </c>
      <c r="D22" s="95">
        <v>-8.85</v>
      </c>
      <c r="E22" s="95">
        <f t="shared" si="2"/>
        <v>1331.4783090000001</v>
      </c>
      <c r="F22" s="95">
        <v>1347.9283089999999</v>
      </c>
      <c r="G22" s="95">
        <v>-8.85</v>
      </c>
      <c r="H22" s="95">
        <f t="shared" si="1"/>
        <v>1339.078309</v>
      </c>
      <c r="WZU22" s="24"/>
      <c r="WZV22" s="24"/>
      <c r="WZW22" s="24"/>
      <c r="WZX22" s="24"/>
      <c r="WZY22" s="24"/>
    </row>
    <row r="23" spans="1:9 16245:16249" s="87" customFormat="1" x14ac:dyDescent="0.2">
      <c r="A23" s="24"/>
      <c r="B23" s="102" t="s">
        <v>327</v>
      </c>
      <c r="C23" s="95">
        <v>1055.790982</v>
      </c>
      <c r="D23" s="95">
        <v>-4</v>
      </c>
      <c r="E23" s="95">
        <f t="shared" si="2"/>
        <v>1051.790982</v>
      </c>
      <c r="F23" s="95">
        <v>1055.790982</v>
      </c>
      <c r="G23" s="95">
        <v>-4</v>
      </c>
      <c r="H23" s="95">
        <f t="shared" si="1"/>
        <v>1051.790982</v>
      </c>
      <c r="I23" s="24"/>
      <c r="WZU23" s="24"/>
      <c r="WZV23" s="24"/>
      <c r="WZW23" s="24"/>
      <c r="WZX23" s="24"/>
      <c r="WZY23" s="24"/>
    </row>
    <row r="24" spans="1:9 16245:16249" x14ac:dyDescent="0.2">
      <c r="B24" s="100" t="s">
        <v>328</v>
      </c>
      <c r="C24" s="95">
        <v>259</v>
      </c>
      <c r="D24" s="95">
        <v>-4.3899999999999997</v>
      </c>
      <c r="E24" s="95">
        <f t="shared" si="2"/>
        <v>254.61</v>
      </c>
      <c r="F24" s="95">
        <v>266.60000000000002</v>
      </c>
      <c r="G24" s="95">
        <v>-4.3899999999999997</v>
      </c>
      <c r="H24" s="95">
        <f t="shared" si="1"/>
        <v>262.21000000000004</v>
      </c>
      <c r="I24" s="87"/>
    </row>
    <row r="25" spans="1:9 16245:16249" s="87" customFormat="1" x14ac:dyDescent="0.2">
      <c r="A25" s="24"/>
      <c r="B25" s="99" t="s">
        <v>329</v>
      </c>
      <c r="C25" s="95">
        <v>325.77193199999999</v>
      </c>
      <c r="D25" s="95">
        <v>-10</v>
      </c>
      <c r="E25" s="95">
        <f t="shared" si="2"/>
        <v>315.77193199999999</v>
      </c>
      <c r="F25" s="95">
        <v>325.77517</v>
      </c>
      <c r="G25" s="95">
        <v>-10</v>
      </c>
      <c r="H25" s="95">
        <f t="shared" si="1"/>
        <v>315.77517</v>
      </c>
      <c r="WZU25" s="24"/>
      <c r="WZV25" s="24"/>
      <c r="WZW25" s="24"/>
      <c r="WZX25" s="24"/>
      <c r="WZY25" s="24"/>
    </row>
    <row r="26" spans="1:9 16245:16249" s="87" customFormat="1" x14ac:dyDescent="0.2">
      <c r="A26" s="24"/>
      <c r="B26" s="99" t="s">
        <v>330</v>
      </c>
      <c r="C26" s="95">
        <v>1093.9468300000001</v>
      </c>
      <c r="D26" s="95">
        <v>-70.521766999999997</v>
      </c>
      <c r="E26" s="95">
        <f t="shared" si="2"/>
        <v>1023.4250630000001</v>
      </c>
      <c r="F26" s="95">
        <v>1193.9468300000001</v>
      </c>
      <c r="G26" s="95">
        <v>-70.521766999999997</v>
      </c>
      <c r="H26" s="95">
        <f t="shared" si="1"/>
        <v>1123.4250630000001</v>
      </c>
      <c r="WZU26" s="24"/>
      <c r="WZV26" s="24"/>
      <c r="WZW26" s="24"/>
      <c r="WZX26" s="24"/>
      <c r="WZY26" s="24"/>
    </row>
    <row r="27" spans="1:9 16245:16249" s="87" customFormat="1" x14ac:dyDescent="0.2">
      <c r="A27" s="24"/>
      <c r="B27" s="102" t="s">
        <v>331</v>
      </c>
      <c r="C27" s="95">
        <v>567.756212</v>
      </c>
      <c r="D27" s="95">
        <v>-99.021766999999997</v>
      </c>
      <c r="E27" s="95">
        <f t="shared" si="2"/>
        <v>468.73444499999999</v>
      </c>
      <c r="F27" s="95">
        <v>567.756212</v>
      </c>
      <c r="G27" s="95">
        <v>-99.021766999999997</v>
      </c>
      <c r="H27" s="95">
        <f t="shared" si="1"/>
        <v>468.73444499999999</v>
      </c>
      <c r="WZU27" s="24"/>
      <c r="WZV27" s="24"/>
      <c r="WZW27" s="24"/>
      <c r="WZX27" s="24"/>
      <c r="WZY27" s="24"/>
    </row>
    <row r="28" spans="1:9 16245:16249" s="87" customFormat="1" x14ac:dyDescent="0.2">
      <c r="A28" s="24"/>
      <c r="B28" s="102" t="s">
        <v>332</v>
      </c>
      <c r="C28" s="95">
        <v>42.536999999999999</v>
      </c>
      <c r="D28" s="95">
        <v>0</v>
      </c>
      <c r="E28" s="95">
        <f t="shared" si="2"/>
        <v>42.536999999999999</v>
      </c>
      <c r="F28" s="95">
        <v>42.536999999999999</v>
      </c>
      <c r="G28" s="95">
        <v>0</v>
      </c>
      <c r="H28" s="95">
        <f t="shared" si="1"/>
        <v>42.536999999999999</v>
      </c>
      <c r="WZU28" s="24"/>
      <c r="WZV28" s="24"/>
      <c r="WZW28" s="24"/>
      <c r="WZX28" s="24"/>
      <c r="WZY28" s="24"/>
    </row>
    <row r="29" spans="1:9 16245:16249" s="87" customFormat="1" x14ac:dyDescent="0.2">
      <c r="A29" s="24"/>
      <c r="B29" s="100" t="s">
        <v>333</v>
      </c>
      <c r="C29" s="95">
        <v>384.93632100000002</v>
      </c>
      <c r="D29" s="95">
        <v>0</v>
      </c>
      <c r="E29" s="95">
        <f t="shared" si="2"/>
        <v>384.93632100000002</v>
      </c>
      <c r="F29" s="95">
        <v>484.93632100000002</v>
      </c>
      <c r="G29" s="95">
        <v>0</v>
      </c>
      <c r="H29" s="95">
        <f t="shared" si="1"/>
        <v>484.93632100000002</v>
      </c>
      <c r="WZU29" s="24"/>
      <c r="WZV29" s="24"/>
      <c r="WZW29" s="24"/>
      <c r="WZX29" s="24"/>
      <c r="WZY29" s="24"/>
    </row>
    <row r="30" spans="1:9 16245:16249" s="87" customFormat="1" x14ac:dyDescent="0.2">
      <c r="A30" s="24"/>
      <c r="B30" s="99" t="s">
        <v>334</v>
      </c>
      <c r="C30" s="95">
        <v>2766.067423</v>
      </c>
      <c r="D30" s="95">
        <v>-30.74</v>
      </c>
      <c r="E30" s="95">
        <f t="shared" si="2"/>
        <v>2735.3274230000002</v>
      </c>
      <c r="F30" s="95">
        <v>2788.8512219999998</v>
      </c>
      <c r="G30" s="95">
        <v>-30.74</v>
      </c>
      <c r="H30" s="95">
        <f t="shared" si="1"/>
        <v>2758.111222</v>
      </c>
      <c r="WZU30" s="24"/>
      <c r="WZV30" s="24"/>
      <c r="WZW30" s="24"/>
      <c r="WZX30" s="24"/>
      <c r="WZY30" s="24"/>
    </row>
    <row r="31" spans="1:9 16245:16249" s="87" customFormat="1" x14ac:dyDescent="0.2">
      <c r="A31" s="24"/>
      <c r="B31" s="99" t="s">
        <v>335</v>
      </c>
      <c r="C31" s="95">
        <v>1226.3706420000001</v>
      </c>
      <c r="D31" s="95">
        <v>28.264330999999999</v>
      </c>
      <c r="E31" s="95">
        <f t="shared" si="2"/>
        <v>1254.6349730000002</v>
      </c>
      <c r="F31" s="95">
        <v>1360.144164</v>
      </c>
      <c r="G31" s="95">
        <v>28.264330999999999</v>
      </c>
      <c r="H31" s="95">
        <f t="shared" si="1"/>
        <v>1388.4084950000001</v>
      </c>
      <c r="WZU31" s="24"/>
      <c r="WZV31" s="24"/>
      <c r="WZW31" s="24"/>
      <c r="WZX31" s="24"/>
      <c r="WZY31" s="24"/>
    </row>
    <row r="32" spans="1:9 16245:16249" s="87" customFormat="1" ht="25.5" x14ac:dyDescent="0.2">
      <c r="A32" s="24"/>
      <c r="B32" s="103" t="s">
        <v>336</v>
      </c>
      <c r="C32" s="95">
        <v>106.850936</v>
      </c>
      <c r="D32" s="95">
        <v>-5</v>
      </c>
      <c r="E32" s="95">
        <f t="shared" si="2"/>
        <v>101.850936</v>
      </c>
      <c r="F32" s="95">
        <v>106.85285399999999</v>
      </c>
      <c r="G32" s="95">
        <v>-5</v>
      </c>
      <c r="H32" s="95">
        <f t="shared" si="1"/>
        <v>101.85285399999999</v>
      </c>
      <c r="WZU32" s="24"/>
      <c r="WZV32" s="24"/>
      <c r="WZW32" s="24"/>
      <c r="WZX32" s="24"/>
      <c r="WZY32" s="24"/>
    </row>
    <row r="33" spans="1:15 16245:16249" s="87" customFormat="1" x14ac:dyDescent="0.2">
      <c r="A33" s="24"/>
      <c r="B33" s="103" t="s">
        <v>337</v>
      </c>
      <c r="C33" s="95">
        <v>60.942611999999997</v>
      </c>
      <c r="D33" s="95">
        <v>0.5</v>
      </c>
      <c r="E33" s="95">
        <f t="shared" si="2"/>
        <v>61.442611999999997</v>
      </c>
      <c r="F33" s="95">
        <v>68.204699000000005</v>
      </c>
      <c r="G33" s="95">
        <v>0.5</v>
      </c>
      <c r="H33" s="95">
        <f t="shared" si="1"/>
        <v>68.704699000000005</v>
      </c>
      <c r="WZU33" s="24"/>
      <c r="WZV33" s="24"/>
      <c r="WZW33" s="24"/>
      <c r="WZX33" s="24"/>
      <c r="WZY33" s="24"/>
    </row>
    <row r="34" spans="1:15 16245:16249" s="87" customFormat="1" x14ac:dyDescent="0.2">
      <c r="A34" s="24"/>
      <c r="B34" s="103" t="s">
        <v>338</v>
      </c>
      <c r="C34" s="95">
        <v>65.264829000000006</v>
      </c>
      <c r="D34" s="95">
        <v>-0.239817</v>
      </c>
      <c r="E34" s="95">
        <f t="shared" si="2"/>
        <v>65.025012000000004</v>
      </c>
      <c r="F34" s="95">
        <v>87.351179000000002</v>
      </c>
      <c r="G34" s="95">
        <v>-0.239817</v>
      </c>
      <c r="H34" s="95">
        <f t="shared" si="1"/>
        <v>87.111362</v>
      </c>
      <c r="WZU34" s="24"/>
      <c r="WZV34" s="24"/>
      <c r="WZW34" s="24"/>
      <c r="WZX34" s="24"/>
      <c r="WZY34" s="24"/>
    </row>
    <row r="35" spans="1:15 16245:16249" s="87" customFormat="1" x14ac:dyDescent="0.2">
      <c r="A35" s="24"/>
      <c r="B35" s="103" t="s">
        <v>339</v>
      </c>
      <c r="C35" s="95">
        <v>64.283210999999994</v>
      </c>
      <c r="D35" s="95">
        <v>-19.899999999999999</v>
      </c>
      <c r="E35" s="95">
        <f t="shared" si="2"/>
        <v>44.383210999999996</v>
      </c>
      <c r="F35" s="95">
        <v>65.187184999999999</v>
      </c>
      <c r="G35" s="95">
        <v>-19.899999999999999</v>
      </c>
      <c r="H35" s="95">
        <f t="shared" si="1"/>
        <v>45.287185000000001</v>
      </c>
      <c r="WZU35" s="24"/>
      <c r="WZV35" s="24"/>
      <c r="WZW35" s="24"/>
      <c r="WZX35" s="24"/>
      <c r="WZY35" s="24"/>
    </row>
    <row r="36" spans="1:15 16245:16249" s="87" customFormat="1" x14ac:dyDescent="0.2">
      <c r="A36" s="24"/>
      <c r="B36" s="103" t="s">
        <v>340</v>
      </c>
      <c r="C36" s="95">
        <v>92.926336000000006</v>
      </c>
      <c r="D36" s="95">
        <v>0.7</v>
      </c>
      <c r="E36" s="95">
        <f t="shared" si="2"/>
        <v>93.626336000000009</v>
      </c>
      <c r="F36" s="95">
        <v>93.715677999999997</v>
      </c>
      <c r="G36" s="95">
        <v>0.7</v>
      </c>
      <c r="H36" s="95">
        <f t="shared" si="1"/>
        <v>94.415678</v>
      </c>
      <c r="WZU36" s="24"/>
      <c r="WZV36" s="24"/>
      <c r="WZW36" s="24"/>
      <c r="WZX36" s="24"/>
      <c r="WZY36" s="24"/>
    </row>
    <row r="37" spans="1:15 16245:16249" s="87" customFormat="1" x14ac:dyDescent="0.2">
      <c r="A37" s="24"/>
      <c r="B37" s="103" t="s">
        <v>341</v>
      </c>
      <c r="C37" s="95">
        <v>344.3424</v>
      </c>
      <c r="D37" s="95">
        <v>-2.8381120000000002</v>
      </c>
      <c r="E37" s="95">
        <f t="shared" si="2"/>
        <v>341.50428799999997</v>
      </c>
      <c r="F37" s="95">
        <v>355.472489</v>
      </c>
      <c r="G37" s="95">
        <v>-2.8381120000000002</v>
      </c>
      <c r="H37" s="95">
        <f t="shared" si="1"/>
        <v>352.63437699999997</v>
      </c>
      <c r="WZU37" s="24"/>
      <c r="WZV37" s="24"/>
      <c r="WZW37" s="24"/>
      <c r="WZX37" s="24"/>
      <c r="WZY37" s="24"/>
    </row>
    <row r="38" spans="1:15 16245:16249" s="87" customFormat="1" x14ac:dyDescent="0.2">
      <c r="A38" s="24"/>
      <c r="B38" s="103" t="s">
        <v>342</v>
      </c>
      <c r="C38" s="95">
        <v>1456.333605</v>
      </c>
      <c r="D38" s="95">
        <v>-24.935126</v>
      </c>
      <c r="E38" s="95">
        <f t="shared" si="2"/>
        <v>1431.398479</v>
      </c>
      <c r="F38" s="95">
        <v>1472.4598990000002</v>
      </c>
      <c r="G38" s="95">
        <v>-24.935126</v>
      </c>
      <c r="H38" s="95">
        <f t="shared" si="1"/>
        <v>1447.5247730000001</v>
      </c>
      <c r="I38" s="104"/>
      <c r="J38" s="104"/>
      <c r="K38" s="104"/>
      <c r="L38" s="104"/>
      <c r="M38" s="104"/>
      <c r="N38" s="104"/>
      <c r="O38" s="104"/>
      <c r="WZU38" s="24"/>
      <c r="WZV38" s="24"/>
      <c r="WZW38" s="24"/>
      <c r="WZX38" s="24"/>
      <c r="WZY38" s="24"/>
    </row>
    <row r="39" spans="1:15 16245:16249" s="87" customFormat="1" ht="25.5" x14ac:dyDescent="0.2">
      <c r="A39" s="24"/>
      <c r="B39" s="91" t="s">
        <v>343</v>
      </c>
      <c r="C39" s="92">
        <f>+C40+C60+C121</f>
        <v>283586.30443800002</v>
      </c>
      <c r="D39" s="92">
        <f>+D40+D60+D121</f>
        <v>1506.4634190000002</v>
      </c>
      <c r="E39" s="92">
        <f t="shared" si="0"/>
        <v>285092.767857</v>
      </c>
      <c r="F39" s="92">
        <f>+F40+F60+F121</f>
        <v>289827.09232900001</v>
      </c>
      <c r="G39" s="92">
        <f>+G40+G60+G121</f>
        <v>1506.4634190000002</v>
      </c>
      <c r="H39" s="92">
        <f t="shared" si="1"/>
        <v>291333.55574799998</v>
      </c>
      <c r="WZU39" s="24"/>
      <c r="WZV39" s="24"/>
      <c r="WZW39" s="24"/>
      <c r="WZX39" s="24"/>
      <c r="WZY39" s="24"/>
    </row>
    <row r="40" spans="1:15 16245:16249" s="87" customFormat="1" x14ac:dyDescent="0.2">
      <c r="A40" s="24"/>
      <c r="B40" s="91" t="s">
        <v>344</v>
      </c>
      <c r="C40" s="92">
        <f>+SUM(C41:C59)</f>
        <v>10488.685507000002</v>
      </c>
      <c r="D40" s="92">
        <f>+SUM(D41:D59)</f>
        <v>-149.42502900000005</v>
      </c>
      <c r="E40" s="92">
        <f t="shared" si="0"/>
        <v>10339.260478000002</v>
      </c>
      <c r="F40" s="92">
        <f>+SUM(F41:F59)</f>
        <v>10493.127531000004</v>
      </c>
      <c r="G40" s="92">
        <f>+SUM(G41:G59)</f>
        <v>-149.42502900000005</v>
      </c>
      <c r="H40" s="92">
        <f t="shared" si="1"/>
        <v>10343.702502000004</v>
      </c>
      <c r="WZU40" s="24"/>
      <c r="WZV40" s="24"/>
      <c r="WZW40" s="24"/>
      <c r="WZX40" s="24"/>
      <c r="WZY40" s="24"/>
    </row>
    <row r="41" spans="1:15 16245:16249" s="87" customFormat="1" x14ac:dyDescent="0.2">
      <c r="A41" s="24"/>
      <c r="B41" s="99" t="s">
        <v>345</v>
      </c>
      <c r="C41" s="95">
        <v>1778.1736370000001</v>
      </c>
      <c r="D41" s="95">
        <v>-1.9619660000000001</v>
      </c>
      <c r="E41" s="95">
        <f t="shared" si="0"/>
        <v>1776.211671</v>
      </c>
      <c r="F41" s="95">
        <v>1778.1736370000001</v>
      </c>
      <c r="G41" s="95">
        <v>-1.9619660000000001</v>
      </c>
      <c r="H41" s="95">
        <f t="shared" si="1"/>
        <v>1776.211671</v>
      </c>
      <c r="WZU41" s="24"/>
      <c r="WZV41" s="24"/>
      <c r="WZW41" s="24"/>
      <c r="WZX41" s="24"/>
      <c r="WZY41" s="24"/>
    </row>
    <row r="42" spans="1:15 16245:16249" s="87" customFormat="1" x14ac:dyDescent="0.2">
      <c r="A42" s="24"/>
      <c r="B42" s="105" t="s">
        <v>346</v>
      </c>
      <c r="C42" s="95">
        <v>1458.1912649999999</v>
      </c>
      <c r="D42" s="95">
        <v>-6.3617189999999999</v>
      </c>
      <c r="E42" s="95">
        <f t="shared" si="0"/>
        <v>1451.8295459999999</v>
      </c>
      <c r="F42" s="95">
        <v>1458.1912649999999</v>
      </c>
      <c r="G42" s="95">
        <v>-6.3617189999999999</v>
      </c>
      <c r="H42" s="95">
        <f t="shared" si="1"/>
        <v>1451.8295459999999</v>
      </c>
      <c r="WZU42" s="24"/>
      <c r="WZV42" s="24"/>
      <c r="WZW42" s="24"/>
      <c r="WZX42" s="24"/>
      <c r="WZY42" s="24"/>
    </row>
    <row r="43" spans="1:15 16245:16249" s="87" customFormat="1" x14ac:dyDescent="0.2">
      <c r="A43" s="24"/>
      <c r="B43" s="105" t="s">
        <v>347</v>
      </c>
      <c r="C43" s="95">
        <v>320.001464</v>
      </c>
      <c r="D43" s="95">
        <v>0</v>
      </c>
      <c r="E43" s="95">
        <f t="shared" si="0"/>
        <v>320.001464</v>
      </c>
      <c r="F43" s="95">
        <v>320.001464</v>
      </c>
      <c r="G43" s="95">
        <v>0</v>
      </c>
      <c r="H43" s="95">
        <f t="shared" si="1"/>
        <v>320.001464</v>
      </c>
      <c r="WZU43" s="24"/>
      <c r="WZV43" s="24"/>
      <c r="WZW43" s="24"/>
      <c r="WZX43" s="24"/>
      <c r="WZY43" s="24"/>
    </row>
    <row r="44" spans="1:15 16245:16249" s="87" customFormat="1" x14ac:dyDescent="0.2">
      <c r="A44" s="24"/>
      <c r="B44" s="105" t="s">
        <v>348</v>
      </c>
      <c r="C44" s="95">
        <v>173.056262</v>
      </c>
      <c r="D44" s="95">
        <v>5</v>
      </c>
      <c r="E44" s="95">
        <f t="shared" si="0"/>
        <v>178.056262</v>
      </c>
      <c r="F44" s="95">
        <v>173.056262</v>
      </c>
      <c r="G44" s="95">
        <v>5</v>
      </c>
      <c r="H44" s="95">
        <f t="shared" si="1"/>
        <v>178.056262</v>
      </c>
      <c r="WZU44" s="24"/>
      <c r="WZV44" s="24"/>
      <c r="WZW44" s="24"/>
      <c r="WZX44" s="24"/>
      <c r="WZY44" s="24"/>
    </row>
    <row r="45" spans="1:15 16245:16249" s="87" customFormat="1" x14ac:dyDescent="0.2">
      <c r="A45" s="24"/>
      <c r="B45" s="105" t="s">
        <v>349</v>
      </c>
      <c r="C45" s="95">
        <v>4189.4702909999996</v>
      </c>
      <c r="D45" s="95">
        <v>-137.1</v>
      </c>
      <c r="E45" s="95">
        <f t="shared" si="0"/>
        <v>4052.3702909999997</v>
      </c>
      <c r="F45" s="95">
        <v>4189.4702909999996</v>
      </c>
      <c r="G45" s="95">
        <v>-137.1</v>
      </c>
      <c r="H45" s="95">
        <f t="shared" si="1"/>
        <v>4052.3702909999997</v>
      </c>
      <c r="WZU45" s="24"/>
      <c r="WZV45" s="24"/>
      <c r="WZW45" s="24"/>
      <c r="WZX45" s="24"/>
      <c r="WZY45" s="24"/>
    </row>
    <row r="46" spans="1:15 16245:16249" s="87" customFormat="1" ht="25.5" x14ac:dyDescent="0.2">
      <c r="A46" s="24"/>
      <c r="B46" s="105" t="s">
        <v>350</v>
      </c>
      <c r="C46" s="95">
        <v>75.303405999999995</v>
      </c>
      <c r="D46" s="95">
        <v>0.95166700000000004</v>
      </c>
      <c r="E46" s="95">
        <f t="shared" si="0"/>
        <v>76.255072999999996</v>
      </c>
      <c r="F46" s="95">
        <v>75.303405999999995</v>
      </c>
      <c r="G46" s="95">
        <v>0.95166700000000004</v>
      </c>
      <c r="H46" s="95">
        <f t="shared" si="1"/>
        <v>76.255072999999996</v>
      </c>
      <c r="WZU46" s="24"/>
      <c r="WZV46" s="24"/>
      <c r="WZW46" s="24"/>
      <c r="WZX46" s="24"/>
      <c r="WZY46" s="24"/>
    </row>
    <row r="47" spans="1:15 16245:16249" s="87" customFormat="1" x14ac:dyDescent="0.2">
      <c r="A47" s="24"/>
      <c r="B47" s="105" t="s">
        <v>351</v>
      </c>
      <c r="C47" s="95">
        <v>71.272642000000005</v>
      </c>
      <c r="D47" s="95">
        <v>3</v>
      </c>
      <c r="E47" s="95">
        <f t="shared" si="0"/>
        <v>74.272642000000005</v>
      </c>
      <c r="F47" s="95">
        <v>71.272642000000005</v>
      </c>
      <c r="G47" s="95">
        <v>3</v>
      </c>
      <c r="H47" s="95">
        <f t="shared" si="1"/>
        <v>74.272642000000005</v>
      </c>
      <c r="WZU47" s="24"/>
      <c r="WZV47" s="24"/>
      <c r="WZW47" s="24"/>
      <c r="WZX47" s="24"/>
      <c r="WZY47" s="24"/>
    </row>
    <row r="48" spans="1:15 16245:16249" s="87" customFormat="1" x14ac:dyDescent="0.2">
      <c r="A48" s="24"/>
      <c r="B48" s="105" t="s">
        <v>352</v>
      </c>
      <c r="C48" s="95">
        <v>18.991723</v>
      </c>
      <c r="D48" s="95">
        <v>-18</v>
      </c>
      <c r="E48" s="95">
        <f t="shared" si="0"/>
        <v>0.99172300000000035</v>
      </c>
      <c r="F48" s="95">
        <v>18.991723</v>
      </c>
      <c r="G48" s="95">
        <v>-18</v>
      </c>
      <c r="H48" s="95">
        <f t="shared" si="1"/>
        <v>0.99172300000000035</v>
      </c>
      <c r="WZU48" s="24"/>
      <c r="WZV48" s="24"/>
      <c r="WZW48" s="24"/>
      <c r="WZX48" s="24"/>
      <c r="WZY48" s="24"/>
    </row>
    <row r="49" spans="1:15 16245:16249" s="87" customFormat="1" x14ac:dyDescent="0.2">
      <c r="A49" s="24"/>
      <c r="B49" s="105" t="s">
        <v>353</v>
      </c>
      <c r="C49" s="95">
        <v>40</v>
      </c>
      <c r="D49" s="95">
        <v>0</v>
      </c>
      <c r="E49" s="95">
        <f t="shared" si="0"/>
        <v>40</v>
      </c>
      <c r="F49" s="95">
        <v>40</v>
      </c>
      <c r="G49" s="95">
        <v>0</v>
      </c>
      <c r="H49" s="95">
        <f t="shared" si="1"/>
        <v>40</v>
      </c>
      <c r="WZU49" s="24"/>
      <c r="WZV49" s="24"/>
      <c r="WZW49" s="24"/>
      <c r="WZX49" s="24"/>
      <c r="WZY49" s="24"/>
    </row>
    <row r="50" spans="1:15 16245:16249" s="87" customFormat="1" ht="25.5" x14ac:dyDescent="0.2">
      <c r="A50" s="24"/>
      <c r="B50" s="105" t="s">
        <v>354</v>
      </c>
      <c r="C50" s="95">
        <v>368</v>
      </c>
      <c r="D50" s="95">
        <v>0</v>
      </c>
      <c r="E50" s="95">
        <f t="shared" si="0"/>
        <v>368</v>
      </c>
      <c r="F50" s="95">
        <v>368</v>
      </c>
      <c r="G50" s="95">
        <v>0</v>
      </c>
      <c r="H50" s="95">
        <f t="shared" si="1"/>
        <v>368</v>
      </c>
      <c r="WZU50" s="24"/>
      <c r="WZV50" s="24"/>
      <c r="WZW50" s="24"/>
      <c r="WZX50" s="24"/>
      <c r="WZY50" s="24"/>
    </row>
    <row r="51" spans="1:15 16245:16249" s="87" customFormat="1" x14ac:dyDescent="0.2">
      <c r="A51" s="24"/>
      <c r="B51" s="105" t="s">
        <v>355</v>
      </c>
      <c r="C51" s="95">
        <v>155.175803</v>
      </c>
      <c r="D51" s="95">
        <v>-5.3999999999999999E-2</v>
      </c>
      <c r="E51" s="95">
        <f t="shared" si="0"/>
        <v>155.121803</v>
      </c>
      <c r="F51" s="95">
        <v>155.175803</v>
      </c>
      <c r="G51" s="95">
        <v>-5.3999999999999999E-2</v>
      </c>
      <c r="H51" s="95">
        <f t="shared" si="1"/>
        <v>155.121803</v>
      </c>
      <c r="WZU51" s="24"/>
      <c r="WZV51" s="24"/>
      <c r="WZW51" s="24"/>
      <c r="WZX51" s="24"/>
      <c r="WZY51" s="24"/>
    </row>
    <row r="52" spans="1:15 16245:16249" s="87" customFormat="1" x14ac:dyDescent="0.2">
      <c r="A52" s="24"/>
      <c r="B52" s="103" t="s">
        <v>356</v>
      </c>
      <c r="C52" s="95">
        <v>185.395849</v>
      </c>
      <c r="D52" s="95">
        <v>8.2806200000000008</v>
      </c>
      <c r="E52" s="95">
        <f t="shared" si="0"/>
        <v>193.676469</v>
      </c>
      <c r="F52" s="95">
        <v>185.395849</v>
      </c>
      <c r="G52" s="95">
        <v>8.2806200000000008</v>
      </c>
      <c r="H52" s="95">
        <f t="shared" si="1"/>
        <v>193.676469</v>
      </c>
      <c r="WZU52" s="24"/>
      <c r="WZV52" s="24"/>
      <c r="WZW52" s="24"/>
      <c r="WZX52" s="24"/>
      <c r="WZY52" s="24"/>
    </row>
    <row r="53" spans="1:15 16245:16249" s="87" customFormat="1" x14ac:dyDescent="0.2">
      <c r="A53" s="24"/>
      <c r="B53" s="103" t="s">
        <v>357</v>
      </c>
      <c r="C53" s="95">
        <v>382.85809600000005</v>
      </c>
      <c r="D53" s="95">
        <v>0</v>
      </c>
      <c r="E53" s="95">
        <f t="shared" si="0"/>
        <v>382.85809600000005</v>
      </c>
      <c r="F53" s="95">
        <v>387.09933999999998</v>
      </c>
      <c r="G53" s="95">
        <v>0</v>
      </c>
      <c r="H53" s="95">
        <f t="shared" si="1"/>
        <v>387.09933999999998</v>
      </c>
      <c r="WZU53" s="24"/>
      <c r="WZV53" s="24"/>
      <c r="WZW53" s="24"/>
      <c r="WZX53" s="24"/>
      <c r="WZY53" s="24"/>
    </row>
    <row r="54" spans="1:15 16245:16249" s="87" customFormat="1" x14ac:dyDescent="0.2">
      <c r="A54" s="24"/>
      <c r="B54" s="103" t="s">
        <v>358</v>
      </c>
      <c r="C54" s="95">
        <v>231.874728</v>
      </c>
      <c r="D54" s="95">
        <v>0</v>
      </c>
      <c r="E54" s="95">
        <f t="shared" si="0"/>
        <v>231.874728</v>
      </c>
      <c r="F54" s="95">
        <v>231.874728</v>
      </c>
      <c r="G54" s="95">
        <v>0</v>
      </c>
      <c r="H54" s="95">
        <f t="shared" si="1"/>
        <v>231.874728</v>
      </c>
      <c r="WZU54" s="24"/>
      <c r="WZV54" s="24"/>
      <c r="WZW54" s="24"/>
      <c r="WZX54" s="24"/>
      <c r="WZY54" s="24"/>
    </row>
    <row r="55" spans="1:15 16245:16249" s="87" customFormat="1" ht="38.25" x14ac:dyDescent="0.2">
      <c r="A55" s="24"/>
      <c r="B55" s="99" t="s">
        <v>359</v>
      </c>
      <c r="C55" s="95">
        <v>57.300457999999999</v>
      </c>
      <c r="D55" s="95">
        <v>0</v>
      </c>
      <c r="E55" s="95">
        <f t="shared" si="0"/>
        <v>57.300457999999999</v>
      </c>
      <c r="F55" s="95">
        <v>57.300457999999999</v>
      </c>
      <c r="G55" s="95">
        <v>0</v>
      </c>
      <c r="H55" s="95">
        <f t="shared" si="1"/>
        <v>57.300457999999999</v>
      </c>
      <c r="WZU55" s="24"/>
      <c r="WZV55" s="24"/>
      <c r="WZW55" s="24"/>
      <c r="WZX55" s="24"/>
      <c r="WZY55" s="24"/>
    </row>
    <row r="56" spans="1:15 16245:16249" s="87" customFormat="1" ht="25.5" x14ac:dyDescent="0.2">
      <c r="A56" s="24"/>
      <c r="B56" s="103" t="s">
        <v>360</v>
      </c>
      <c r="C56" s="95">
        <v>513.63790700000004</v>
      </c>
      <c r="D56" s="95">
        <v>0</v>
      </c>
      <c r="E56" s="95">
        <f t="shared" si="0"/>
        <v>513.63790700000004</v>
      </c>
      <c r="F56" s="95">
        <v>513.63790700000004</v>
      </c>
      <c r="G56" s="95">
        <v>0</v>
      </c>
      <c r="H56" s="95">
        <f t="shared" si="1"/>
        <v>513.63790700000004</v>
      </c>
      <c r="WZU56" s="24"/>
      <c r="WZV56" s="24"/>
      <c r="WZW56" s="24"/>
      <c r="WZX56" s="24"/>
      <c r="WZY56" s="24"/>
    </row>
    <row r="57" spans="1:15 16245:16249" s="87" customFormat="1" x14ac:dyDescent="0.2">
      <c r="A57" s="24"/>
      <c r="B57" s="103" t="s">
        <v>361</v>
      </c>
      <c r="C57" s="95">
        <v>330.696146</v>
      </c>
      <c r="D57" s="95">
        <v>0</v>
      </c>
      <c r="E57" s="95">
        <f t="shared" si="0"/>
        <v>330.696146</v>
      </c>
      <c r="F57" s="95">
        <v>330.696146</v>
      </c>
      <c r="G57" s="95">
        <v>0</v>
      </c>
      <c r="H57" s="95">
        <f t="shared" si="1"/>
        <v>330.696146</v>
      </c>
      <c r="WZU57" s="24"/>
      <c r="WZV57" s="24"/>
      <c r="WZW57" s="24"/>
      <c r="WZX57" s="24"/>
      <c r="WZY57" s="24"/>
    </row>
    <row r="58" spans="1:15 16245:16249" s="87" customFormat="1" ht="25.5" x14ac:dyDescent="0.2">
      <c r="A58" s="24"/>
      <c r="B58" s="103" t="s">
        <v>362</v>
      </c>
      <c r="C58" s="95">
        <v>96.607941999999994</v>
      </c>
      <c r="D58" s="95">
        <v>-7</v>
      </c>
      <c r="E58" s="95">
        <f t="shared" si="0"/>
        <v>89.607941999999994</v>
      </c>
      <c r="F58" s="95">
        <v>96.607941999999994</v>
      </c>
      <c r="G58" s="95">
        <v>-7</v>
      </c>
      <c r="H58" s="95">
        <f t="shared" si="1"/>
        <v>89.607941999999994</v>
      </c>
      <c r="WZU58" s="24"/>
      <c r="WZV58" s="24"/>
      <c r="WZW58" s="24"/>
      <c r="WZX58" s="24"/>
      <c r="WZY58" s="24"/>
    </row>
    <row r="59" spans="1:15 16245:16249" x14ac:dyDescent="0.2">
      <c r="B59" s="103" t="s">
        <v>363</v>
      </c>
      <c r="C59" s="95">
        <v>42.677888000001033</v>
      </c>
      <c r="D59" s="95">
        <v>3.8203689999999817</v>
      </c>
      <c r="E59" s="95">
        <v>46.498257000001011</v>
      </c>
      <c r="F59" s="95">
        <v>42.878668000000928</v>
      </c>
      <c r="G59" s="95">
        <v>3.8203689999999817</v>
      </c>
      <c r="H59" s="95">
        <v>46.699037000000907</v>
      </c>
      <c r="J59" s="45"/>
      <c r="K59" s="45"/>
      <c r="L59" s="45"/>
      <c r="M59" s="45"/>
      <c r="N59" s="45"/>
      <c r="O59" s="45"/>
    </row>
    <row r="60" spans="1:15 16245:16249" s="87" customFormat="1" x14ac:dyDescent="0.2">
      <c r="A60" s="24"/>
      <c r="B60" s="91" t="s">
        <v>364</v>
      </c>
      <c r="C60" s="92">
        <f>+C61+C95+C118+C119</f>
        <v>134710.551339</v>
      </c>
      <c r="D60" s="92">
        <f>+D61+D95+D118+D119</f>
        <v>753.90047800000013</v>
      </c>
      <c r="E60" s="92">
        <f t="shared" si="0"/>
        <v>135464.45181699999</v>
      </c>
      <c r="F60" s="92">
        <f>+F61+F95+F118+F119</f>
        <v>140193.87946299999</v>
      </c>
      <c r="G60" s="92">
        <f>+G61+G95+G118+G119</f>
        <v>753.90047800000013</v>
      </c>
      <c r="H60" s="92">
        <f t="shared" si="1"/>
        <v>140947.77994099999</v>
      </c>
      <c r="WZU60" s="24"/>
      <c r="WZV60" s="24"/>
      <c r="WZW60" s="24"/>
      <c r="WZX60" s="24"/>
      <c r="WZY60" s="24"/>
    </row>
    <row r="61" spans="1:15 16245:16249" s="87" customFormat="1" x14ac:dyDescent="0.2">
      <c r="A61" s="24"/>
      <c r="B61" s="91" t="s">
        <v>365</v>
      </c>
      <c r="C61" s="92">
        <f>+SUM(C62:C94)</f>
        <v>115541.410534</v>
      </c>
      <c r="D61" s="92">
        <f>+SUM(D62:D94)</f>
        <v>421.59500000000003</v>
      </c>
      <c r="E61" s="92">
        <f t="shared" si="0"/>
        <v>115963.005534</v>
      </c>
      <c r="F61" s="92">
        <f>+SUM(F62:F94)</f>
        <v>120701.527023</v>
      </c>
      <c r="G61" s="92">
        <f>+SUM(G62:G94)</f>
        <v>421.59500000000003</v>
      </c>
      <c r="H61" s="92">
        <f t="shared" si="1"/>
        <v>121123.122023</v>
      </c>
      <c r="WZU61" s="24"/>
      <c r="WZV61" s="24"/>
      <c r="WZW61" s="24"/>
      <c r="WZX61" s="24"/>
      <c r="WZY61" s="24"/>
    </row>
    <row r="62" spans="1:15 16245:16249" ht="38.25" x14ac:dyDescent="0.2">
      <c r="B62" s="99" t="s">
        <v>366</v>
      </c>
      <c r="C62" s="95">
        <v>8183.9525730000005</v>
      </c>
      <c r="D62" s="95">
        <v>0</v>
      </c>
      <c r="E62" s="95">
        <f t="shared" si="0"/>
        <v>8183.9525730000005</v>
      </c>
      <c r="F62" s="95">
        <v>8210.9525730000005</v>
      </c>
      <c r="G62" s="95">
        <v>0</v>
      </c>
      <c r="H62" s="95">
        <f t="shared" si="1"/>
        <v>8210.9525730000005</v>
      </c>
    </row>
    <row r="63" spans="1:15 16245:16249" ht="25.5" x14ac:dyDescent="0.2">
      <c r="B63" s="99" t="s">
        <v>367</v>
      </c>
      <c r="C63" s="95">
        <v>0</v>
      </c>
      <c r="D63" s="95">
        <v>7</v>
      </c>
      <c r="E63" s="95">
        <f t="shared" si="0"/>
        <v>7</v>
      </c>
      <c r="F63" s="95">
        <v>0</v>
      </c>
      <c r="G63" s="95">
        <v>7</v>
      </c>
      <c r="H63" s="95">
        <f t="shared" si="1"/>
        <v>7</v>
      </c>
    </row>
    <row r="64" spans="1:15 16245:16249" x14ac:dyDescent="0.2">
      <c r="B64" s="99" t="s">
        <v>368</v>
      </c>
      <c r="C64" s="95">
        <v>9900</v>
      </c>
      <c r="D64" s="95">
        <v>0</v>
      </c>
      <c r="E64" s="95">
        <f t="shared" si="0"/>
        <v>9900</v>
      </c>
      <c r="F64" s="95">
        <v>9900</v>
      </c>
      <c r="G64" s="95">
        <v>0</v>
      </c>
      <c r="H64" s="95">
        <f t="shared" si="1"/>
        <v>9900</v>
      </c>
    </row>
    <row r="65" spans="2:9" x14ac:dyDescent="0.2">
      <c r="B65" s="99" t="s">
        <v>369</v>
      </c>
      <c r="C65" s="95">
        <v>4500</v>
      </c>
      <c r="D65" s="95">
        <v>0</v>
      </c>
      <c r="E65" s="95">
        <f t="shared" si="0"/>
        <v>4500</v>
      </c>
      <c r="F65" s="95">
        <v>4500</v>
      </c>
      <c r="G65" s="95">
        <v>0</v>
      </c>
      <c r="H65" s="95">
        <f t="shared" si="1"/>
        <v>4500</v>
      </c>
    </row>
    <row r="66" spans="2:9" x14ac:dyDescent="0.2">
      <c r="B66" s="99" t="s">
        <v>370</v>
      </c>
      <c r="C66" s="95">
        <v>255</v>
      </c>
      <c r="D66" s="95">
        <v>0</v>
      </c>
      <c r="E66" s="95">
        <f t="shared" si="0"/>
        <v>255</v>
      </c>
      <c r="F66" s="95">
        <v>255</v>
      </c>
      <c r="G66" s="95">
        <v>0</v>
      </c>
      <c r="H66" s="95">
        <f t="shared" si="1"/>
        <v>255</v>
      </c>
    </row>
    <row r="67" spans="2:9" x14ac:dyDescent="0.2">
      <c r="B67" s="99" t="s">
        <v>371</v>
      </c>
      <c r="C67" s="95">
        <v>6740</v>
      </c>
      <c r="D67" s="95">
        <v>0</v>
      </c>
      <c r="E67" s="95">
        <f t="shared" si="0"/>
        <v>6740</v>
      </c>
      <c r="F67" s="95">
        <v>6740</v>
      </c>
      <c r="G67" s="95">
        <v>0</v>
      </c>
      <c r="H67" s="95">
        <f t="shared" si="1"/>
        <v>6740</v>
      </c>
      <c r="I67" s="87"/>
    </row>
    <row r="68" spans="2:9" x14ac:dyDescent="0.2">
      <c r="B68" s="99" t="s">
        <v>372</v>
      </c>
      <c r="C68" s="95">
        <v>6493.2629999999999</v>
      </c>
      <c r="D68" s="95">
        <v>58.024999999999999</v>
      </c>
      <c r="E68" s="95">
        <f t="shared" si="0"/>
        <v>6551.2879999999996</v>
      </c>
      <c r="F68" s="95">
        <v>6493.2629999999999</v>
      </c>
      <c r="G68" s="95">
        <v>58.024999999999999</v>
      </c>
      <c r="H68" s="95">
        <f t="shared" si="1"/>
        <v>6551.2879999999996</v>
      </c>
    </row>
    <row r="69" spans="2:9" ht="25.5" x14ac:dyDescent="0.2">
      <c r="B69" s="99" t="s">
        <v>373</v>
      </c>
      <c r="C69" s="95">
        <v>69321.141000000003</v>
      </c>
      <c r="D69" s="95">
        <v>215.37</v>
      </c>
      <c r="E69" s="95">
        <f t="shared" ref="E69:E132" si="3">SUM(C69,D69)</f>
        <v>69536.510999999999</v>
      </c>
      <c r="F69" s="95">
        <v>74421.141000000003</v>
      </c>
      <c r="G69" s="95">
        <v>215.37</v>
      </c>
      <c r="H69" s="95">
        <f t="shared" ref="H69:H132" si="4">F69+G69</f>
        <v>74636.510999999999</v>
      </c>
    </row>
    <row r="70" spans="2:9" ht="13.5" customHeight="1" x14ac:dyDescent="0.2">
      <c r="B70" s="99" t="s">
        <v>374</v>
      </c>
      <c r="C70" s="95">
        <v>10</v>
      </c>
      <c r="D70" s="95">
        <v>50</v>
      </c>
      <c r="E70" s="95">
        <f t="shared" si="3"/>
        <v>60</v>
      </c>
      <c r="F70" s="95">
        <v>10</v>
      </c>
      <c r="G70" s="95">
        <v>50</v>
      </c>
      <c r="H70" s="95">
        <f t="shared" si="4"/>
        <v>60</v>
      </c>
    </row>
    <row r="71" spans="2:9" x14ac:dyDescent="0.2">
      <c r="B71" s="99" t="s">
        <v>375</v>
      </c>
      <c r="C71" s="95">
        <v>258.82672100000002</v>
      </c>
      <c r="D71" s="95">
        <v>0</v>
      </c>
      <c r="E71" s="95">
        <f t="shared" si="3"/>
        <v>258.82672100000002</v>
      </c>
      <c r="F71" s="95">
        <v>267.01682099999999</v>
      </c>
      <c r="G71" s="95">
        <v>0</v>
      </c>
      <c r="H71" s="95">
        <f t="shared" si="4"/>
        <v>267.01682099999999</v>
      </c>
    </row>
    <row r="72" spans="2:9" ht="25.5" x14ac:dyDescent="0.2">
      <c r="B72" s="99" t="s">
        <v>376</v>
      </c>
      <c r="C72" s="95">
        <v>424</v>
      </c>
      <c r="D72" s="95">
        <v>0</v>
      </c>
      <c r="E72" s="95">
        <f t="shared" si="3"/>
        <v>424</v>
      </c>
      <c r="F72" s="95">
        <v>424</v>
      </c>
      <c r="G72" s="95">
        <v>0</v>
      </c>
      <c r="H72" s="95">
        <f t="shared" si="4"/>
        <v>424</v>
      </c>
    </row>
    <row r="73" spans="2:9" x14ac:dyDescent="0.2">
      <c r="B73" s="99" t="s">
        <v>377</v>
      </c>
      <c r="C73" s="95">
        <v>571</v>
      </c>
      <c r="D73" s="95">
        <v>50</v>
      </c>
      <c r="E73" s="95">
        <f t="shared" si="3"/>
        <v>621</v>
      </c>
      <c r="F73" s="95">
        <v>571</v>
      </c>
      <c r="G73" s="95">
        <v>50</v>
      </c>
      <c r="H73" s="95">
        <f t="shared" si="4"/>
        <v>621</v>
      </c>
    </row>
    <row r="74" spans="2:9" x14ac:dyDescent="0.2">
      <c r="B74" s="99" t="s">
        <v>378</v>
      </c>
      <c r="C74" s="95">
        <v>44.199002999999998</v>
      </c>
      <c r="D74" s="95">
        <v>0</v>
      </c>
      <c r="E74" s="95">
        <f t="shared" si="3"/>
        <v>44.199002999999998</v>
      </c>
      <c r="F74" s="95">
        <v>44.199002999999998</v>
      </c>
      <c r="G74" s="95">
        <v>0</v>
      </c>
      <c r="H74" s="95">
        <f t="shared" si="4"/>
        <v>44.199002999999998</v>
      </c>
    </row>
    <row r="75" spans="2:9" x14ac:dyDescent="0.2">
      <c r="B75" s="99" t="s">
        <v>379</v>
      </c>
      <c r="C75" s="95">
        <v>400</v>
      </c>
      <c r="D75" s="95">
        <v>0</v>
      </c>
      <c r="E75" s="95">
        <f t="shared" si="3"/>
        <v>400</v>
      </c>
      <c r="F75" s="95">
        <v>400</v>
      </c>
      <c r="G75" s="95">
        <v>0</v>
      </c>
      <c r="H75" s="95">
        <f t="shared" si="4"/>
        <v>400</v>
      </c>
    </row>
    <row r="76" spans="2:9" x14ac:dyDescent="0.2">
      <c r="B76" s="99" t="s">
        <v>380</v>
      </c>
      <c r="C76" s="95">
        <v>45</v>
      </c>
      <c r="D76" s="95">
        <v>0</v>
      </c>
      <c r="E76" s="95">
        <f t="shared" si="3"/>
        <v>45</v>
      </c>
      <c r="F76" s="95">
        <v>45</v>
      </c>
      <c r="G76" s="95">
        <v>0</v>
      </c>
      <c r="H76" s="95">
        <f t="shared" si="4"/>
        <v>45</v>
      </c>
    </row>
    <row r="77" spans="2:9" x14ac:dyDescent="0.2">
      <c r="B77" s="99" t="s">
        <v>381</v>
      </c>
      <c r="C77" s="95">
        <v>35</v>
      </c>
      <c r="D77" s="95">
        <v>0</v>
      </c>
      <c r="E77" s="95">
        <f t="shared" si="3"/>
        <v>35</v>
      </c>
      <c r="F77" s="95">
        <v>35</v>
      </c>
      <c r="G77" s="95">
        <v>0</v>
      </c>
      <c r="H77" s="95">
        <f t="shared" si="4"/>
        <v>35</v>
      </c>
    </row>
    <row r="78" spans="2:9" ht="25.5" x14ac:dyDescent="0.2">
      <c r="B78" s="99" t="s">
        <v>382</v>
      </c>
      <c r="C78" s="95">
        <v>4875.5540000000001</v>
      </c>
      <c r="D78" s="95">
        <v>0</v>
      </c>
      <c r="E78" s="95">
        <f t="shared" si="3"/>
        <v>4875.5540000000001</v>
      </c>
      <c r="F78" s="95">
        <v>4876.787139</v>
      </c>
      <c r="G78" s="95">
        <v>0</v>
      </c>
      <c r="H78" s="95">
        <f t="shared" si="4"/>
        <v>4876.787139</v>
      </c>
    </row>
    <row r="79" spans="2:9" x14ac:dyDescent="0.2">
      <c r="B79" s="99" t="s">
        <v>383</v>
      </c>
      <c r="C79" s="95">
        <v>236.814548</v>
      </c>
      <c r="D79" s="95">
        <v>31</v>
      </c>
      <c r="E79" s="95">
        <f t="shared" si="3"/>
        <v>267.814548</v>
      </c>
      <c r="F79" s="95">
        <v>236.814548</v>
      </c>
      <c r="G79" s="95">
        <v>31</v>
      </c>
      <c r="H79" s="95">
        <f t="shared" si="4"/>
        <v>267.814548</v>
      </c>
    </row>
    <row r="80" spans="2:9" ht="25.5" x14ac:dyDescent="0.2">
      <c r="B80" s="99" t="s">
        <v>384</v>
      </c>
      <c r="C80" s="95">
        <v>16</v>
      </c>
      <c r="D80" s="95">
        <v>0</v>
      </c>
      <c r="E80" s="95">
        <f t="shared" si="3"/>
        <v>16</v>
      </c>
      <c r="F80" s="95">
        <v>18</v>
      </c>
      <c r="G80" s="95">
        <v>0</v>
      </c>
      <c r="H80" s="95">
        <f t="shared" si="4"/>
        <v>18</v>
      </c>
    </row>
    <row r="81" spans="1:15 16245:16249" ht="25.5" x14ac:dyDescent="0.2">
      <c r="B81" s="99" t="s">
        <v>385</v>
      </c>
      <c r="C81" s="95">
        <v>1000</v>
      </c>
      <c r="D81" s="95">
        <v>0</v>
      </c>
      <c r="E81" s="95">
        <f t="shared" si="3"/>
        <v>1000</v>
      </c>
      <c r="F81" s="95">
        <v>1000</v>
      </c>
      <c r="G81" s="95">
        <v>0</v>
      </c>
      <c r="H81" s="95">
        <f t="shared" si="4"/>
        <v>1000</v>
      </c>
    </row>
    <row r="82" spans="1:15 16245:16249" ht="38.25" x14ac:dyDescent="0.2">
      <c r="B82" s="99" t="s">
        <v>386</v>
      </c>
      <c r="C82" s="95">
        <v>135.80000000000001</v>
      </c>
      <c r="D82" s="95">
        <v>0</v>
      </c>
      <c r="E82" s="95">
        <f t="shared" si="3"/>
        <v>135.80000000000001</v>
      </c>
      <c r="F82" s="95">
        <v>135.80000000000001</v>
      </c>
      <c r="G82" s="95">
        <v>0</v>
      </c>
      <c r="H82" s="95">
        <f t="shared" si="4"/>
        <v>135.80000000000001</v>
      </c>
      <c r="I82" s="45"/>
      <c r="J82" s="45"/>
      <c r="K82" s="45"/>
      <c r="L82" s="45"/>
      <c r="M82" s="45"/>
      <c r="N82" s="45"/>
    </row>
    <row r="83" spans="1:15 16245:16249" s="87" customFormat="1" x14ac:dyDescent="0.2">
      <c r="A83" s="24"/>
      <c r="B83" s="99" t="s">
        <v>387</v>
      </c>
      <c r="C83" s="95">
        <v>9.5</v>
      </c>
      <c r="D83" s="95">
        <v>0</v>
      </c>
      <c r="E83" s="95">
        <f t="shared" si="3"/>
        <v>9.5</v>
      </c>
      <c r="F83" s="95">
        <v>9.5</v>
      </c>
      <c r="G83" s="95">
        <v>0</v>
      </c>
      <c r="H83" s="95">
        <f t="shared" si="4"/>
        <v>9.5</v>
      </c>
      <c r="WZU83" s="24"/>
      <c r="WZV83" s="24"/>
      <c r="WZW83" s="24"/>
      <c r="WZX83" s="24"/>
      <c r="WZY83" s="24"/>
    </row>
    <row r="84" spans="1:15 16245:16249" ht="25.5" x14ac:dyDescent="0.2">
      <c r="B84" s="99" t="s">
        <v>388</v>
      </c>
      <c r="C84" s="95">
        <v>384.673</v>
      </c>
      <c r="D84" s="95">
        <v>0</v>
      </c>
      <c r="E84" s="95">
        <f t="shared" si="3"/>
        <v>384.673</v>
      </c>
      <c r="F84" s="95">
        <v>384.673</v>
      </c>
      <c r="G84" s="95">
        <v>0</v>
      </c>
      <c r="H84" s="95">
        <f t="shared" si="4"/>
        <v>384.673</v>
      </c>
    </row>
    <row r="85" spans="1:15 16245:16249" x14ac:dyDescent="0.2">
      <c r="B85" s="99" t="s">
        <v>389</v>
      </c>
      <c r="C85" s="95">
        <v>50</v>
      </c>
      <c r="D85" s="95">
        <v>-0.8</v>
      </c>
      <c r="E85" s="95">
        <f t="shared" si="3"/>
        <v>49.2</v>
      </c>
      <c r="F85" s="95">
        <v>50</v>
      </c>
      <c r="G85" s="95">
        <v>-0.8</v>
      </c>
      <c r="H85" s="95">
        <f t="shared" si="4"/>
        <v>49.2</v>
      </c>
    </row>
    <row r="86" spans="1:15 16245:16249" x14ac:dyDescent="0.2">
      <c r="B86" s="99" t="s">
        <v>390</v>
      </c>
      <c r="C86" s="95">
        <v>1064.0999999999999</v>
      </c>
      <c r="D86" s="95">
        <v>0</v>
      </c>
      <c r="E86" s="95">
        <f t="shared" si="3"/>
        <v>1064.0999999999999</v>
      </c>
      <c r="F86" s="95">
        <v>1064.0999999999999</v>
      </c>
      <c r="G86" s="95">
        <v>0</v>
      </c>
      <c r="H86" s="95">
        <f t="shared" si="4"/>
        <v>1064.0999999999999</v>
      </c>
    </row>
    <row r="87" spans="1:15 16245:16249" ht="25.5" x14ac:dyDescent="0.2">
      <c r="B87" s="99" t="s">
        <v>391</v>
      </c>
      <c r="C87" s="95">
        <v>56.1</v>
      </c>
      <c r="D87" s="95">
        <v>2</v>
      </c>
      <c r="E87" s="95">
        <f t="shared" si="3"/>
        <v>58.1</v>
      </c>
      <c r="F87" s="95">
        <v>56.1</v>
      </c>
      <c r="G87" s="95">
        <v>2</v>
      </c>
      <c r="H87" s="95">
        <f t="shared" si="4"/>
        <v>58.1</v>
      </c>
    </row>
    <row r="88" spans="1:15 16245:16249" x14ac:dyDescent="0.2">
      <c r="B88" s="99" t="s">
        <v>392</v>
      </c>
      <c r="C88" s="95">
        <v>60</v>
      </c>
      <c r="D88" s="95">
        <v>-20</v>
      </c>
      <c r="E88" s="95">
        <f t="shared" si="3"/>
        <v>40</v>
      </c>
      <c r="F88" s="95">
        <v>60</v>
      </c>
      <c r="G88" s="95">
        <v>-20</v>
      </c>
      <c r="H88" s="95">
        <f t="shared" si="4"/>
        <v>40</v>
      </c>
    </row>
    <row r="89" spans="1:15 16245:16249" ht="38.25" x14ac:dyDescent="0.2">
      <c r="B89" s="99" t="s">
        <v>393</v>
      </c>
      <c r="C89" s="95">
        <v>28.794</v>
      </c>
      <c r="D89" s="95">
        <v>0</v>
      </c>
      <c r="E89" s="95">
        <f t="shared" si="3"/>
        <v>28.794</v>
      </c>
      <c r="F89" s="95">
        <v>28.794</v>
      </c>
      <c r="G89" s="95">
        <v>0</v>
      </c>
      <c r="H89" s="95">
        <f t="shared" si="4"/>
        <v>28.794</v>
      </c>
    </row>
    <row r="90" spans="1:15 16245:16249" ht="38.25" x14ac:dyDescent="0.2">
      <c r="B90" s="99" t="s">
        <v>394</v>
      </c>
      <c r="C90" s="95">
        <v>100</v>
      </c>
      <c r="D90" s="95">
        <v>0</v>
      </c>
      <c r="E90" s="95">
        <f t="shared" si="3"/>
        <v>100</v>
      </c>
      <c r="F90" s="95">
        <v>100</v>
      </c>
      <c r="G90" s="95">
        <v>0</v>
      </c>
      <c r="H90" s="95">
        <f t="shared" si="4"/>
        <v>100</v>
      </c>
    </row>
    <row r="91" spans="1:15 16245:16249" ht="38.25" x14ac:dyDescent="0.2">
      <c r="B91" s="99" t="s">
        <v>395</v>
      </c>
      <c r="C91" s="95">
        <v>25</v>
      </c>
      <c r="D91" s="95">
        <v>0</v>
      </c>
      <c r="E91" s="95">
        <f t="shared" si="3"/>
        <v>25</v>
      </c>
      <c r="F91" s="95">
        <v>42.3</v>
      </c>
      <c r="G91" s="95">
        <v>0</v>
      </c>
      <c r="H91" s="95">
        <f t="shared" si="4"/>
        <v>42.3</v>
      </c>
    </row>
    <row r="92" spans="1:15 16245:16249" ht="51" x14ac:dyDescent="0.2">
      <c r="B92" s="99" t="s">
        <v>396</v>
      </c>
      <c r="C92" s="95">
        <v>89</v>
      </c>
      <c r="D92" s="95">
        <v>0</v>
      </c>
      <c r="E92" s="95">
        <f t="shared" si="3"/>
        <v>89</v>
      </c>
      <c r="F92" s="95">
        <v>89</v>
      </c>
      <c r="G92" s="95">
        <v>0</v>
      </c>
      <c r="H92" s="95">
        <f t="shared" si="4"/>
        <v>89</v>
      </c>
    </row>
    <row r="93" spans="1:15 16245:16249" ht="25.5" x14ac:dyDescent="0.2">
      <c r="B93" s="99" t="s">
        <v>397</v>
      </c>
      <c r="C93" s="95">
        <v>0</v>
      </c>
      <c r="D93" s="95">
        <v>25</v>
      </c>
      <c r="E93" s="95">
        <f t="shared" si="3"/>
        <v>25</v>
      </c>
      <c r="F93" s="95">
        <v>0</v>
      </c>
      <c r="G93" s="95">
        <v>25</v>
      </c>
      <c r="H93" s="95">
        <f t="shared" si="4"/>
        <v>25</v>
      </c>
    </row>
    <row r="94" spans="1:15 16245:16249" x14ac:dyDescent="0.2">
      <c r="B94" s="106" t="s">
        <v>398</v>
      </c>
      <c r="C94" s="95">
        <v>228.69268899998409</v>
      </c>
      <c r="D94" s="95">
        <v>4.0000000000000462</v>
      </c>
      <c r="E94" s="95">
        <v>232.69268899998414</v>
      </c>
      <c r="F94" s="95">
        <v>233.08593899999161</v>
      </c>
      <c r="G94" s="95">
        <v>4.0000000000000462</v>
      </c>
      <c r="H94" s="95">
        <v>237.08593899999167</v>
      </c>
      <c r="J94" s="45"/>
      <c r="K94" s="45"/>
      <c r="L94" s="45"/>
      <c r="M94" s="45"/>
      <c r="N94" s="45"/>
      <c r="O94" s="45"/>
    </row>
    <row r="95" spans="1:15 16245:16249" s="87" customFormat="1" x14ac:dyDescent="0.2">
      <c r="A95" s="24"/>
      <c r="B95" s="91" t="s">
        <v>399</v>
      </c>
      <c r="C95" s="92">
        <f>+SUM(C96:C117)</f>
        <v>10756.343537000002</v>
      </c>
      <c r="D95" s="92">
        <f>+SUM(D96:D117)</f>
        <v>308.20547800000003</v>
      </c>
      <c r="E95" s="92">
        <f t="shared" si="3"/>
        <v>11064.549015000002</v>
      </c>
      <c r="F95" s="92">
        <f>+SUM(F96:F117)</f>
        <v>10872.106699000002</v>
      </c>
      <c r="G95" s="92">
        <f>+SUM(G96:G117)</f>
        <v>308.20547800000003</v>
      </c>
      <c r="H95" s="92">
        <f t="shared" si="4"/>
        <v>11180.312177000002</v>
      </c>
      <c r="WZU95" s="24"/>
      <c r="WZV95" s="24"/>
      <c r="WZW95" s="24"/>
      <c r="WZX95" s="24"/>
      <c r="WZY95" s="24"/>
    </row>
    <row r="96" spans="1:15 16245:16249" x14ac:dyDescent="0.2">
      <c r="B96" s="106" t="s">
        <v>400</v>
      </c>
      <c r="C96" s="95">
        <v>226.45249999999999</v>
      </c>
      <c r="D96" s="95">
        <v>-7.0000000000000007E-2</v>
      </c>
      <c r="E96" s="95">
        <f t="shared" si="3"/>
        <v>226.38249999999999</v>
      </c>
      <c r="F96" s="95">
        <v>226.45249999999999</v>
      </c>
      <c r="G96" s="95">
        <v>-7.0000000000000007E-2</v>
      </c>
      <c r="H96" s="95">
        <f t="shared" si="4"/>
        <v>226.38249999999999</v>
      </c>
    </row>
    <row r="97" spans="1:9 16245:16249" x14ac:dyDescent="0.2">
      <c r="B97" s="106" t="s">
        <v>401</v>
      </c>
      <c r="C97" s="95">
        <v>223.11743200000001</v>
      </c>
      <c r="D97" s="95">
        <v>15</v>
      </c>
      <c r="E97" s="95">
        <f t="shared" si="3"/>
        <v>238.11743200000001</v>
      </c>
      <c r="F97" s="95">
        <v>223.11743200000001</v>
      </c>
      <c r="G97" s="95">
        <v>15</v>
      </c>
      <c r="H97" s="95">
        <f t="shared" si="4"/>
        <v>238.11743200000001</v>
      </c>
    </row>
    <row r="98" spans="1:9 16245:16249" ht="25.5" x14ac:dyDescent="0.2">
      <c r="B98" s="106" t="s">
        <v>402</v>
      </c>
      <c r="C98" s="95">
        <v>532.58100000000002</v>
      </c>
      <c r="D98" s="95">
        <v>0</v>
      </c>
      <c r="E98" s="95">
        <f t="shared" si="3"/>
        <v>532.58100000000002</v>
      </c>
      <c r="F98" s="95">
        <v>532.58100000000002</v>
      </c>
      <c r="G98" s="95">
        <v>0</v>
      </c>
      <c r="H98" s="95">
        <f t="shared" si="4"/>
        <v>532.58100000000002</v>
      </c>
    </row>
    <row r="99" spans="1:9 16245:16249" ht="25.5" x14ac:dyDescent="0.2">
      <c r="B99" s="106" t="s">
        <v>403</v>
      </c>
      <c r="C99" s="95">
        <v>126.515372</v>
      </c>
      <c r="D99" s="95">
        <v>0</v>
      </c>
      <c r="E99" s="95">
        <f t="shared" si="3"/>
        <v>126.515372</v>
      </c>
      <c r="F99" s="95">
        <v>126.515372</v>
      </c>
      <c r="G99" s="95">
        <v>0</v>
      </c>
      <c r="H99" s="95">
        <f t="shared" si="4"/>
        <v>126.515372</v>
      </c>
    </row>
    <row r="100" spans="1:9 16245:16249" x14ac:dyDescent="0.2">
      <c r="B100" s="106" t="s">
        <v>404</v>
      </c>
      <c r="C100" s="95">
        <v>6458.4352600000002</v>
      </c>
      <c r="D100" s="95">
        <v>87.828999999999994</v>
      </c>
      <c r="E100" s="95">
        <f t="shared" si="3"/>
        <v>6546.2642599999999</v>
      </c>
      <c r="F100" s="95">
        <v>6458.4352600000002</v>
      </c>
      <c r="G100" s="95">
        <v>87.828999999999994</v>
      </c>
      <c r="H100" s="95">
        <f t="shared" si="4"/>
        <v>6546.2642599999999</v>
      </c>
    </row>
    <row r="101" spans="1:9 16245:16249" x14ac:dyDescent="0.2">
      <c r="B101" s="106" t="s">
        <v>405</v>
      </c>
      <c r="C101" s="95">
        <v>28.649201999999999</v>
      </c>
      <c r="D101" s="95">
        <v>0</v>
      </c>
      <c r="E101" s="95">
        <f t="shared" si="3"/>
        <v>28.649201999999999</v>
      </c>
      <c r="F101" s="95">
        <v>28.649201999999999</v>
      </c>
      <c r="G101" s="95">
        <v>0</v>
      </c>
      <c r="H101" s="95">
        <f t="shared" si="4"/>
        <v>28.649201999999999</v>
      </c>
    </row>
    <row r="102" spans="1:9 16245:16249" x14ac:dyDescent="0.2">
      <c r="B102" s="106" t="s">
        <v>406</v>
      </c>
      <c r="C102" s="95">
        <v>103</v>
      </c>
      <c r="D102" s="95">
        <v>0</v>
      </c>
      <c r="E102" s="95">
        <f t="shared" si="3"/>
        <v>103</v>
      </c>
      <c r="F102" s="95">
        <v>103</v>
      </c>
      <c r="G102" s="95">
        <v>0</v>
      </c>
      <c r="H102" s="95">
        <f t="shared" si="4"/>
        <v>103</v>
      </c>
    </row>
    <row r="103" spans="1:9 16245:16249" x14ac:dyDescent="0.2">
      <c r="B103" s="106" t="s">
        <v>407</v>
      </c>
      <c r="C103" s="95">
        <v>45.606791000000001</v>
      </c>
      <c r="D103" s="95">
        <v>0</v>
      </c>
      <c r="E103" s="95">
        <f t="shared" si="3"/>
        <v>45.606791000000001</v>
      </c>
      <c r="F103" s="95">
        <v>45.566350999999997</v>
      </c>
      <c r="G103" s="95">
        <v>0</v>
      </c>
      <c r="H103" s="95">
        <f t="shared" si="4"/>
        <v>45.566350999999997</v>
      </c>
    </row>
    <row r="104" spans="1:9 16245:16249" x14ac:dyDescent="0.2">
      <c r="B104" s="106" t="s">
        <v>408</v>
      </c>
      <c r="C104" s="95">
        <v>65.400000000000006</v>
      </c>
      <c r="D104" s="95">
        <v>0</v>
      </c>
      <c r="E104" s="95">
        <f t="shared" si="3"/>
        <v>65.400000000000006</v>
      </c>
      <c r="F104" s="95">
        <v>121.685979</v>
      </c>
      <c r="G104" s="95">
        <v>0</v>
      </c>
      <c r="H104" s="95">
        <f t="shared" si="4"/>
        <v>121.685979</v>
      </c>
    </row>
    <row r="105" spans="1:9 16245:16249" ht="25.5" x14ac:dyDescent="0.2">
      <c r="B105" s="106" t="s">
        <v>409</v>
      </c>
      <c r="C105" s="95">
        <v>404.26047499999999</v>
      </c>
      <c r="D105" s="95">
        <v>0</v>
      </c>
      <c r="E105" s="95">
        <f t="shared" si="3"/>
        <v>404.26047499999999</v>
      </c>
      <c r="F105" s="95">
        <v>404.26047499999999</v>
      </c>
      <c r="G105" s="95">
        <v>0</v>
      </c>
      <c r="H105" s="95">
        <f t="shared" si="4"/>
        <v>404.26047499999999</v>
      </c>
    </row>
    <row r="106" spans="1:9 16245:16249" ht="38.25" x14ac:dyDescent="0.2">
      <c r="B106" s="106" t="s">
        <v>410</v>
      </c>
      <c r="C106" s="95">
        <v>470</v>
      </c>
      <c r="D106" s="95">
        <v>0</v>
      </c>
      <c r="E106" s="95">
        <f t="shared" si="3"/>
        <v>470</v>
      </c>
      <c r="F106" s="95">
        <v>470</v>
      </c>
      <c r="G106" s="95">
        <v>0</v>
      </c>
      <c r="H106" s="95">
        <f t="shared" si="4"/>
        <v>470</v>
      </c>
    </row>
    <row r="107" spans="1:9 16245:16249" ht="51" x14ac:dyDescent="0.2">
      <c r="B107" s="106" t="s">
        <v>411</v>
      </c>
      <c r="C107" s="95">
        <v>46.1</v>
      </c>
      <c r="D107" s="95">
        <v>0</v>
      </c>
      <c r="E107" s="95">
        <f t="shared" si="3"/>
        <v>46.1</v>
      </c>
      <c r="F107" s="95">
        <v>46.1</v>
      </c>
      <c r="G107" s="95">
        <v>0</v>
      </c>
      <c r="H107" s="95">
        <f t="shared" si="4"/>
        <v>46.1</v>
      </c>
      <c r="I107" s="45"/>
    </row>
    <row r="108" spans="1:9 16245:16249" s="87" customFormat="1" ht="25.5" x14ac:dyDescent="0.2">
      <c r="A108" s="24"/>
      <c r="B108" s="106" t="s">
        <v>412</v>
      </c>
      <c r="C108" s="95">
        <v>1090</v>
      </c>
      <c r="D108" s="95">
        <v>0</v>
      </c>
      <c r="E108" s="95">
        <f t="shared" si="3"/>
        <v>1090</v>
      </c>
      <c r="F108" s="95">
        <v>1090</v>
      </c>
      <c r="G108" s="95">
        <v>0</v>
      </c>
      <c r="H108" s="95">
        <f t="shared" si="4"/>
        <v>1090</v>
      </c>
      <c r="WZU108" s="24"/>
      <c r="WZV108" s="24"/>
      <c r="WZW108" s="24"/>
      <c r="WZX108" s="24"/>
      <c r="WZY108" s="24"/>
    </row>
    <row r="109" spans="1:9 16245:16249" s="87" customFormat="1" ht="25.5" x14ac:dyDescent="0.2">
      <c r="A109" s="24"/>
      <c r="B109" s="106" t="s">
        <v>413</v>
      </c>
      <c r="C109" s="95">
        <v>249</v>
      </c>
      <c r="D109" s="95">
        <v>0</v>
      </c>
      <c r="E109" s="95">
        <f t="shared" si="3"/>
        <v>249</v>
      </c>
      <c r="F109" s="95">
        <v>299</v>
      </c>
      <c r="G109" s="95">
        <v>0</v>
      </c>
      <c r="H109" s="95">
        <f t="shared" si="4"/>
        <v>299</v>
      </c>
      <c r="WZU109" s="24"/>
      <c r="WZV109" s="24"/>
      <c r="WZW109" s="24"/>
      <c r="WZX109" s="24"/>
      <c r="WZY109" s="24"/>
    </row>
    <row r="110" spans="1:9 16245:16249" ht="25.5" x14ac:dyDescent="0.2">
      <c r="B110" s="106" t="s">
        <v>414</v>
      </c>
      <c r="C110" s="95">
        <v>39.700000000000003</v>
      </c>
      <c r="D110" s="95">
        <v>0</v>
      </c>
      <c r="E110" s="95">
        <f t="shared" si="3"/>
        <v>39.700000000000003</v>
      </c>
      <c r="F110" s="95">
        <v>39.700000000000003</v>
      </c>
      <c r="G110" s="95">
        <v>0</v>
      </c>
      <c r="H110" s="95">
        <f t="shared" si="4"/>
        <v>39.700000000000003</v>
      </c>
    </row>
    <row r="111" spans="1:9 16245:16249" s="87" customFormat="1" ht="38.25" x14ac:dyDescent="0.2">
      <c r="A111" s="24"/>
      <c r="B111" s="106" t="s">
        <v>415</v>
      </c>
      <c r="C111" s="95">
        <v>30</v>
      </c>
      <c r="D111" s="95">
        <v>0</v>
      </c>
      <c r="E111" s="95">
        <f t="shared" si="3"/>
        <v>30</v>
      </c>
      <c r="F111" s="95">
        <v>30</v>
      </c>
      <c r="G111" s="95">
        <v>0</v>
      </c>
      <c r="H111" s="95">
        <f t="shared" si="4"/>
        <v>30</v>
      </c>
      <c r="WZU111" s="24"/>
      <c r="WZV111" s="24"/>
      <c r="WZW111" s="24"/>
      <c r="WZX111" s="24"/>
      <c r="WZY111" s="24"/>
    </row>
    <row r="112" spans="1:9 16245:16249" ht="38.25" x14ac:dyDescent="0.2">
      <c r="B112" s="106" t="s">
        <v>416</v>
      </c>
      <c r="C112" s="95">
        <v>332.91471300000001</v>
      </c>
      <c r="D112" s="95">
        <v>110</v>
      </c>
      <c r="E112" s="95">
        <f t="shared" si="3"/>
        <v>442.91471300000001</v>
      </c>
      <c r="F112" s="95">
        <v>332.91471300000001</v>
      </c>
      <c r="G112" s="95">
        <v>110</v>
      </c>
      <c r="H112" s="95">
        <f t="shared" si="4"/>
        <v>442.91471300000001</v>
      </c>
    </row>
    <row r="113" spans="1:8 16245:16249" ht="38.25" x14ac:dyDescent="0.2">
      <c r="B113" s="107" t="s">
        <v>417</v>
      </c>
      <c r="C113" s="95">
        <v>40</v>
      </c>
      <c r="D113" s="95">
        <v>10</v>
      </c>
      <c r="E113" s="95">
        <f t="shared" si="3"/>
        <v>50</v>
      </c>
      <c r="F113" s="95">
        <v>40</v>
      </c>
      <c r="G113" s="95">
        <v>10</v>
      </c>
      <c r="H113" s="95">
        <f t="shared" si="4"/>
        <v>50</v>
      </c>
    </row>
    <row r="114" spans="1:8 16245:16249" ht="25.5" x14ac:dyDescent="0.2">
      <c r="B114" s="107" t="s">
        <v>418</v>
      </c>
      <c r="C114" s="95">
        <v>20</v>
      </c>
      <c r="D114" s="95">
        <v>5</v>
      </c>
      <c r="E114" s="95">
        <f t="shared" si="3"/>
        <v>25</v>
      </c>
      <c r="F114" s="95">
        <v>20</v>
      </c>
      <c r="G114" s="95">
        <v>5</v>
      </c>
      <c r="H114" s="95">
        <f t="shared" si="4"/>
        <v>25</v>
      </c>
    </row>
    <row r="115" spans="1:8 16245:16249" ht="38.25" x14ac:dyDescent="0.2">
      <c r="B115" s="107" t="s">
        <v>419</v>
      </c>
      <c r="C115" s="95">
        <v>0</v>
      </c>
      <c r="D115" s="95">
        <v>80</v>
      </c>
      <c r="E115" s="95">
        <f t="shared" si="3"/>
        <v>80</v>
      </c>
      <c r="F115" s="95">
        <v>0</v>
      </c>
      <c r="G115" s="95">
        <v>80</v>
      </c>
      <c r="H115" s="95">
        <f t="shared" si="4"/>
        <v>80</v>
      </c>
    </row>
    <row r="116" spans="1:8 16245:16249" ht="25.5" x14ac:dyDescent="0.2">
      <c r="B116" s="107" t="s">
        <v>420</v>
      </c>
      <c r="C116" s="95">
        <v>28.8</v>
      </c>
      <c r="D116" s="95">
        <v>0</v>
      </c>
      <c r="E116" s="95">
        <f t="shared" si="3"/>
        <v>28.8</v>
      </c>
      <c r="F116" s="95">
        <v>28.8</v>
      </c>
      <c r="G116" s="95">
        <v>0</v>
      </c>
      <c r="H116" s="95">
        <f t="shared" si="4"/>
        <v>28.8</v>
      </c>
    </row>
    <row r="117" spans="1:8 16245:16249" x14ac:dyDescent="0.2">
      <c r="B117" s="107" t="s">
        <v>421</v>
      </c>
      <c r="C117" s="95">
        <v>195.81079200000164</v>
      </c>
      <c r="D117" s="95">
        <v>0.44647800000001325</v>
      </c>
      <c r="E117" s="95">
        <f t="shared" si="3"/>
        <v>196.25727000000165</v>
      </c>
      <c r="F117" s="95">
        <v>205.32841500000137</v>
      </c>
      <c r="G117" s="95">
        <v>0.44647800000001325</v>
      </c>
      <c r="H117" s="95">
        <f t="shared" si="4"/>
        <v>205.77489300000138</v>
      </c>
    </row>
    <row r="118" spans="1:8 16245:16249" s="87" customFormat="1" x14ac:dyDescent="0.2">
      <c r="A118" s="24"/>
      <c r="B118" s="91" t="s">
        <v>422</v>
      </c>
      <c r="C118" s="92">
        <v>7666.280471</v>
      </c>
      <c r="D118" s="92">
        <v>19</v>
      </c>
      <c r="E118" s="92">
        <f t="shared" si="3"/>
        <v>7685.280471</v>
      </c>
      <c r="F118" s="92">
        <v>7805.905471</v>
      </c>
      <c r="G118" s="92">
        <v>19</v>
      </c>
      <c r="H118" s="92">
        <f t="shared" si="4"/>
        <v>7824.905471</v>
      </c>
      <c r="WZU118" s="24"/>
      <c r="WZV118" s="24"/>
      <c r="WZW118" s="24"/>
      <c r="WZX118" s="24"/>
      <c r="WZY118" s="24"/>
    </row>
    <row r="119" spans="1:8 16245:16249" s="87" customFormat="1" ht="25.5" x14ac:dyDescent="0.2">
      <c r="A119" s="24"/>
      <c r="B119" s="91" t="s">
        <v>423</v>
      </c>
      <c r="C119" s="92">
        <v>746.51679700000022</v>
      </c>
      <c r="D119" s="92">
        <v>5.1000000000000014</v>
      </c>
      <c r="E119" s="92">
        <f t="shared" si="3"/>
        <v>751.61679700000025</v>
      </c>
      <c r="F119" s="92">
        <v>814.34026999999878</v>
      </c>
      <c r="G119" s="92">
        <v>5.1000000000000014</v>
      </c>
      <c r="H119" s="92">
        <f t="shared" si="4"/>
        <v>819.4402699999988</v>
      </c>
      <c r="WZU119" s="24"/>
      <c r="WZV119" s="24"/>
      <c r="WZW119" s="24"/>
      <c r="WZX119" s="24"/>
      <c r="WZY119" s="24"/>
    </row>
    <row r="120" spans="1:8 16245:16249" x14ac:dyDescent="0.2">
      <c r="B120" s="138" t="s">
        <v>424</v>
      </c>
      <c r="C120" s="95">
        <v>307.32453099999998</v>
      </c>
      <c r="D120" s="95">
        <v>0</v>
      </c>
      <c r="E120" s="95">
        <f t="shared" si="3"/>
        <v>307.32453099999998</v>
      </c>
      <c r="F120" s="95">
        <v>307.32453099999998</v>
      </c>
      <c r="G120" s="95">
        <v>0</v>
      </c>
      <c r="H120" s="95">
        <f t="shared" si="4"/>
        <v>307.32453099999998</v>
      </c>
    </row>
    <row r="121" spans="1:8 16245:16249" s="87" customFormat="1" x14ac:dyDescent="0.2">
      <c r="A121" s="24"/>
      <c r="B121" s="91" t="s">
        <v>425</v>
      </c>
      <c r="C121" s="92">
        <f>+C122+C138+C139</f>
        <v>138387.06759200001</v>
      </c>
      <c r="D121" s="92">
        <f>+D122+D138+D139</f>
        <v>901.98797000000002</v>
      </c>
      <c r="E121" s="92">
        <f t="shared" si="3"/>
        <v>139289.05556199999</v>
      </c>
      <c r="F121" s="92">
        <f>+F122+F138+F139</f>
        <v>139140.08533500001</v>
      </c>
      <c r="G121" s="92">
        <f>+G122+G138+G139</f>
        <v>901.98797000000002</v>
      </c>
      <c r="H121" s="92">
        <f t="shared" si="4"/>
        <v>140042.073305</v>
      </c>
      <c r="WZU121" s="24"/>
      <c r="WZV121" s="24"/>
      <c r="WZW121" s="24"/>
      <c r="WZX121" s="24"/>
      <c r="WZY121" s="24"/>
    </row>
    <row r="122" spans="1:8 16245:16249" ht="22.5" customHeight="1" x14ac:dyDescent="0.2">
      <c r="B122" s="107" t="s">
        <v>426</v>
      </c>
      <c r="C122" s="95">
        <v>136643.38378999999</v>
      </c>
      <c r="D122" s="95">
        <v>894.4</v>
      </c>
      <c r="E122" s="95">
        <f t="shared" si="3"/>
        <v>137537.78378999999</v>
      </c>
      <c r="F122" s="95">
        <v>137396.401533</v>
      </c>
      <c r="G122" s="95">
        <v>894.4</v>
      </c>
      <c r="H122" s="95">
        <f t="shared" si="4"/>
        <v>138290.80153299999</v>
      </c>
    </row>
    <row r="123" spans="1:8 16245:16249" x14ac:dyDescent="0.2">
      <c r="B123" s="138" t="s">
        <v>427</v>
      </c>
      <c r="C123" s="95">
        <v>19330.8</v>
      </c>
      <c r="D123" s="95">
        <v>0</v>
      </c>
      <c r="E123" s="95">
        <f t="shared" si="3"/>
        <v>19330.8</v>
      </c>
      <c r="F123" s="95">
        <v>19330.8</v>
      </c>
      <c r="G123" s="95">
        <v>0</v>
      </c>
      <c r="H123" s="95">
        <f t="shared" si="4"/>
        <v>19330.8</v>
      </c>
    </row>
    <row r="124" spans="1:8 16245:16249" x14ac:dyDescent="0.2">
      <c r="B124" s="138" t="s">
        <v>428</v>
      </c>
      <c r="C124" s="95">
        <v>3923.2308779999998</v>
      </c>
      <c r="D124" s="95">
        <v>-19.5</v>
      </c>
      <c r="E124" s="95">
        <f t="shared" si="3"/>
        <v>3903.7308779999998</v>
      </c>
      <c r="F124" s="95">
        <v>3923.2308779999998</v>
      </c>
      <c r="G124" s="95">
        <v>-19.5</v>
      </c>
      <c r="H124" s="95">
        <f t="shared" si="4"/>
        <v>3903.7308779999998</v>
      </c>
    </row>
    <row r="125" spans="1:8 16245:16249" s="87" customFormat="1" x14ac:dyDescent="0.2">
      <c r="A125" s="24"/>
      <c r="B125" s="138" t="s">
        <v>429</v>
      </c>
      <c r="C125" s="95">
        <v>4100</v>
      </c>
      <c r="D125" s="95">
        <v>0</v>
      </c>
      <c r="E125" s="95">
        <f t="shared" si="3"/>
        <v>4100</v>
      </c>
      <c r="F125" s="95">
        <v>4100</v>
      </c>
      <c r="G125" s="95">
        <v>0</v>
      </c>
      <c r="H125" s="95">
        <f t="shared" si="4"/>
        <v>4100</v>
      </c>
      <c r="WZU125" s="24"/>
      <c r="WZV125" s="24"/>
      <c r="WZW125" s="24"/>
      <c r="WZX125" s="24"/>
      <c r="WZY125" s="24"/>
    </row>
    <row r="126" spans="1:8 16245:16249" s="87" customFormat="1" x14ac:dyDescent="0.2">
      <c r="A126" s="24"/>
      <c r="B126" s="138" t="s">
        <v>430</v>
      </c>
      <c r="C126" s="95">
        <v>458.64759900000001</v>
      </c>
      <c r="D126" s="95">
        <v>330.7</v>
      </c>
      <c r="E126" s="95">
        <f t="shared" si="3"/>
        <v>789.34759899999995</v>
      </c>
      <c r="F126" s="95">
        <v>1210.415342</v>
      </c>
      <c r="G126" s="95">
        <v>330.7</v>
      </c>
      <c r="H126" s="95">
        <f t="shared" si="4"/>
        <v>1541.1153420000001</v>
      </c>
      <c r="WZU126" s="24"/>
      <c r="WZV126" s="24"/>
      <c r="WZW126" s="24"/>
      <c r="WZX126" s="24"/>
      <c r="WZY126" s="24"/>
    </row>
    <row r="127" spans="1:8 16245:16249" ht="38.25" x14ac:dyDescent="0.2">
      <c r="B127" s="138" t="s">
        <v>431</v>
      </c>
      <c r="C127" s="95">
        <v>1327</v>
      </c>
      <c r="D127" s="95">
        <v>0</v>
      </c>
      <c r="E127" s="95">
        <f t="shared" si="3"/>
        <v>1327</v>
      </c>
      <c r="F127" s="95">
        <v>1327</v>
      </c>
      <c r="G127" s="95">
        <v>0</v>
      </c>
      <c r="H127" s="95">
        <f t="shared" si="4"/>
        <v>1327</v>
      </c>
    </row>
    <row r="128" spans="1:8 16245:16249" x14ac:dyDescent="0.2">
      <c r="B128" s="138" t="s">
        <v>432</v>
      </c>
      <c r="C128" s="95">
        <v>6205.4</v>
      </c>
      <c r="D128" s="95">
        <v>0</v>
      </c>
      <c r="E128" s="95">
        <f t="shared" si="3"/>
        <v>6205.4</v>
      </c>
      <c r="F128" s="95">
        <v>6205.4</v>
      </c>
      <c r="G128" s="95">
        <v>0</v>
      </c>
      <c r="H128" s="95">
        <f t="shared" si="4"/>
        <v>6205.4</v>
      </c>
    </row>
    <row r="129" spans="1:12 16245:16249" x14ac:dyDescent="0.2">
      <c r="B129" s="138" t="s">
        <v>433</v>
      </c>
      <c r="C129" s="95">
        <v>15</v>
      </c>
      <c r="D129" s="95">
        <v>0</v>
      </c>
      <c r="E129" s="95">
        <f t="shared" si="3"/>
        <v>15</v>
      </c>
      <c r="F129" s="95">
        <v>15</v>
      </c>
      <c r="G129" s="95">
        <v>0</v>
      </c>
      <c r="H129" s="95">
        <f t="shared" si="4"/>
        <v>15</v>
      </c>
    </row>
    <row r="130" spans="1:12 16245:16249" x14ac:dyDescent="0.2">
      <c r="B130" s="138" t="s">
        <v>434</v>
      </c>
      <c r="C130" s="95">
        <v>12587.965575</v>
      </c>
      <c r="D130" s="95">
        <v>11.987970000000001</v>
      </c>
      <c r="E130" s="95">
        <f t="shared" si="3"/>
        <v>12599.953545</v>
      </c>
      <c r="F130" s="95">
        <v>12587.965575</v>
      </c>
      <c r="G130" s="95">
        <v>11.987970000000001</v>
      </c>
      <c r="H130" s="95">
        <f t="shared" si="4"/>
        <v>12599.953545</v>
      </c>
    </row>
    <row r="131" spans="1:12 16245:16249" x14ac:dyDescent="0.2">
      <c r="B131" s="138" t="s">
        <v>435</v>
      </c>
      <c r="C131" s="95">
        <v>442</v>
      </c>
      <c r="D131" s="95">
        <v>348</v>
      </c>
      <c r="E131" s="95">
        <f t="shared" si="3"/>
        <v>790</v>
      </c>
      <c r="F131" s="95">
        <v>442</v>
      </c>
      <c r="G131" s="95">
        <v>348</v>
      </c>
      <c r="H131" s="95">
        <f t="shared" si="4"/>
        <v>790</v>
      </c>
    </row>
    <row r="132" spans="1:12 16245:16249" ht="25.5" x14ac:dyDescent="0.2">
      <c r="B132" s="138" t="s">
        <v>436</v>
      </c>
      <c r="C132" s="95">
        <v>23.08</v>
      </c>
      <c r="D132" s="95">
        <v>0</v>
      </c>
      <c r="E132" s="95">
        <f t="shared" si="3"/>
        <v>23.08</v>
      </c>
      <c r="F132" s="95">
        <v>23.08</v>
      </c>
      <c r="G132" s="95">
        <v>0</v>
      </c>
      <c r="H132" s="95">
        <f t="shared" si="4"/>
        <v>23.08</v>
      </c>
    </row>
    <row r="133" spans="1:12 16245:16249" x14ac:dyDescent="0.2">
      <c r="B133" s="138" t="s">
        <v>437</v>
      </c>
      <c r="C133" s="95">
        <v>7934.7</v>
      </c>
      <c r="D133" s="95">
        <v>-300</v>
      </c>
      <c r="E133" s="95">
        <f t="shared" ref="E133:E196" si="5">SUM(C133,D133)</f>
        <v>7634.7</v>
      </c>
      <c r="F133" s="95">
        <v>7934.7</v>
      </c>
      <c r="G133" s="95">
        <v>-300</v>
      </c>
      <c r="H133" s="95">
        <f t="shared" ref="H133:H196" si="6">F133+G133</f>
        <v>7634.7</v>
      </c>
    </row>
    <row r="134" spans="1:12 16245:16249" x14ac:dyDescent="0.2">
      <c r="B134" s="138" t="s">
        <v>438</v>
      </c>
      <c r="C134" s="95">
        <v>7166.9</v>
      </c>
      <c r="D134" s="95">
        <v>-40</v>
      </c>
      <c r="E134" s="95">
        <f t="shared" si="5"/>
        <v>7126.9</v>
      </c>
      <c r="F134" s="95">
        <v>7166.9</v>
      </c>
      <c r="G134" s="95">
        <v>-40</v>
      </c>
      <c r="H134" s="95">
        <f t="shared" si="6"/>
        <v>7126.9</v>
      </c>
    </row>
    <row r="135" spans="1:12 16245:16249" ht="38.25" x14ac:dyDescent="0.2">
      <c r="B135" s="138" t="s">
        <v>439</v>
      </c>
      <c r="C135" s="95">
        <v>2445.102339</v>
      </c>
      <c r="D135" s="95">
        <v>288.7</v>
      </c>
      <c r="E135" s="95">
        <f t="shared" si="5"/>
        <v>2733.8023389999998</v>
      </c>
      <c r="F135" s="95">
        <v>2445.102339</v>
      </c>
      <c r="G135" s="95">
        <v>288.7</v>
      </c>
      <c r="H135" s="95">
        <f t="shared" si="6"/>
        <v>2733.8023389999998</v>
      </c>
    </row>
    <row r="136" spans="1:12 16245:16249" x14ac:dyDescent="0.2">
      <c r="B136" s="138" t="s">
        <v>440</v>
      </c>
      <c r="C136" s="95">
        <v>655</v>
      </c>
      <c r="D136" s="95">
        <v>108</v>
      </c>
      <c r="E136" s="95">
        <f t="shared" si="5"/>
        <v>763</v>
      </c>
      <c r="F136" s="95">
        <v>655</v>
      </c>
      <c r="G136" s="95">
        <v>108</v>
      </c>
      <c r="H136" s="95">
        <f t="shared" si="6"/>
        <v>763</v>
      </c>
    </row>
    <row r="137" spans="1:12 16245:16249" x14ac:dyDescent="0.2">
      <c r="B137" s="138" t="s">
        <v>441</v>
      </c>
      <c r="C137" s="95">
        <v>935.2</v>
      </c>
      <c r="D137" s="95">
        <v>66.7</v>
      </c>
      <c r="E137" s="95">
        <f t="shared" si="5"/>
        <v>1001.9000000000001</v>
      </c>
      <c r="F137" s="95">
        <v>935.2</v>
      </c>
      <c r="G137" s="95">
        <v>66.7</v>
      </c>
      <c r="H137" s="95">
        <f t="shared" si="6"/>
        <v>1001.9000000000001</v>
      </c>
    </row>
    <row r="138" spans="1:12 16245:16249" x14ac:dyDescent="0.2">
      <c r="B138" s="107" t="s">
        <v>442</v>
      </c>
      <c r="C138" s="95">
        <v>1636.0124080000001</v>
      </c>
      <c r="D138" s="95">
        <v>0.58796999999999999</v>
      </c>
      <c r="E138" s="95">
        <f t="shared" si="5"/>
        <v>1636.6003780000001</v>
      </c>
      <c r="F138" s="95">
        <v>1636.0124080000001</v>
      </c>
      <c r="G138" s="95">
        <v>0.58796999999999999</v>
      </c>
      <c r="H138" s="95">
        <f t="shared" si="6"/>
        <v>1636.6003780000001</v>
      </c>
    </row>
    <row r="139" spans="1:12 16245:16249" x14ac:dyDescent="0.2">
      <c r="B139" s="107" t="s">
        <v>443</v>
      </c>
      <c r="C139" s="95">
        <v>107.67139399999999</v>
      </c>
      <c r="D139" s="95">
        <v>7</v>
      </c>
      <c r="E139" s="95">
        <f t="shared" si="5"/>
        <v>114.67139399999999</v>
      </c>
      <c r="F139" s="95">
        <v>107.67139399999999</v>
      </c>
      <c r="G139" s="95">
        <v>7</v>
      </c>
      <c r="H139" s="95">
        <f t="shared" si="6"/>
        <v>114.67139399999999</v>
      </c>
    </row>
    <row r="140" spans="1:12 16245:16249" s="87" customFormat="1" x14ac:dyDescent="0.2">
      <c r="A140" s="24"/>
      <c r="B140" s="91" t="s">
        <v>444</v>
      </c>
      <c r="C140" s="92">
        <f>+SUM(C141:C145)</f>
        <v>2034.8255859999999</v>
      </c>
      <c r="D140" s="92">
        <f>+SUM(D141:D145)</f>
        <v>-1.715819</v>
      </c>
      <c r="E140" s="92">
        <f t="shared" si="5"/>
        <v>2033.1097669999999</v>
      </c>
      <c r="F140" s="92">
        <f>+SUM(F141:F145)</f>
        <v>2054.8885220000002</v>
      </c>
      <c r="G140" s="92">
        <f>+SUM(G141:G145)</f>
        <v>-1.715819</v>
      </c>
      <c r="H140" s="92">
        <f t="shared" si="6"/>
        <v>2053.1727030000002</v>
      </c>
      <c r="WZU140" s="24"/>
      <c r="WZV140" s="24"/>
      <c r="WZW140" s="24"/>
      <c r="WZX140" s="24"/>
      <c r="WZY140" s="24"/>
    </row>
    <row r="141" spans="1:12 16245:16249" s="87" customFormat="1" x14ac:dyDescent="0.2">
      <c r="A141" s="24"/>
      <c r="B141" s="114" t="s">
        <v>445</v>
      </c>
      <c r="C141" s="95">
        <v>316.77753899999999</v>
      </c>
      <c r="D141" s="95">
        <v>-1.215819</v>
      </c>
      <c r="E141" s="95">
        <f t="shared" si="5"/>
        <v>315.56171999999998</v>
      </c>
      <c r="F141" s="95">
        <v>316.77753899999999</v>
      </c>
      <c r="G141" s="95">
        <v>-1.215819</v>
      </c>
      <c r="H141" s="95">
        <f t="shared" si="6"/>
        <v>315.56171999999998</v>
      </c>
      <c r="I141" s="140"/>
      <c r="J141" s="140"/>
      <c r="K141" s="140"/>
      <c r="L141" s="140"/>
      <c r="WZU141" s="24"/>
      <c r="WZV141" s="24"/>
      <c r="WZW141" s="24"/>
      <c r="WZX141" s="24"/>
      <c r="WZY141" s="24"/>
    </row>
    <row r="142" spans="1:12 16245:16249" x14ac:dyDescent="0.2">
      <c r="B142" s="115" t="s">
        <v>446</v>
      </c>
      <c r="C142" s="95">
        <v>1511.5057959999999</v>
      </c>
      <c r="D142" s="95">
        <v>-0.5</v>
      </c>
      <c r="E142" s="95">
        <f t="shared" si="5"/>
        <v>1511.0057959999999</v>
      </c>
      <c r="F142" s="95">
        <v>1511.568732</v>
      </c>
      <c r="G142" s="95">
        <v>-0.5</v>
      </c>
      <c r="H142" s="95">
        <f t="shared" si="6"/>
        <v>1511.068732</v>
      </c>
    </row>
    <row r="143" spans="1:12 16245:16249" x14ac:dyDescent="0.2">
      <c r="B143" s="114" t="s">
        <v>447</v>
      </c>
      <c r="C143" s="95">
        <v>176.54225099999999</v>
      </c>
      <c r="D143" s="95">
        <v>0</v>
      </c>
      <c r="E143" s="95">
        <f t="shared" si="5"/>
        <v>176.54225099999999</v>
      </c>
      <c r="F143" s="95">
        <v>176.54225099999999</v>
      </c>
      <c r="G143" s="95">
        <v>0</v>
      </c>
      <c r="H143" s="95">
        <f t="shared" si="6"/>
        <v>176.54225099999999</v>
      </c>
    </row>
    <row r="144" spans="1:12 16245:16249" x14ac:dyDescent="0.2">
      <c r="B144" s="114" t="s">
        <v>448</v>
      </c>
      <c r="C144" s="95">
        <v>30</v>
      </c>
      <c r="D144" s="95">
        <v>0</v>
      </c>
      <c r="E144" s="95">
        <f t="shared" si="5"/>
        <v>30</v>
      </c>
      <c r="F144" s="95">
        <v>30</v>
      </c>
      <c r="G144" s="95">
        <v>0</v>
      </c>
      <c r="H144" s="95">
        <f t="shared" si="6"/>
        <v>30</v>
      </c>
    </row>
    <row r="145" spans="1:10 16245:16249" ht="38.25" x14ac:dyDescent="0.2">
      <c r="B145" s="114" t="s">
        <v>449</v>
      </c>
      <c r="C145" s="95">
        <v>0</v>
      </c>
      <c r="D145" s="95">
        <v>0</v>
      </c>
      <c r="E145" s="95">
        <f t="shared" si="5"/>
        <v>0</v>
      </c>
      <c r="F145" s="95">
        <v>20</v>
      </c>
      <c r="G145" s="95">
        <v>0</v>
      </c>
      <c r="H145" s="95">
        <f t="shared" si="6"/>
        <v>20</v>
      </c>
    </row>
    <row r="146" spans="1:10 16245:16249" s="87" customFormat="1" x14ac:dyDescent="0.2">
      <c r="A146" s="24"/>
      <c r="B146" s="91" t="s">
        <v>450</v>
      </c>
      <c r="C146" s="92">
        <f>+SUM(C147:C161)</f>
        <v>7447.7811039999997</v>
      </c>
      <c r="D146" s="92">
        <f>+SUM(D147:D161)</f>
        <v>-94.397372999999973</v>
      </c>
      <c r="E146" s="92">
        <f t="shared" si="5"/>
        <v>7353.3837309999999</v>
      </c>
      <c r="F146" s="92">
        <f>+SUM(F147:F161)</f>
        <v>7582.5047259999992</v>
      </c>
      <c r="G146" s="92">
        <f>+SUM(G147:G161)</f>
        <v>-94.397372999999973</v>
      </c>
      <c r="H146" s="92">
        <f t="shared" si="6"/>
        <v>7488.1073529999994</v>
      </c>
      <c r="I146" s="24"/>
      <c r="J146" s="24"/>
      <c r="WZU146" s="24"/>
      <c r="WZV146" s="24"/>
      <c r="WZW146" s="24"/>
      <c r="WZX146" s="24"/>
      <c r="WZY146" s="24"/>
    </row>
    <row r="147" spans="1:10 16245:16249" x14ac:dyDescent="0.2">
      <c r="B147" s="105" t="s">
        <v>451</v>
      </c>
      <c r="C147" s="95">
        <v>156.50810000000001</v>
      </c>
      <c r="D147" s="95">
        <v>-38.873427</v>
      </c>
      <c r="E147" s="95">
        <f t="shared" si="5"/>
        <v>117.63467300000002</v>
      </c>
      <c r="F147" s="95">
        <v>156.50810000000001</v>
      </c>
      <c r="G147" s="95">
        <v>-38.873427</v>
      </c>
      <c r="H147" s="95">
        <f t="shared" si="6"/>
        <v>117.63467300000002</v>
      </c>
      <c r="I147" s="105"/>
    </row>
    <row r="148" spans="1:10 16245:16249" s="87" customFormat="1" ht="38.25" x14ac:dyDescent="0.2">
      <c r="A148" s="24"/>
      <c r="B148" s="105" t="s">
        <v>452</v>
      </c>
      <c r="C148" s="95">
        <v>1587.5</v>
      </c>
      <c r="D148" s="95">
        <v>-40.5</v>
      </c>
      <c r="E148" s="95">
        <f t="shared" si="5"/>
        <v>1547</v>
      </c>
      <c r="F148" s="95">
        <v>1587.5</v>
      </c>
      <c r="G148" s="95">
        <v>-40.5</v>
      </c>
      <c r="H148" s="95">
        <f t="shared" si="6"/>
        <v>1547</v>
      </c>
      <c r="I148" s="105"/>
      <c r="J148" s="24"/>
      <c r="WZU148" s="24"/>
      <c r="WZV148" s="24"/>
      <c r="WZW148" s="24"/>
      <c r="WZX148" s="24"/>
      <c r="WZY148" s="24"/>
    </row>
    <row r="149" spans="1:10 16245:16249" x14ac:dyDescent="0.2">
      <c r="B149" s="105" t="s">
        <v>453</v>
      </c>
      <c r="C149" s="95">
        <v>4546.0277500000002</v>
      </c>
      <c r="D149" s="95">
        <v>-63.649999999999991</v>
      </c>
      <c r="E149" s="95">
        <f t="shared" si="5"/>
        <v>4482.3777500000006</v>
      </c>
      <c r="F149" s="95">
        <v>4546.0277500000002</v>
      </c>
      <c r="G149" s="95">
        <v>-63.649999999999991</v>
      </c>
      <c r="H149" s="95">
        <f t="shared" si="6"/>
        <v>4482.3777500000006</v>
      </c>
      <c r="I149" s="105"/>
    </row>
    <row r="150" spans="1:10 16245:16249" x14ac:dyDescent="0.2">
      <c r="B150" s="105" t="s">
        <v>454</v>
      </c>
      <c r="C150" s="95">
        <v>1.4317930000000001</v>
      </c>
      <c r="D150" s="95">
        <v>0</v>
      </c>
      <c r="E150" s="95">
        <f t="shared" si="5"/>
        <v>1.4317930000000001</v>
      </c>
      <c r="F150" s="95">
        <v>60.103088</v>
      </c>
      <c r="G150" s="95">
        <v>0</v>
      </c>
      <c r="H150" s="95">
        <f t="shared" si="6"/>
        <v>60.103088</v>
      </c>
      <c r="I150" s="105"/>
    </row>
    <row r="151" spans="1:10 16245:16249" s="87" customFormat="1" x14ac:dyDescent="0.2">
      <c r="A151" s="24"/>
      <c r="B151" s="105" t="s">
        <v>455</v>
      </c>
      <c r="C151" s="95">
        <v>536.23008899999991</v>
      </c>
      <c r="D151" s="95">
        <v>12.5</v>
      </c>
      <c r="E151" s="95">
        <f t="shared" si="5"/>
        <v>548.73008899999991</v>
      </c>
      <c r="F151" s="95">
        <v>536.23008899999991</v>
      </c>
      <c r="G151" s="95">
        <v>12.5</v>
      </c>
      <c r="H151" s="95">
        <f t="shared" si="6"/>
        <v>548.73008899999991</v>
      </c>
      <c r="I151" s="105"/>
      <c r="J151" s="24"/>
      <c r="WZU151" s="24"/>
      <c r="WZV151" s="24"/>
      <c r="WZW151" s="24"/>
      <c r="WZX151" s="24"/>
      <c r="WZY151" s="24"/>
    </row>
    <row r="152" spans="1:10 16245:16249" x14ac:dyDescent="0.2">
      <c r="B152" s="105" t="s">
        <v>456</v>
      </c>
      <c r="C152" s="95">
        <v>68.305000000000007</v>
      </c>
      <c r="D152" s="95">
        <v>0</v>
      </c>
      <c r="E152" s="95">
        <f t="shared" si="5"/>
        <v>68.305000000000007</v>
      </c>
      <c r="F152" s="95">
        <v>68.305000000000007</v>
      </c>
      <c r="G152" s="95">
        <v>0</v>
      </c>
      <c r="H152" s="95">
        <f t="shared" si="6"/>
        <v>68.305000000000007</v>
      </c>
    </row>
    <row r="153" spans="1:10 16245:16249" ht="25.5" x14ac:dyDescent="0.2">
      <c r="B153" s="105" t="s">
        <v>457</v>
      </c>
      <c r="C153" s="95">
        <v>38.57</v>
      </c>
      <c r="D153" s="95">
        <v>0</v>
      </c>
      <c r="E153" s="95">
        <f t="shared" si="5"/>
        <v>38.57</v>
      </c>
      <c r="F153" s="95">
        <v>38.57</v>
      </c>
      <c r="G153" s="95">
        <v>0</v>
      </c>
      <c r="H153" s="95">
        <f t="shared" si="6"/>
        <v>38.57</v>
      </c>
    </row>
    <row r="154" spans="1:10 16245:16249" ht="51" x14ac:dyDescent="0.2">
      <c r="B154" s="105" t="s">
        <v>458</v>
      </c>
      <c r="C154" s="95">
        <v>37.927385000000001</v>
      </c>
      <c r="D154" s="95">
        <v>1</v>
      </c>
      <c r="E154" s="95">
        <f t="shared" si="5"/>
        <v>38.927385000000001</v>
      </c>
      <c r="F154" s="95">
        <v>37.927385000000001</v>
      </c>
      <c r="G154" s="95">
        <v>1</v>
      </c>
      <c r="H154" s="95">
        <f t="shared" si="6"/>
        <v>38.927385000000001</v>
      </c>
    </row>
    <row r="155" spans="1:10 16245:16249" ht="25.5" x14ac:dyDescent="0.2">
      <c r="B155" s="105" t="s">
        <v>459</v>
      </c>
      <c r="C155" s="95">
        <v>88.288751000000005</v>
      </c>
      <c r="D155" s="95">
        <v>0</v>
      </c>
      <c r="E155" s="95">
        <f t="shared" si="5"/>
        <v>88.288751000000005</v>
      </c>
      <c r="F155" s="95">
        <v>88.288751000000005</v>
      </c>
      <c r="G155" s="95">
        <v>0</v>
      </c>
      <c r="H155" s="95">
        <f t="shared" si="6"/>
        <v>88.288751000000005</v>
      </c>
    </row>
    <row r="156" spans="1:10 16245:16249" x14ac:dyDescent="0.2">
      <c r="B156" s="105" t="s">
        <v>460</v>
      </c>
      <c r="C156" s="95">
        <v>148.54158699999999</v>
      </c>
      <c r="D156" s="95">
        <v>0</v>
      </c>
      <c r="E156" s="95">
        <f t="shared" si="5"/>
        <v>148.54158699999999</v>
      </c>
      <c r="F156" s="95">
        <v>148.54158699999999</v>
      </c>
      <c r="G156" s="95">
        <v>0</v>
      </c>
      <c r="H156" s="95">
        <f t="shared" si="6"/>
        <v>148.54158699999999</v>
      </c>
    </row>
    <row r="157" spans="1:10 16245:16249" ht="51" x14ac:dyDescent="0.2">
      <c r="B157" s="99" t="s">
        <v>461</v>
      </c>
      <c r="C157" s="95">
        <v>0</v>
      </c>
      <c r="D157" s="95">
        <v>0</v>
      </c>
      <c r="E157" s="95">
        <f t="shared" si="5"/>
        <v>0</v>
      </c>
      <c r="F157" s="95">
        <v>75.421982999999997</v>
      </c>
      <c r="G157" s="95">
        <v>0</v>
      </c>
      <c r="H157" s="95">
        <f t="shared" si="6"/>
        <v>75.421982999999997</v>
      </c>
    </row>
    <row r="158" spans="1:10 16245:16249" ht="38.25" x14ac:dyDescent="0.2">
      <c r="B158" s="99" t="s">
        <v>462</v>
      </c>
      <c r="C158" s="95">
        <v>46.563000000000002</v>
      </c>
      <c r="D158" s="95">
        <v>0</v>
      </c>
      <c r="E158" s="95">
        <f t="shared" si="5"/>
        <v>46.563000000000002</v>
      </c>
      <c r="F158" s="95">
        <v>46.563000000000002</v>
      </c>
      <c r="G158" s="95">
        <v>0</v>
      </c>
      <c r="H158" s="95">
        <f t="shared" si="6"/>
        <v>46.563000000000002</v>
      </c>
      <c r="I158" s="45"/>
    </row>
    <row r="159" spans="1:10 16245:16249" ht="51" x14ac:dyDescent="0.2">
      <c r="B159" s="107" t="s">
        <v>463</v>
      </c>
      <c r="C159" s="95">
        <v>80</v>
      </c>
      <c r="D159" s="95">
        <v>0</v>
      </c>
      <c r="E159" s="95">
        <f t="shared" si="5"/>
        <v>80</v>
      </c>
      <c r="F159" s="95">
        <v>80</v>
      </c>
      <c r="G159" s="95">
        <v>0</v>
      </c>
      <c r="H159" s="95">
        <f t="shared" si="6"/>
        <v>80</v>
      </c>
    </row>
    <row r="160" spans="1:10 16245:16249" ht="51" x14ac:dyDescent="0.2">
      <c r="B160" s="99" t="s">
        <v>464</v>
      </c>
      <c r="C160" s="95">
        <v>16.908356000000001</v>
      </c>
      <c r="D160" s="95">
        <v>20.9</v>
      </c>
      <c r="E160" s="95">
        <f t="shared" si="5"/>
        <v>37.808356000000003</v>
      </c>
      <c r="F160" s="95">
        <v>16.908356000000001</v>
      </c>
      <c r="G160" s="95">
        <v>20.9</v>
      </c>
      <c r="H160" s="95">
        <f t="shared" si="6"/>
        <v>37.808356000000003</v>
      </c>
    </row>
    <row r="161" spans="1:8 16245:16249" x14ac:dyDescent="0.2">
      <c r="B161" s="99" t="s">
        <v>465</v>
      </c>
      <c r="C161" s="95">
        <v>94.979293000000411</v>
      </c>
      <c r="D161" s="95">
        <v>14.226053999999991</v>
      </c>
      <c r="E161" s="95">
        <f t="shared" si="5"/>
        <v>109.2053470000004</v>
      </c>
      <c r="F161" s="95">
        <v>95.609636999999879</v>
      </c>
      <c r="G161" s="95">
        <v>14.226053999999991</v>
      </c>
      <c r="H161" s="95">
        <f t="shared" si="6"/>
        <v>109.83569099999987</v>
      </c>
    </row>
    <row r="162" spans="1:8 16245:16249" s="87" customFormat="1" ht="25.5" x14ac:dyDescent="0.2">
      <c r="A162" s="24"/>
      <c r="B162" s="91" t="s">
        <v>466</v>
      </c>
      <c r="C162" s="92">
        <f>+C163+C178+C185</f>
        <v>15391.745653</v>
      </c>
      <c r="D162" s="92">
        <f>+D163+D178+D185</f>
        <v>168.040853</v>
      </c>
      <c r="E162" s="92">
        <f t="shared" si="5"/>
        <v>15559.786506</v>
      </c>
      <c r="F162" s="92">
        <f>+F163+F178+F185</f>
        <v>15547.578292</v>
      </c>
      <c r="G162" s="92">
        <f>+G163+G178+G185</f>
        <v>168.040853</v>
      </c>
      <c r="H162" s="92">
        <f t="shared" si="6"/>
        <v>15715.619145000001</v>
      </c>
      <c r="WZU162" s="24"/>
      <c r="WZV162" s="24"/>
      <c r="WZW162" s="24"/>
      <c r="WZX162" s="24"/>
      <c r="WZY162" s="24"/>
    </row>
    <row r="163" spans="1:8 16245:16249" s="87" customFormat="1" x14ac:dyDescent="0.2">
      <c r="A163" s="24"/>
      <c r="B163" s="118" t="s">
        <v>467</v>
      </c>
      <c r="C163" s="92">
        <f>+SUM(C164:C177)</f>
        <v>13151.922806</v>
      </c>
      <c r="D163" s="92">
        <f>+SUM(D164:D177)</f>
        <v>155.24085299999999</v>
      </c>
      <c r="E163" s="92">
        <f t="shared" si="5"/>
        <v>13307.163659</v>
      </c>
      <c r="F163" s="92">
        <f>+SUM(F164:F177)</f>
        <v>13237.285966000001</v>
      </c>
      <c r="G163" s="92">
        <f>+SUM(G164:G177)</f>
        <v>155.24085299999999</v>
      </c>
      <c r="H163" s="92">
        <f t="shared" si="6"/>
        <v>13392.526819000001</v>
      </c>
      <c r="WZU163" s="24"/>
      <c r="WZV163" s="24"/>
      <c r="WZW163" s="24"/>
      <c r="WZX163" s="24"/>
      <c r="WZY163" s="24"/>
    </row>
    <row r="164" spans="1:8 16245:16249" x14ac:dyDescent="0.2">
      <c r="B164" s="99" t="s">
        <v>468</v>
      </c>
      <c r="C164" s="95">
        <v>506.046853</v>
      </c>
      <c r="D164" s="95">
        <v>0</v>
      </c>
      <c r="E164" s="95">
        <f t="shared" si="5"/>
        <v>506.046853</v>
      </c>
      <c r="F164" s="95">
        <v>506.046853</v>
      </c>
      <c r="G164" s="95">
        <v>0</v>
      </c>
      <c r="H164" s="95">
        <f t="shared" si="6"/>
        <v>506.046853</v>
      </c>
    </row>
    <row r="165" spans="1:8 16245:16249" x14ac:dyDescent="0.2">
      <c r="B165" s="99" t="s">
        <v>469</v>
      </c>
      <c r="C165" s="95">
        <v>443.02462600000001</v>
      </c>
      <c r="D165" s="95">
        <v>0</v>
      </c>
      <c r="E165" s="95">
        <f t="shared" si="5"/>
        <v>443.02462600000001</v>
      </c>
      <c r="F165" s="95">
        <v>443.02462600000001</v>
      </c>
      <c r="G165" s="95">
        <v>0</v>
      </c>
      <c r="H165" s="95">
        <f t="shared" si="6"/>
        <v>443.02462600000001</v>
      </c>
    </row>
    <row r="166" spans="1:8 16245:16249" x14ac:dyDescent="0.2">
      <c r="B166" s="99" t="s">
        <v>470</v>
      </c>
      <c r="C166" s="95">
        <v>168.12401</v>
      </c>
      <c r="D166" s="95">
        <v>0</v>
      </c>
      <c r="E166" s="95">
        <f t="shared" si="5"/>
        <v>168.12401</v>
      </c>
      <c r="F166" s="95">
        <v>168.12401</v>
      </c>
      <c r="G166" s="95">
        <v>0</v>
      </c>
      <c r="H166" s="95">
        <f t="shared" si="6"/>
        <v>168.12401</v>
      </c>
    </row>
    <row r="167" spans="1:8 16245:16249" x14ac:dyDescent="0.2">
      <c r="B167" s="99" t="s">
        <v>471</v>
      </c>
      <c r="C167" s="95">
        <v>1364.4670570000001</v>
      </c>
      <c r="D167" s="95">
        <v>-4</v>
      </c>
      <c r="E167" s="95">
        <f t="shared" si="5"/>
        <v>1360.4670570000001</v>
      </c>
      <c r="F167" s="95">
        <v>1364.4670570000001</v>
      </c>
      <c r="G167" s="95">
        <v>-4</v>
      </c>
      <c r="H167" s="95">
        <f t="shared" si="6"/>
        <v>1360.4670570000001</v>
      </c>
    </row>
    <row r="168" spans="1:8 16245:16249" x14ac:dyDescent="0.2">
      <c r="B168" s="99" t="s">
        <v>472</v>
      </c>
      <c r="C168" s="95">
        <v>54.061649000000003</v>
      </c>
      <c r="D168" s="95">
        <v>0</v>
      </c>
      <c r="E168" s="95">
        <f t="shared" si="5"/>
        <v>54.061649000000003</v>
      </c>
      <c r="F168" s="95">
        <v>54.061649000000003</v>
      </c>
      <c r="G168" s="95">
        <v>0</v>
      </c>
      <c r="H168" s="95">
        <f t="shared" si="6"/>
        <v>54.061649000000003</v>
      </c>
    </row>
    <row r="169" spans="1:8 16245:16249" x14ac:dyDescent="0.2">
      <c r="B169" s="99" t="s">
        <v>473</v>
      </c>
      <c r="C169" s="95">
        <v>67.984164000000007</v>
      </c>
      <c r="D169" s="95">
        <v>0</v>
      </c>
      <c r="E169" s="95">
        <f t="shared" si="5"/>
        <v>67.984164000000007</v>
      </c>
      <c r="F169" s="95">
        <v>67.984164000000007</v>
      </c>
      <c r="G169" s="95">
        <v>0</v>
      </c>
      <c r="H169" s="95">
        <f t="shared" si="6"/>
        <v>67.984164000000007</v>
      </c>
    </row>
    <row r="170" spans="1:8 16245:16249" x14ac:dyDescent="0.2">
      <c r="B170" s="99" t="s">
        <v>474</v>
      </c>
      <c r="C170" s="95">
        <v>50</v>
      </c>
      <c r="D170" s="95">
        <v>0</v>
      </c>
      <c r="E170" s="95">
        <f t="shared" si="5"/>
        <v>50</v>
      </c>
      <c r="F170" s="95">
        <v>50</v>
      </c>
      <c r="G170" s="95">
        <v>0</v>
      </c>
      <c r="H170" s="95">
        <f t="shared" si="6"/>
        <v>50</v>
      </c>
    </row>
    <row r="171" spans="1:8 16245:16249" x14ac:dyDescent="0.2">
      <c r="B171" s="99" t="s">
        <v>475</v>
      </c>
      <c r="C171" s="95">
        <v>127.147198</v>
      </c>
      <c r="D171" s="95">
        <v>-0.75914700000000002</v>
      </c>
      <c r="E171" s="95">
        <f t="shared" si="5"/>
        <v>126.388051</v>
      </c>
      <c r="F171" s="95">
        <v>127.147198</v>
      </c>
      <c r="G171" s="95">
        <v>-0.75914700000000002</v>
      </c>
      <c r="H171" s="95">
        <f t="shared" si="6"/>
        <v>126.388051</v>
      </c>
    </row>
    <row r="172" spans="1:8 16245:16249" ht="25.5" x14ac:dyDescent="0.2">
      <c r="B172" s="99" t="s">
        <v>476</v>
      </c>
      <c r="C172" s="95">
        <v>9302.06</v>
      </c>
      <c r="D172" s="95">
        <v>0</v>
      </c>
      <c r="E172" s="95">
        <f t="shared" si="5"/>
        <v>9302.06</v>
      </c>
      <c r="F172" s="95">
        <v>9302.06</v>
      </c>
      <c r="G172" s="95">
        <v>0</v>
      </c>
      <c r="H172" s="95">
        <f t="shared" si="6"/>
        <v>9302.06</v>
      </c>
    </row>
    <row r="173" spans="1:8 16245:16249" ht="25.5" x14ac:dyDescent="0.2">
      <c r="B173" s="99" t="s">
        <v>477</v>
      </c>
      <c r="C173" s="95">
        <v>165.447249</v>
      </c>
      <c r="D173" s="95">
        <v>0</v>
      </c>
      <c r="E173" s="95">
        <f t="shared" si="5"/>
        <v>165.447249</v>
      </c>
      <c r="F173" s="95">
        <v>161.447249</v>
      </c>
      <c r="G173" s="95">
        <v>0</v>
      </c>
      <c r="H173" s="95">
        <f t="shared" si="6"/>
        <v>161.447249</v>
      </c>
    </row>
    <row r="174" spans="1:8 16245:16249" x14ac:dyDescent="0.2">
      <c r="B174" s="99" t="s">
        <v>478</v>
      </c>
      <c r="C174" s="95">
        <v>66.56</v>
      </c>
      <c r="D174" s="95">
        <v>0</v>
      </c>
      <c r="E174" s="95">
        <f t="shared" si="5"/>
        <v>66.56</v>
      </c>
      <c r="F174" s="95">
        <v>66.56</v>
      </c>
      <c r="G174" s="95">
        <v>0</v>
      </c>
      <c r="H174" s="95">
        <f t="shared" si="6"/>
        <v>66.56</v>
      </c>
    </row>
    <row r="175" spans="1:8 16245:16249" ht="25.5" x14ac:dyDescent="0.2">
      <c r="B175" s="99" t="s">
        <v>479</v>
      </c>
      <c r="C175" s="95">
        <v>250</v>
      </c>
      <c r="D175" s="95">
        <v>0</v>
      </c>
      <c r="E175" s="95">
        <f t="shared" si="5"/>
        <v>250</v>
      </c>
      <c r="F175" s="95">
        <v>250</v>
      </c>
      <c r="G175" s="95">
        <v>0</v>
      </c>
      <c r="H175" s="95">
        <f t="shared" si="6"/>
        <v>250</v>
      </c>
    </row>
    <row r="176" spans="1:8 16245:16249" s="87" customFormat="1" ht="25.5" x14ac:dyDescent="0.2">
      <c r="A176" s="24"/>
      <c r="B176" s="99" t="s">
        <v>480</v>
      </c>
      <c r="C176" s="95">
        <v>0</v>
      </c>
      <c r="D176" s="95">
        <v>160</v>
      </c>
      <c r="E176" s="95">
        <f t="shared" si="5"/>
        <v>160</v>
      </c>
      <c r="F176" s="95">
        <v>89.363159999999993</v>
      </c>
      <c r="G176" s="95">
        <v>160</v>
      </c>
      <c r="H176" s="95">
        <f t="shared" si="6"/>
        <v>249.36315999999999</v>
      </c>
      <c r="WZU176" s="24"/>
      <c r="WZV176" s="24"/>
      <c r="WZW176" s="24"/>
      <c r="WZX176" s="24"/>
      <c r="WZY176" s="24"/>
    </row>
    <row r="177" spans="1:8 16245:16249" x14ac:dyDescent="0.2">
      <c r="B177" s="99" t="s">
        <v>481</v>
      </c>
      <c r="C177" s="95">
        <v>587</v>
      </c>
      <c r="D177" s="95">
        <v>0</v>
      </c>
      <c r="E177" s="95">
        <f t="shared" si="5"/>
        <v>587</v>
      </c>
      <c r="F177" s="95">
        <v>587</v>
      </c>
      <c r="G177" s="95">
        <v>0</v>
      </c>
      <c r="H177" s="95">
        <f t="shared" si="6"/>
        <v>587</v>
      </c>
    </row>
    <row r="178" spans="1:8 16245:16249" s="87" customFormat="1" x14ac:dyDescent="0.2">
      <c r="A178" s="24"/>
      <c r="B178" s="118" t="s">
        <v>482</v>
      </c>
      <c r="C178" s="92">
        <f>+SUM(C179:C184)</f>
        <v>1843.1693060000002</v>
      </c>
      <c r="D178" s="92">
        <f>+SUM(D179:D184)</f>
        <v>0</v>
      </c>
      <c r="E178" s="92">
        <f t="shared" si="5"/>
        <v>1843.1693060000002</v>
      </c>
      <c r="F178" s="92">
        <f>+SUM(F179:F184)</f>
        <v>1843.1693060000002</v>
      </c>
      <c r="G178" s="92">
        <f>+SUM(G179:G184)</f>
        <v>0</v>
      </c>
      <c r="H178" s="92">
        <f t="shared" si="6"/>
        <v>1843.1693060000002</v>
      </c>
      <c r="WZU178" s="24"/>
      <c r="WZV178" s="24"/>
      <c r="WZW178" s="24"/>
      <c r="WZX178" s="24"/>
      <c r="WZY178" s="24"/>
    </row>
    <row r="179" spans="1:8 16245:16249" x14ac:dyDescent="0.2">
      <c r="B179" s="99" t="s">
        <v>483</v>
      </c>
      <c r="C179" s="95">
        <v>1153.698198</v>
      </c>
      <c r="D179" s="95">
        <v>0</v>
      </c>
      <c r="E179" s="95">
        <f t="shared" si="5"/>
        <v>1153.698198</v>
      </c>
      <c r="F179" s="95">
        <v>1153.698198</v>
      </c>
      <c r="G179" s="95">
        <v>0</v>
      </c>
      <c r="H179" s="95">
        <f t="shared" si="6"/>
        <v>1153.698198</v>
      </c>
    </row>
    <row r="180" spans="1:8 16245:16249" s="87" customFormat="1" x14ac:dyDescent="0.2">
      <c r="A180" s="24"/>
      <c r="B180" s="99" t="s">
        <v>484</v>
      </c>
      <c r="C180" s="95">
        <v>329.26040699999999</v>
      </c>
      <c r="D180" s="95">
        <v>0</v>
      </c>
      <c r="E180" s="95">
        <f t="shared" si="5"/>
        <v>329.26040699999999</v>
      </c>
      <c r="F180" s="95">
        <v>329.26040699999999</v>
      </c>
      <c r="G180" s="95">
        <v>0</v>
      </c>
      <c r="H180" s="95">
        <f t="shared" si="6"/>
        <v>329.26040699999999</v>
      </c>
      <c r="WZU180" s="24"/>
      <c r="WZV180" s="24"/>
      <c r="WZW180" s="24"/>
      <c r="WZX180" s="24"/>
      <c r="WZY180" s="24"/>
    </row>
    <row r="181" spans="1:8 16245:16249" x14ac:dyDescent="0.2">
      <c r="B181" s="99" t="s">
        <v>485</v>
      </c>
      <c r="C181" s="95">
        <v>73.096641000000005</v>
      </c>
      <c r="D181" s="95">
        <v>0</v>
      </c>
      <c r="E181" s="95">
        <f t="shared" si="5"/>
        <v>73.096641000000005</v>
      </c>
      <c r="F181" s="95">
        <v>73.096641000000005</v>
      </c>
      <c r="G181" s="95">
        <v>0</v>
      </c>
      <c r="H181" s="95">
        <f t="shared" si="6"/>
        <v>73.096641000000005</v>
      </c>
    </row>
    <row r="182" spans="1:8 16245:16249" x14ac:dyDescent="0.2">
      <c r="B182" s="99" t="s">
        <v>486</v>
      </c>
      <c r="C182" s="95">
        <v>150.11405999999999</v>
      </c>
      <c r="D182" s="95">
        <v>0</v>
      </c>
      <c r="E182" s="95">
        <f t="shared" si="5"/>
        <v>150.11405999999999</v>
      </c>
      <c r="F182" s="95">
        <v>150.11405999999999</v>
      </c>
      <c r="G182" s="95">
        <v>0</v>
      </c>
      <c r="H182" s="95">
        <f t="shared" si="6"/>
        <v>150.11405999999999</v>
      </c>
    </row>
    <row r="183" spans="1:8 16245:16249" ht="25.5" x14ac:dyDescent="0.2">
      <c r="B183" s="99" t="s">
        <v>487</v>
      </c>
      <c r="C183" s="95">
        <v>22</v>
      </c>
      <c r="D183" s="95">
        <v>0</v>
      </c>
      <c r="E183" s="95">
        <f t="shared" si="5"/>
        <v>22</v>
      </c>
      <c r="F183" s="95">
        <v>22</v>
      </c>
      <c r="G183" s="95">
        <v>0</v>
      </c>
      <c r="H183" s="95">
        <f t="shared" si="6"/>
        <v>22</v>
      </c>
    </row>
    <row r="184" spans="1:8 16245:16249" ht="25.5" x14ac:dyDescent="0.2">
      <c r="B184" s="99" t="s">
        <v>488</v>
      </c>
      <c r="C184" s="95">
        <v>115</v>
      </c>
      <c r="D184" s="95">
        <v>0</v>
      </c>
      <c r="E184" s="95">
        <f t="shared" si="5"/>
        <v>115</v>
      </c>
      <c r="F184" s="95">
        <v>115</v>
      </c>
      <c r="G184" s="95">
        <v>0</v>
      </c>
      <c r="H184" s="95">
        <f t="shared" si="6"/>
        <v>115</v>
      </c>
    </row>
    <row r="185" spans="1:8 16245:16249" s="87" customFormat="1" x14ac:dyDescent="0.2">
      <c r="A185" s="24"/>
      <c r="B185" s="118" t="s">
        <v>489</v>
      </c>
      <c r="C185" s="92">
        <v>396.65354099999922</v>
      </c>
      <c r="D185" s="92">
        <v>12.800000000000011</v>
      </c>
      <c r="E185" s="92">
        <f t="shared" si="5"/>
        <v>409.45354099999923</v>
      </c>
      <c r="F185" s="92">
        <v>467.12301999999863</v>
      </c>
      <c r="G185" s="92">
        <v>12.800000000000011</v>
      </c>
      <c r="H185" s="92">
        <f t="shared" si="6"/>
        <v>479.92301999999864</v>
      </c>
      <c r="WZU185" s="24"/>
      <c r="WZV185" s="24"/>
      <c r="WZW185" s="24"/>
      <c r="WZX185" s="24"/>
      <c r="WZY185" s="24"/>
    </row>
    <row r="186" spans="1:8 16245:16249" s="87" customFormat="1" x14ac:dyDescent="0.2">
      <c r="A186" s="24"/>
      <c r="B186" s="91" t="s">
        <v>490</v>
      </c>
      <c r="C186" s="92">
        <f>+SUM(C187:C190)</f>
        <v>1498.5120400000001</v>
      </c>
      <c r="D186" s="92">
        <f>+SUM(D187:D190)</f>
        <v>-3.8579000000000008</v>
      </c>
      <c r="E186" s="92">
        <f t="shared" si="5"/>
        <v>1494.6541400000001</v>
      </c>
      <c r="F186" s="92">
        <f>+SUM(F187:F190)</f>
        <v>1500.1242299999999</v>
      </c>
      <c r="G186" s="92">
        <f>+SUM(G187:G190)</f>
        <v>-3.8579000000000008</v>
      </c>
      <c r="H186" s="92">
        <f t="shared" si="6"/>
        <v>1496.2663299999999</v>
      </c>
      <c r="WZU186" s="24"/>
      <c r="WZV186" s="24"/>
      <c r="WZW186" s="24"/>
      <c r="WZX186" s="24"/>
      <c r="WZY186" s="24"/>
    </row>
    <row r="187" spans="1:8 16245:16249" x14ac:dyDescent="0.2">
      <c r="B187" s="99" t="s">
        <v>491</v>
      </c>
      <c r="C187" s="95">
        <v>600</v>
      </c>
      <c r="D187" s="95">
        <v>0</v>
      </c>
      <c r="E187" s="95">
        <f t="shared" si="5"/>
        <v>600</v>
      </c>
      <c r="F187" s="95">
        <v>600</v>
      </c>
      <c r="G187" s="95">
        <v>0</v>
      </c>
      <c r="H187" s="95">
        <f t="shared" si="6"/>
        <v>600</v>
      </c>
    </row>
    <row r="188" spans="1:8 16245:16249" x14ac:dyDescent="0.2">
      <c r="B188" s="99" t="s">
        <v>492</v>
      </c>
      <c r="C188" s="95">
        <v>460.38825500000002</v>
      </c>
      <c r="D188" s="95">
        <v>-36</v>
      </c>
      <c r="E188" s="95">
        <f t="shared" si="5"/>
        <v>424.38825500000002</v>
      </c>
      <c r="F188" s="95">
        <v>460.38825500000002</v>
      </c>
      <c r="G188" s="95">
        <v>-36</v>
      </c>
      <c r="H188" s="95">
        <f t="shared" si="6"/>
        <v>424.38825500000002</v>
      </c>
    </row>
    <row r="189" spans="1:8 16245:16249" x14ac:dyDescent="0.2">
      <c r="B189" s="99" t="s">
        <v>493</v>
      </c>
      <c r="C189" s="95">
        <v>165.20574199999999</v>
      </c>
      <c r="D189" s="95">
        <v>0</v>
      </c>
      <c r="E189" s="95">
        <f t="shared" si="5"/>
        <v>165.20574199999999</v>
      </c>
      <c r="F189" s="95">
        <v>165.20574199999999</v>
      </c>
      <c r="G189" s="95">
        <v>0</v>
      </c>
      <c r="H189" s="95">
        <f t="shared" si="6"/>
        <v>165.20574199999999</v>
      </c>
    </row>
    <row r="190" spans="1:8 16245:16249" x14ac:dyDescent="0.2">
      <c r="B190" s="99" t="s">
        <v>494</v>
      </c>
      <c r="C190" s="95">
        <v>272.91804300000007</v>
      </c>
      <c r="D190" s="95">
        <v>32.142099999999999</v>
      </c>
      <c r="E190" s="95">
        <f t="shared" si="5"/>
        <v>305.06014300000004</v>
      </c>
      <c r="F190" s="95">
        <v>274.5302329999999</v>
      </c>
      <c r="G190" s="95">
        <v>32.142099999999999</v>
      </c>
      <c r="H190" s="95">
        <f t="shared" si="6"/>
        <v>306.67233299999987</v>
      </c>
    </row>
    <row r="191" spans="1:8 16245:16249" s="87" customFormat="1" x14ac:dyDescent="0.2">
      <c r="A191" s="24"/>
      <c r="B191" s="91" t="s">
        <v>495</v>
      </c>
      <c r="C191" s="92">
        <f>+SUM(C192:C195)</f>
        <v>18433</v>
      </c>
      <c r="D191" s="92">
        <f>+SUM(D192:D195)</f>
        <v>0</v>
      </c>
      <c r="E191" s="92">
        <f t="shared" si="5"/>
        <v>18433</v>
      </c>
      <c r="F191" s="92">
        <f>+SUM(F192:F195)</f>
        <v>18433</v>
      </c>
      <c r="G191" s="92">
        <f>+SUM(G192:G195)</f>
        <v>0</v>
      </c>
      <c r="H191" s="92">
        <f t="shared" si="6"/>
        <v>18433</v>
      </c>
      <c r="WZU191" s="24"/>
      <c r="WZV191" s="24"/>
      <c r="WZW191" s="24"/>
      <c r="WZX191" s="24"/>
      <c r="WZY191" s="24"/>
    </row>
    <row r="192" spans="1:8 16245:16249" x14ac:dyDescent="0.2">
      <c r="B192" s="99" t="s">
        <v>496</v>
      </c>
      <c r="C192" s="95">
        <v>2500</v>
      </c>
      <c r="D192" s="95">
        <v>0</v>
      </c>
      <c r="E192" s="95">
        <f t="shared" si="5"/>
        <v>2500</v>
      </c>
      <c r="F192" s="95">
        <v>2500</v>
      </c>
      <c r="G192" s="95">
        <v>0</v>
      </c>
      <c r="H192" s="95">
        <f t="shared" si="6"/>
        <v>2500</v>
      </c>
    </row>
    <row r="193" spans="1:15 16245:16249" x14ac:dyDescent="0.2">
      <c r="B193" s="99" t="s">
        <v>497</v>
      </c>
      <c r="C193" s="95">
        <v>2400</v>
      </c>
      <c r="D193" s="95">
        <v>0</v>
      </c>
      <c r="E193" s="95">
        <f t="shared" si="5"/>
        <v>2400</v>
      </c>
      <c r="F193" s="95">
        <v>2400</v>
      </c>
      <c r="G193" s="95">
        <v>0</v>
      </c>
      <c r="H193" s="95">
        <f t="shared" si="6"/>
        <v>2400</v>
      </c>
    </row>
    <row r="194" spans="1:15 16245:16249" x14ac:dyDescent="0.2">
      <c r="B194" s="99" t="s">
        <v>498</v>
      </c>
      <c r="C194" s="95">
        <v>13500</v>
      </c>
      <c r="D194" s="95">
        <v>0</v>
      </c>
      <c r="E194" s="95">
        <f t="shared" si="5"/>
        <v>13500</v>
      </c>
      <c r="F194" s="95">
        <v>13500</v>
      </c>
      <c r="G194" s="95">
        <v>0</v>
      </c>
      <c r="H194" s="95">
        <f t="shared" si="6"/>
        <v>13500</v>
      </c>
    </row>
    <row r="195" spans="1:15 16245:16249" ht="25.5" x14ac:dyDescent="0.2">
      <c r="B195" s="99" t="s">
        <v>499</v>
      </c>
      <c r="C195" s="95">
        <v>33</v>
      </c>
      <c r="D195" s="95">
        <v>0</v>
      </c>
      <c r="E195" s="95">
        <f t="shared" si="5"/>
        <v>33</v>
      </c>
      <c r="F195" s="95">
        <v>33</v>
      </c>
      <c r="G195" s="95">
        <v>0</v>
      </c>
      <c r="H195" s="95">
        <f t="shared" si="6"/>
        <v>33</v>
      </c>
    </row>
    <row r="196" spans="1:15 16245:16249" s="87" customFormat="1" x14ac:dyDescent="0.2">
      <c r="A196" s="24"/>
      <c r="B196" s="91" t="s">
        <v>500</v>
      </c>
      <c r="C196" s="92">
        <f>+SUM(C197:C206)</f>
        <v>76741.295419000002</v>
      </c>
      <c r="D196" s="92">
        <f>+SUM(D197:D206)</f>
        <v>-9</v>
      </c>
      <c r="E196" s="92">
        <f t="shared" si="5"/>
        <v>76732.295419000002</v>
      </c>
      <c r="F196" s="92">
        <f>+SUM(F197:F206)</f>
        <v>76741.245418999999</v>
      </c>
      <c r="G196" s="92">
        <f>+SUM(G197:G206)</f>
        <v>-9</v>
      </c>
      <c r="H196" s="92">
        <f t="shared" si="6"/>
        <v>76732.245418999999</v>
      </c>
      <c r="WZU196" s="24"/>
      <c r="WZV196" s="24"/>
      <c r="WZW196" s="24"/>
      <c r="WZX196" s="24"/>
      <c r="WZY196" s="24"/>
    </row>
    <row r="197" spans="1:15 16245:16249" x14ac:dyDescent="0.2">
      <c r="B197" s="99" t="s">
        <v>501</v>
      </c>
      <c r="C197" s="95">
        <v>5200</v>
      </c>
      <c r="D197" s="95">
        <v>0</v>
      </c>
      <c r="E197" s="95">
        <f t="shared" ref="E197:E259" si="7">SUM(C197,D197)</f>
        <v>5200</v>
      </c>
      <c r="F197" s="95">
        <v>5200</v>
      </c>
      <c r="G197" s="95">
        <v>0</v>
      </c>
      <c r="H197" s="95">
        <f t="shared" ref="H197:H259" si="8">F197+G197</f>
        <v>5200</v>
      </c>
    </row>
    <row r="198" spans="1:15 16245:16249" x14ac:dyDescent="0.2">
      <c r="B198" s="99" t="s">
        <v>502</v>
      </c>
      <c r="C198" s="95">
        <v>456.24534899999998</v>
      </c>
      <c r="D198" s="95">
        <v>0</v>
      </c>
      <c r="E198" s="95">
        <f t="shared" si="7"/>
        <v>456.24534899999998</v>
      </c>
      <c r="F198" s="95">
        <v>456.24534899999998</v>
      </c>
      <c r="G198" s="95">
        <v>0</v>
      </c>
      <c r="H198" s="95">
        <f t="shared" si="8"/>
        <v>456.24534899999998</v>
      </c>
    </row>
    <row r="199" spans="1:15 16245:16249" s="87" customFormat="1" x14ac:dyDescent="0.2">
      <c r="A199" s="24"/>
      <c r="B199" s="99" t="s">
        <v>503</v>
      </c>
      <c r="C199" s="95">
        <v>984.48324300000002</v>
      </c>
      <c r="D199" s="95">
        <v>0</v>
      </c>
      <c r="E199" s="95">
        <f t="shared" si="7"/>
        <v>984.48324300000002</v>
      </c>
      <c r="F199" s="95">
        <v>984.48324300000002</v>
      </c>
      <c r="G199" s="95">
        <v>0</v>
      </c>
      <c r="H199" s="95">
        <f t="shared" si="8"/>
        <v>984.48324300000002</v>
      </c>
      <c r="WZU199" s="24"/>
      <c r="WZV199" s="24"/>
      <c r="WZW199" s="24"/>
      <c r="WZX199" s="24"/>
      <c r="WZY199" s="24"/>
    </row>
    <row r="200" spans="1:15 16245:16249" s="87" customFormat="1" x14ac:dyDescent="0.2">
      <c r="A200" s="24"/>
      <c r="B200" s="99" t="s">
        <v>504</v>
      </c>
      <c r="C200" s="95">
        <v>6300</v>
      </c>
      <c r="D200" s="95">
        <v>0</v>
      </c>
      <c r="E200" s="95">
        <f t="shared" si="7"/>
        <v>6300</v>
      </c>
      <c r="F200" s="95">
        <v>6300</v>
      </c>
      <c r="G200" s="95">
        <v>0</v>
      </c>
      <c r="H200" s="95">
        <f t="shared" si="8"/>
        <v>6300</v>
      </c>
      <c r="WZU200" s="24"/>
      <c r="WZV200" s="24"/>
      <c r="WZW200" s="24"/>
      <c r="WZX200" s="24"/>
      <c r="WZY200" s="24"/>
    </row>
    <row r="201" spans="1:15 16245:16249" x14ac:dyDescent="0.2">
      <c r="B201" s="99" t="s">
        <v>505</v>
      </c>
      <c r="C201" s="95">
        <v>120</v>
      </c>
      <c r="D201" s="95">
        <v>0</v>
      </c>
      <c r="E201" s="95">
        <f t="shared" si="7"/>
        <v>120</v>
      </c>
      <c r="F201" s="95">
        <v>120</v>
      </c>
      <c r="G201" s="95">
        <v>0</v>
      </c>
      <c r="H201" s="95">
        <f t="shared" si="8"/>
        <v>120</v>
      </c>
    </row>
    <row r="202" spans="1:15 16245:16249" x14ac:dyDescent="0.2">
      <c r="B202" s="99" t="s">
        <v>506</v>
      </c>
      <c r="C202" s="95">
        <v>458</v>
      </c>
      <c r="D202" s="95">
        <v>0</v>
      </c>
      <c r="E202" s="95">
        <f t="shared" si="7"/>
        <v>458</v>
      </c>
      <c r="F202" s="95">
        <v>458</v>
      </c>
      <c r="G202" s="95">
        <v>0</v>
      </c>
      <c r="H202" s="95">
        <f t="shared" si="8"/>
        <v>458</v>
      </c>
      <c r="J202" s="45"/>
      <c r="K202" s="45"/>
      <c r="L202" s="45"/>
      <c r="M202" s="45"/>
      <c r="N202" s="45"/>
      <c r="O202" s="45"/>
    </row>
    <row r="203" spans="1:15 16245:16249" ht="38.25" x14ac:dyDescent="0.2">
      <c r="B203" s="99" t="s">
        <v>507</v>
      </c>
      <c r="C203" s="95">
        <v>14.5</v>
      </c>
      <c r="D203" s="95">
        <v>0</v>
      </c>
      <c r="E203" s="95">
        <f t="shared" si="7"/>
        <v>14.5</v>
      </c>
      <c r="F203" s="95">
        <v>14.5</v>
      </c>
      <c r="G203" s="95">
        <v>0</v>
      </c>
      <c r="H203" s="95">
        <f t="shared" si="8"/>
        <v>14.5</v>
      </c>
    </row>
    <row r="204" spans="1:15 16245:16249" ht="38.25" x14ac:dyDescent="0.2">
      <c r="B204" s="105" t="s">
        <v>508</v>
      </c>
      <c r="C204" s="95">
        <v>250</v>
      </c>
      <c r="D204" s="95">
        <v>0</v>
      </c>
      <c r="E204" s="95">
        <f t="shared" si="7"/>
        <v>250</v>
      </c>
      <c r="F204" s="95">
        <v>250</v>
      </c>
      <c r="G204" s="95">
        <v>0</v>
      </c>
      <c r="H204" s="95">
        <f t="shared" si="8"/>
        <v>250</v>
      </c>
    </row>
    <row r="205" spans="1:15 16245:16249" x14ac:dyDescent="0.2">
      <c r="B205" s="105" t="s">
        <v>509</v>
      </c>
      <c r="C205" s="95">
        <v>62770</v>
      </c>
      <c r="D205" s="95">
        <v>-8</v>
      </c>
      <c r="E205" s="95">
        <f t="shared" si="7"/>
        <v>62762</v>
      </c>
      <c r="F205" s="95">
        <v>62770</v>
      </c>
      <c r="G205" s="95">
        <v>-8</v>
      </c>
      <c r="H205" s="95">
        <f t="shared" si="8"/>
        <v>62762</v>
      </c>
    </row>
    <row r="206" spans="1:15 16245:16249" x14ac:dyDescent="0.2">
      <c r="B206" s="105" t="s">
        <v>510</v>
      </c>
      <c r="C206" s="95">
        <v>188.06682700000238</v>
      </c>
      <c r="D206" s="95">
        <v>-1</v>
      </c>
      <c r="E206" s="95">
        <f t="shared" si="7"/>
        <v>187.06682700000238</v>
      </c>
      <c r="F206" s="95">
        <v>188.01682699999947</v>
      </c>
      <c r="G206" s="95">
        <v>-1</v>
      </c>
      <c r="H206" s="95">
        <f t="shared" si="8"/>
        <v>187.01682699999947</v>
      </c>
    </row>
    <row r="207" spans="1:15 16245:16249" s="87" customFormat="1" x14ac:dyDescent="0.2">
      <c r="A207" s="24"/>
      <c r="B207" s="91" t="s">
        <v>511</v>
      </c>
      <c r="C207" s="92">
        <f>+SUM(C208:C217)</f>
        <v>77349.970134000003</v>
      </c>
      <c r="D207" s="92">
        <f>+SUM(D208:D217)</f>
        <v>-1215.45</v>
      </c>
      <c r="E207" s="92">
        <f t="shared" si="7"/>
        <v>76134.520134000006</v>
      </c>
      <c r="F207" s="92">
        <f>+SUM(F208:F217)</f>
        <v>77380.870133999997</v>
      </c>
      <c r="G207" s="92">
        <f>+SUM(G208:G217)</f>
        <v>-1215.45</v>
      </c>
      <c r="H207" s="92">
        <f t="shared" si="8"/>
        <v>76165.420134</v>
      </c>
      <c r="WZU207" s="24"/>
      <c r="WZV207" s="24"/>
      <c r="WZW207" s="24"/>
      <c r="WZX207" s="24"/>
      <c r="WZY207" s="24"/>
    </row>
    <row r="208" spans="1:15 16245:16249" x14ac:dyDescent="0.2">
      <c r="B208" s="105" t="s">
        <v>512</v>
      </c>
      <c r="C208" s="95">
        <v>3040.2</v>
      </c>
      <c r="D208" s="95">
        <v>0</v>
      </c>
      <c r="E208" s="95">
        <f t="shared" si="7"/>
        <v>3040.2</v>
      </c>
      <c r="F208" s="95">
        <v>3040.2</v>
      </c>
      <c r="G208" s="95">
        <v>0</v>
      </c>
      <c r="H208" s="95">
        <f t="shared" si="8"/>
        <v>3040.2</v>
      </c>
    </row>
    <row r="209" spans="1:8 16245:16249" x14ac:dyDescent="0.2">
      <c r="B209" s="105" t="s">
        <v>513</v>
      </c>
      <c r="C209" s="95">
        <v>324.20135399999998</v>
      </c>
      <c r="D209" s="95">
        <v>0</v>
      </c>
      <c r="E209" s="95">
        <f t="shared" si="7"/>
        <v>324.20135399999998</v>
      </c>
      <c r="F209" s="95">
        <v>324.20135399999998</v>
      </c>
      <c r="G209" s="95">
        <v>0</v>
      </c>
      <c r="H209" s="95">
        <f t="shared" si="8"/>
        <v>324.20135399999998</v>
      </c>
    </row>
    <row r="210" spans="1:8 16245:16249" x14ac:dyDescent="0.2">
      <c r="B210" s="105" t="s">
        <v>514</v>
      </c>
      <c r="C210" s="95">
        <v>10171.949000000001</v>
      </c>
      <c r="D210" s="95">
        <v>0</v>
      </c>
      <c r="E210" s="95">
        <f t="shared" si="7"/>
        <v>10171.949000000001</v>
      </c>
      <c r="F210" s="95">
        <v>10171.949000000001</v>
      </c>
      <c r="G210" s="95">
        <v>0</v>
      </c>
      <c r="H210" s="95">
        <f t="shared" si="8"/>
        <v>10171.949000000001</v>
      </c>
    </row>
    <row r="211" spans="1:8 16245:16249" x14ac:dyDescent="0.2">
      <c r="B211" s="105" t="s">
        <v>515</v>
      </c>
      <c r="C211" s="95">
        <v>1726.9810199999999</v>
      </c>
      <c r="D211" s="95">
        <v>-10.45</v>
      </c>
      <c r="E211" s="95">
        <f t="shared" si="7"/>
        <v>1716.5310199999999</v>
      </c>
      <c r="F211" s="95">
        <v>1726.9810199999999</v>
      </c>
      <c r="G211" s="95">
        <v>-10.45</v>
      </c>
      <c r="H211" s="95">
        <f t="shared" si="8"/>
        <v>1716.5310199999999</v>
      </c>
    </row>
    <row r="212" spans="1:8 16245:16249" x14ac:dyDescent="0.2">
      <c r="B212" s="105" t="s">
        <v>516</v>
      </c>
      <c r="C212" s="95">
        <v>3</v>
      </c>
      <c r="D212" s="95">
        <v>50</v>
      </c>
      <c r="E212" s="95">
        <f t="shared" si="7"/>
        <v>53</v>
      </c>
      <c r="F212" s="95">
        <v>3</v>
      </c>
      <c r="G212" s="95">
        <v>50</v>
      </c>
      <c r="H212" s="95">
        <f t="shared" si="8"/>
        <v>53</v>
      </c>
    </row>
    <row r="213" spans="1:8 16245:16249" ht="25.5" x14ac:dyDescent="0.2">
      <c r="B213" s="99" t="s">
        <v>517</v>
      </c>
      <c r="C213" s="95">
        <v>240.5</v>
      </c>
      <c r="D213" s="95">
        <v>0</v>
      </c>
      <c r="E213" s="95">
        <f t="shared" si="7"/>
        <v>240.5</v>
      </c>
      <c r="F213" s="95">
        <v>271.39999999999998</v>
      </c>
      <c r="G213" s="95">
        <v>0</v>
      </c>
      <c r="H213" s="95">
        <f t="shared" si="8"/>
        <v>271.39999999999998</v>
      </c>
    </row>
    <row r="214" spans="1:8 16245:16249" ht="25.5" x14ac:dyDescent="0.2">
      <c r="A214" s="119"/>
      <c r="B214" s="99" t="s">
        <v>518</v>
      </c>
      <c r="C214" s="95">
        <v>20</v>
      </c>
      <c r="D214" s="95">
        <v>0</v>
      </c>
      <c r="E214" s="95">
        <f t="shared" si="7"/>
        <v>20</v>
      </c>
      <c r="F214" s="95">
        <v>20</v>
      </c>
      <c r="G214" s="95">
        <v>0</v>
      </c>
      <c r="H214" s="95">
        <f t="shared" si="8"/>
        <v>20</v>
      </c>
    </row>
    <row r="215" spans="1:8 16245:16249" x14ac:dyDescent="0.2">
      <c r="B215" s="99" t="s">
        <v>519</v>
      </c>
      <c r="C215" s="95">
        <v>5500</v>
      </c>
      <c r="D215" s="95">
        <v>0</v>
      </c>
      <c r="E215" s="95">
        <f t="shared" si="7"/>
        <v>5500</v>
      </c>
      <c r="F215" s="95">
        <v>5500</v>
      </c>
      <c r="G215" s="95">
        <v>0</v>
      </c>
      <c r="H215" s="95">
        <f t="shared" si="8"/>
        <v>5500</v>
      </c>
    </row>
    <row r="216" spans="1:8 16245:16249" ht="25.5" x14ac:dyDescent="0.2">
      <c r="B216" s="99" t="s">
        <v>520</v>
      </c>
      <c r="C216" s="95">
        <v>55601.803057999998</v>
      </c>
      <c r="D216" s="95">
        <v>-1255</v>
      </c>
      <c r="E216" s="95">
        <f t="shared" si="7"/>
        <v>54346.803057999998</v>
      </c>
      <c r="F216" s="95">
        <v>55601.803057999998</v>
      </c>
      <c r="G216" s="95">
        <v>-1255</v>
      </c>
      <c r="H216" s="95">
        <f t="shared" si="8"/>
        <v>54346.803057999998</v>
      </c>
    </row>
    <row r="217" spans="1:8 16245:16249" x14ac:dyDescent="0.2">
      <c r="B217" s="99" t="s">
        <v>521</v>
      </c>
      <c r="C217" s="95">
        <v>721.33570200000395</v>
      </c>
      <c r="D217" s="95">
        <v>0</v>
      </c>
      <c r="E217" s="95">
        <f t="shared" si="7"/>
        <v>721.33570200000395</v>
      </c>
      <c r="F217" s="95">
        <v>721.33570199999667</v>
      </c>
      <c r="G217" s="95">
        <v>0</v>
      </c>
      <c r="H217" s="95">
        <f t="shared" si="8"/>
        <v>721.33570199999667</v>
      </c>
    </row>
    <row r="218" spans="1:8 16245:16249" s="87" customFormat="1" x14ac:dyDescent="0.2">
      <c r="A218" s="24"/>
      <c r="B218" s="91" t="s">
        <v>522</v>
      </c>
      <c r="C218" s="92">
        <v>1155.0050000000001</v>
      </c>
      <c r="D218" s="92">
        <v>0</v>
      </c>
      <c r="E218" s="92">
        <f t="shared" si="7"/>
        <v>1155.0050000000001</v>
      </c>
      <c r="F218" s="92">
        <v>1155.0050000000001</v>
      </c>
      <c r="G218" s="92">
        <v>0</v>
      </c>
      <c r="H218" s="92">
        <f t="shared" si="8"/>
        <v>1155.0050000000001</v>
      </c>
      <c r="WZU218" s="24"/>
      <c r="WZV218" s="24"/>
      <c r="WZW218" s="24"/>
      <c r="WZX218" s="24"/>
      <c r="WZY218" s="24"/>
    </row>
    <row r="219" spans="1:8 16245:16249" s="87" customFormat="1" x14ac:dyDescent="0.2">
      <c r="A219" s="24"/>
      <c r="B219" s="91" t="s">
        <v>523</v>
      </c>
      <c r="C219" s="92">
        <f>+SUM(C220:C243)</f>
        <v>7727.6600160000007</v>
      </c>
      <c r="D219" s="92">
        <f>+SUM(D220:D243)</f>
        <v>2342.3107419999997</v>
      </c>
      <c r="E219" s="92">
        <f t="shared" si="7"/>
        <v>10069.970757999999</v>
      </c>
      <c r="F219" s="92">
        <f>+SUM(F220:F243)</f>
        <v>15328.860015999995</v>
      </c>
      <c r="G219" s="92">
        <f>+SUM(G220:G243)</f>
        <v>2342.3107419999997</v>
      </c>
      <c r="H219" s="92">
        <f t="shared" si="8"/>
        <v>17671.170757999993</v>
      </c>
      <c r="WZU219" s="24"/>
      <c r="WZV219" s="24"/>
      <c r="WZW219" s="24"/>
      <c r="WZX219" s="24"/>
      <c r="WZY219" s="24"/>
    </row>
    <row r="220" spans="1:8 16245:16249" x14ac:dyDescent="0.2">
      <c r="B220" s="99" t="s">
        <v>524</v>
      </c>
      <c r="C220" s="95">
        <v>900</v>
      </c>
      <c r="D220" s="95">
        <v>0</v>
      </c>
      <c r="E220" s="95">
        <f t="shared" si="7"/>
        <v>900</v>
      </c>
      <c r="F220" s="95">
        <v>900</v>
      </c>
      <c r="G220" s="95">
        <v>0</v>
      </c>
      <c r="H220" s="95">
        <f t="shared" si="8"/>
        <v>900</v>
      </c>
    </row>
    <row r="221" spans="1:8 16245:16249" x14ac:dyDescent="0.2">
      <c r="B221" s="99" t="s">
        <v>525</v>
      </c>
      <c r="C221" s="95">
        <v>400</v>
      </c>
      <c r="D221" s="95">
        <v>0</v>
      </c>
      <c r="E221" s="95">
        <f t="shared" si="7"/>
        <v>400</v>
      </c>
      <c r="F221" s="95">
        <v>400</v>
      </c>
      <c r="G221" s="95">
        <v>0</v>
      </c>
      <c r="H221" s="95">
        <f t="shared" si="8"/>
        <v>400</v>
      </c>
    </row>
    <row r="222" spans="1:8 16245:16249" x14ac:dyDescent="0.2">
      <c r="B222" s="99" t="s">
        <v>526</v>
      </c>
      <c r="C222" s="95">
        <v>173.53648000000001</v>
      </c>
      <c r="D222" s="95">
        <v>62.897962</v>
      </c>
      <c r="E222" s="95">
        <f t="shared" si="7"/>
        <v>236.43444200000002</v>
      </c>
      <c r="F222" s="95">
        <v>173.53648000000001</v>
      </c>
      <c r="G222" s="95">
        <v>62.897962</v>
      </c>
      <c r="H222" s="95">
        <f t="shared" si="8"/>
        <v>236.43444200000002</v>
      </c>
    </row>
    <row r="223" spans="1:8 16245:16249" x14ac:dyDescent="0.2">
      <c r="B223" s="99" t="s">
        <v>527</v>
      </c>
      <c r="C223" s="95">
        <v>393.95859200000001</v>
      </c>
      <c r="D223" s="95">
        <v>0</v>
      </c>
      <c r="E223" s="95">
        <f t="shared" si="7"/>
        <v>393.95859200000001</v>
      </c>
      <c r="F223" s="95">
        <v>393.95859200000001</v>
      </c>
      <c r="G223" s="95">
        <v>0</v>
      </c>
      <c r="H223" s="95">
        <f t="shared" si="8"/>
        <v>393.95859200000001</v>
      </c>
    </row>
    <row r="224" spans="1:8 16245:16249" x14ac:dyDescent="0.2">
      <c r="B224" s="99" t="s">
        <v>528</v>
      </c>
      <c r="C224" s="95">
        <v>1308.7473199999999</v>
      </c>
      <c r="D224" s="95">
        <v>0</v>
      </c>
      <c r="E224" s="95">
        <f t="shared" si="7"/>
        <v>1308.7473199999999</v>
      </c>
      <c r="F224" s="95">
        <v>1308.7473199999999</v>
      </c>
      <c r="G224" s="95">
        <v>0</v>
      </c>
      <c r="H224" s="95">
        <f t="shared" si="8"/>
        <v>1308.7473199999999</v>
      </c>
    </row>
    <row r="225" spans="1:8 16245:16249" x14ac:dyDescent="0.2">
      <c r="B225" s="99" t="s">
        <v>529</v>
      </c>
      <c r="C225" s="95">
        <v>137.63021599999999</v>
      </c>
      <c r="D225" s="95">
        <v>0</v>
      </c>
      <c r="E225" s="95">
        <f t="shared" si="7"/>
        <v>137.63021599999999</v>
      </c>
      <c r="F225" s="95">
        <v>137.63021599999999</v>
      </c>
      <c r="G225" s="95">
        <v>0</v>
      </c>
      <c r="H225" s="95">
        <f t="shared" si="8"/>
        <v>137.63021599999999</v>
      </c>
    </row>
    <row r="226" spans="1:8 16245:16249" x14ac:dyDescent="0.2">
      <c r="B226" s="99" t="s">
        <v>530</v>
      </c>
      <c r="C226" s="95">
        <v>500</v>
      </c>
      <c r="D226" s="95">
        <v>10</v>
      </c>
      <c r="E226" s="95">
        <f t="shared" si="7"/>
        <v>510</v>
      </c>
      <c r="F226" s="95">
        <v>500</v>
      </c>
      <c r="G226" s="95">
        <v>10</v>
      </c>
      <c r="H226" s="95">
        <f t="shared" si="8"/>
        <v>510</v>
      </c>
    </row>
    <row r="227" spans="1:8 16245:16249" x14ac:dyDescent="0.2">
      <c r="B227" s="99" t="s">
        <v>531</v>
      </c>
      <c r="C227" s="95">
        <v>0</v>
      </c>
      <c r="D227" s="95">
        <v>0</v>
      </c>
      <c r="E227" s="95">
        <f t="shared" si="7"/>
        <v>0</v>
      </c>
      <c r="F227" s="95">
        <v>7600</v>
      </c>
      <c r="G227" s="95">
        <v>0</v>
      </c>
      <c r="H227" s="95">
        <f t="shared" si="8"/>
        <v>7600</v>
      </c>
    </row>
    <row r="228" spans="1:8 16245:16249" s="87" customFormat="1" x14ac:dyDescent="0.2">
      <c r="A228" s="24"/>
      <c r="B228" s="99" t="s">
        <v>532</v>
      </c>
      <c r="C228" s="95">
        <v>1500</v>
      </c>
      <c r="D228" s="95">
        <v>0</v>
      </c>
      <c r="E228" s="95">
        <f t="shared" si="7"/>
        <v>1500</v>
      </c>
      <c r="F228" s="95">
        <v>1500</v>
      </c>
      <c r="G228" s="95">
        <v>0</v>
      </c>
      <c r="H228" s="95">
        <f t="shared" si="8"/>
        <v>1500</v>
      </c>
      <c r="WZU228" s="24"/>
      <c r="WZV228" s="24"/>
      <c r="WZW228" s="24"/>
      <c r="WZX228" s="24"/>
      <c r="WZY228" s="24"/>
    </row>
    <row r="229" spans="1:8 16245:16249" s="87" customFormat="1" x14ac:dyDescent="0.2">
      <c r="A229" s="24"/>
      <c r="B229" s="99" t="s">
        <v>533</v>
      </c>
      <c r="C229" s="95">
        <v>237.40799999999999</v>
      </c>
      <c r="D229" s="95">
        <v>-212.5</v>
      </c>
      <c r="E229" s="95">
        <f t="shared" si="7"/>
        <v>24.907999999999987</v>
      </c>
      <c r="F229" s="95">
        <v>237.40799999999999</v>
      </c>
      <c r="G229" s="95">
        <v>-212.5</v>
      </c>
      <c r="H229" s="95">
        <f t="shared" si="8"/>
        <v>24.907999999999987</v>
      </c>
      <c r="WZU229" s="24"/>
      <c r="WZV229" s="24"/>
      <c r="WZW229" s="24"/>
      <c r="WZX229" s="24"/>
      <c r="WZY229" s="24"/>
    </row>
    <row r="230" spans="1:8 16245:16249" s="87" customFormat="1" ht="12.75" customHeight="1" x14ac:dyDescent="0.2">
      <c r="A230" s="24"/>
      <c r="B230" s="99" t="s">
        <v>534</v>
      </c>
      <c r="C230" s="95">
        <v>300</v>
      </c>
      <c r="D230" s="95">
        <v>0</v>
      </c>
      <c r="E230" s="95">
        <f t="shared" si="7"/>
        <v>300</v>
      </c>
      <c r="F230" s="95">
        <v>300</v>
      </c>
      <c r="G230" s="95">
        <v>0</v>
      </c>
      <c r="H230" s="95">
        <f t="shared" si="8"/>
        <v>300</v>
      </c>
      <c r="WZU230" s="24"/>
      <c r="WZV230" s="24"/>
      <c r="WZW230" s="24"/>
      <c r="WZX230" s="24"/>
      <c r="WZY230" s="24"/>
    </row>
    <row r="231" spans="1:8 16245:16249" s="87" customFormat="1" ht="12.75" customHeight="1" x14ac:dyDescent="0.2">
      <c r="A231" s="24"/>
      <c r="B231" s="99" t="s">
        <v>535</v>
      </c>
      <c r="C231" s="95">
        <v>33</v>
      </c>
      <c r="D231" s="95">
        <v>0</v>
      </c>
      <c r="E231" s="95">
        <f t="shared" si="7"/>
        <v>33</v>
      </c>
      <c r="F231" s="95">
        <v>33</v>
      </c>
      <c r="G231" s="95">
        <v>0</v>
      </c>
      <c r="H231" s="95">
        <f t="shared" si="8"/>
        <v>33</v>
      </c>
      <c r="WZU231" s="24"/>
      <c r="WZV231" s="24"/>
      <c r="WZW231" s="24"/>
      <c r="WZX231" s="24"/>
      <c r="WZY231" s="24"/>
    </row>
    <row r="232" spans="1:8 16245:16249" s="87" customFormat="1" x14ac:dyDescent="0.2">
      <c r="A232" s="24"/>
      <c r="B232" s="99" t="s">
        <v>536</v>
      </c>
      <c r="C232" s="95">
        <v>371.86953999999997</v>
      </c>
      <c r="D232" s="95">
        <v>-370</v>
      </c>
      <c r="E232" s="95">
        <f t="shared" si="7"/>
        <v>1.8695399999999722</v>
      </c>
      <c r="F232" s="95">
        <v>371.86953999999997</v>
      </c>
      <c r="G232" s="95">
        <v>-370</v>
      </c>
      <c r="H232" s="95">
        <f t="shared" si="8"/>
        <v>1.8695399999999722</v>
      </c>
      <c r="WZU232" s="24"/>
      <c r="WZV232" s="24"/>
      <c r="WZW232" s="24"/>
      <c r="WZX232" s="24"/>
      <c r="WZY232" s="24"/>
    </row>
    <row r="233" spans="1:8 16245:16249" x14ac:dyDescent="0.2">
      <c r="B233" s="99" t="s">
        <v>537</v>
      </c>
      <c r="C233" s="95">
        <v>105.015</v>
      </c>
      <c r="D233" s="95">
        <v>14.189498</v>
      </c>
      <c r="E233" s="95">
        <f t="shared" si="7"/>
        <v>119.204498</v>
      </c>
      <c r="F233" s="95">
        <v>105.015</v>
      </c>
      <c r="G233" s="95">
        <v>14.189498</v>
      </c>
      <c r="H233" s="95">
        <f t="shared" si="8"/>
        <v>119.204498</v>
      </c>
    </row>
    <row r="234" spans="1:8 16245:16249" x14ac:dyDescent="0.2">
      <c r="B234" s="99" t="s">
        <v>538</v>
      </c>
      <c r="C234" s="95">
        <v>12.820079</v>
      </c>
      <c r="D234" s="95">
        <v>0</v>
      </c>
      <c r="E234" s="95">
        <f t="shared" si="7"/>
        <v>12.820079</v>
      </c>
      <c r="F234" s="95">
        <v>12.820079</v>
      </c>
      <c r="G234" s="95">
        <v>0</v>
      </c>
      <c r="H234" s="95">
        <f t="shared" si="8"/>
        <v>12.820079</v>
      </c>
    </row>
    <row r="235" spans="1:8 16245:16249" x14ac:dyDescent="0.2">
      <c r="B235" s="99" t="s">
        <v>539</v>
      </c>
      <c r="C235" s="95">
        <v>128.60079999999999</v>
      </c>
      <c r="D235" s="95">
        <v>0</v>
      </c>
      <c r="E235" s="95">
        <f t="shared" si="7"/>
        <v>128.60079999999999</v>
      </c>
      <c r="F235" s="95">
        <v>128.60079999999999</v>
      </c>
      <c r="G235" s="95">
        <v>0</v>
      </c>
      <c r="H235" s="95">
        <f t="shared" si="8"/>
        <v>128.60079999999999</v>
      </c>
    </row>
    <row r="236" spans="1:8 16245:16249" ht="38.25" x14ac:dyDescent="0.2">
      <c r="B236" s="99" t="s">
        <v>540</v>
      </c>
      <c r="C236" s="95">
        <v>175</v>
      </c>
      <c r="D236" s="95">
        <v>0</v>
      </c>
      <c r="E236" s="95">
        <f t="shared" si="7"/>
        <v>175</v>
      </c>
      <c r="F236" s="95">
        <v>175</v>
      </c>
      <c r="G236" s="95">
        <v>0</v>
      </c>
      <c r="H236" s="95">
        <f t="shared" si="8"/>
        <v>175</v>
      </c>
    </row>
    <row r="237" spans="1:8 16245:16249" ht="25.5" x14ac:dyDescent="0.2">
      <c r="B237" s="99" t="s">
        <v>541</v>
      </c>
      <c r="C237" s="95">
        <v>100</v>
      </c>
      <c r="D237" s="95">
        <v>-10.45</v>
      </c>
      <c r="E237" s="95">
        <f t="shared" si="7"/>
        <v>89.55</v>
      </c>
      <c r="F237" s="95">
        <v>100</v>
      </c>
      <c r="G237" s="95">
        <v>-10.45</v>
      </c>
      <c r="H237" s="95">
        <f t="shared" si="8"/>
        <v>89.55</v>
      </c>
    </row>
    <row r="238" spans="1:8 16245:16249" ht="63.75" x14ac:dyDescent="0.2">
      <c r="B238" s="99" t="s">
        <v>542</v>
      </c>
      <c r="C238" s="95">
        <v>249.56025199999999</v>
      </c>
      <c r="D238" s="95">
        <v>-181.588684</v>
      </c>
      <c r="E238" s="95">
        <f t="shared" si="7"/>
        <v>67.971567999999991</v>
      </c>
      <c r="F238" s="95">
        <v>249.56025199999999</v>
      </c>
      <c r="G238" s="95">
        <v>-181.588684</v>
      </c>
      <c r="H238" s="95">
        <f t="shared" si="8"/>
        <v>67.971567999999991</v>
      </c>
    </row>
    <row r="239" spans="1:8 16245:16249" ht="25.5" x14ac:dyDescent="0.2">
      <c r="B239" s="120" t="s">
        <v>543</v>
      </c>
      <c r="C239" s="95">
        <v>55</v>
      </c>
      <c r="D239" s="95">
        <v>0</v>
      </c>
      <c r="E239" s="95">
        <f t="shared" si="7"/>
        <v>55</v>
      </c>
      <c r="F239" s="95">
        <v>55</v>
      </c>
      <c r="G239" s="95">
        <v>0</v>
      </c>
      <c r="H239" s="95">
        <f t="shared" si="8"/>
        <v>55</v>
      </c>
    </row>
    <row r="240" spans="1:8 16245:16249" ht="38.25" x14ac:dyDescent="0.2">
      <c r="B240" s="120" t="s">
        <v>544</v>
      </c>
      <c r="C240" s="95">
        <v>500</v>
      </c>
      <c r="D240" s="95">
        <v>0</v>
      </c>
      <c r="E240" s="95">
        <f t="shared" si="7"/>
        <v>500</v>
      </c>
      <c r="F240" s="95">
        <v>500</v>
      </c>
      <c r="G240" s="95">
        <v>0</v>
      </c>
      <c r="H240" s="95">
        <f t="shared" si="8"/>
        <v>500</v>
      </c>
    </row>
    <row r="241" spans="1:9 16245:16249" ht="25.5" x14ac:dyDescent="0.2">
      <c r="B241" s="99" t="s">
        <v>545</v>
      </c>
      <c r="C241" s="95">
        <v>0</v>
      </c>
      <c r="D241" s="95">
        <v>3000</v>
      </c>
      <c r="E241" s="95">
        <f t="shared" si="7"/>
        <v>3000</v>
      </c>
      <c r="F241" s="95">
        <v>0</v>
      </c>
      <c r="G241" s="95">
        <v>3000</v>
      </c>
      <c r="H241" s="95">
        <f t="shared" si="8"/>
        <v>3000</v>
      </c>
    </row>
    <row r="242" spans="1:9 16245:16249" ht="27" customHeight="1" x14ac:dyDescent="0.2">
      <c r="B242" s="99" t="s">
        <v>546</v>
      </c>
      <c r="C242" s="95">
        <v>0</v>
      </c>
      <c r="D242" s="95">
        <v>29</v>
      </c>
      <c r="E242" s="95">
        <f t="shared" si="7"/>
        <v>29</v>
      </c>
      <c r="F242" s="95">
        <v>0</v>
      </c>
      <c r="G242" s="95">
        <v>29</v>
      </c>
      <c r="H242" s="95">
        <f t="shared" si="8"/>
        <v>29</v>
      </c>
    </row>
    <row r="243" spans="1:9 16245:16249" s="87" customFormat="1" x14ac:dyDescent="0.2">
      <c r="A243" s="24"/>
      <c r="B243" s="99" t="s">
        <v>547</v>
      </c>
      <c r="C243" s="95">
        <v>145.51373700000022</v>
      </c>
      <c r="D243" s="95">
        <v>0.76196599999957471</v>
      </c>
      <c r="E243" s="95">
        <f t="shared" si="7"/>
        <v>146.27570299999979</v>
      </c>
      <c r="F243" s="95">
        <v>146.71373699999913</v>
      </c>
      <c r="G243" s="95">
        <v>0.76196599999957471</v>
      </c>
      <c r="H243" s="95">
        <f t="shared" si="8"/>
        <v>147.4757029999987</v>
      </c>
      <c r="WZU243" s="24"/>
      <c r="WZV243" s="24"/>
      <c r="WZW243" s="24"/>
      <c r="WZX243" s="24"/>
      <c r="WZY243" s="24"/>
    </row>
    <row r="244" spans="1:9 16245:16249" s="87" customFormat="1" x14ac:dyDescent="0.2">
      <c r="A244" s="24"/>
      <c r="B244" s="91" t="s">
        <v>1</v>
      </c>
      <c r="C244" s="92">
        <f>+C4+C15+C16+C39+C140+C146+C162+C186+C191+C196+C207+C218+C219</f>
        <v>604199.18425900012</v>
      </c>
      <c r="D244" s="92">
        <f>+D4+D15+D16+D39+D140+D146+D162+D186+D191+D196+D207+D218+D219</f>
        <v>3198.2606310000001</v>
      </c>
      <c r="E244" s="92">
        <f t="shared" si="7"/>
        <v>607397.44489000016</v>
      </c>
      <c r="F244" s="92">
        <f>+F4+F15+F16+F39+F140+F146+F162+F186+F191+F196+F207+F218+F219</f>
        <v>618726.780929</v>
      </c>
      <c r="G244" s="92">
        <f>+G4+G15+G16+G39+G140+G146+G162+G186+G191+G196+G207+G218+G219</f>
        <v>3198.2606310000001</v>
      </c>
      <c r="H244" s="92">
        <f t="shared" si="8"/>
        <v>621925.04156000004</v>
      </c>
      <c r="WZU244" s="24"/>
      <c r="WZV244" s="24"/>
      <c r="WZW244" s="24"/>
      <c r="WZX244" s="24"/>
      <c r="WZY244" s="24"/>
    </row>
    <row r="245" spans="1:9 16245:16249" s="87" customFormat="1" x14ac:dyDescent="0.2">
      <c r="A245" s="24"/>
      <c r="B245" s="91" t="s">
        <v>548</v>
      </c>
      <c r="C245" s="92">
        <f>+C244-C196</f>
        <v>527457.88884000015</v>
      </c>
      <c r="D245" s="92">
        <f>+D244-D196</f>
        <v>3207.2606310000001</v>
      </c>
      <c r="E245" s="92">
        <f t="shared" si="7"/>
        <v>530665.14947100019</v>
      </c>
      <c r="F245" s="92">
        <f>+F244-F196</f>
        <v>541985.53550999996</v>
      </c>
      <c r="G245" s="92">
        <f>+G244-G196</f>
        <v>3207.2606310000001</v>
      </c>
      <c r="H245" s="92">
        <f t="shared" si="8"/>
        <v>545192.796141</v>
      </c>
      <c r="WZU245" s="24"/>
      <c r="WZV245" s="24"/>
      <c r="WZW245" s="24"/>
      <c r="WZX245" s="24"/>
      <c r="WZY245" s="24"/>
    </row>
    <row r="246" spans="1:9 16245:16249" x14ac:dyDescent="0.2">
      <c r="B246" s="141"/>
      <c r="C246" s="367" t="s">
        <v>251</v>
      </c>
      <c r="D246" s="368">
        <v>0</v>
      </c>
      <c r="E246" s="369">
        <f t="shared" si="7"/>
        <v>0</v>
      </c>
      <c r="F246" s="367" t="s">
        <v>252</v>
      </c>
      <c r="G246" s="368">
        <v>0</v>
      </c>
      <c r="H246" s="369" t="e">
        <f t="shared" si="8"/>
        <v>#VALUE!</v>
      </c>
      <c r="I246" s="45"/>
    </row>
    <row r="247" spans="1:9 16245:16249" ht="80.25" customHeight="1" x14ac:dyDescent="0.2">
      <c r="B247" s="88" t="s">
        <v>549</v>
      </c>
      <c r="C247" s="89" t="s">
        <v>303</v>
      </c>
      <c r="D247" s="90" t="s">
        <v>304</v>
      </c>
      <c r="E247" s="89" t="s">
        <v>305</v>
      </c>
      <c r="F247" s="89" t="s">
        <v>306</v>
      </c>
      <c r="G247" s="90" t="s">
        <v>304</v>
      </c>
      <c r="H247" s="89" t="s">
        <v>307</v>
      </c>
    </row>
    <row r="248" spans="1:9 16245:16249" s="87" customFormat="1" x14ac:dyDescent="0.2">
      <c r="A248" s="24"/>
      <c r="B248" s="91" t="s">
        <v>550</v>
      </c>
      <c r="C248" s="92">
        <f>+SUM(C249:C260)</f>
        <v>7474.6452519999993</v>
      </c>
      <c r="D248" s="92">
        <f>+SUM(D249:D260)</f>
        <v>-107.23780000000004</v>
      </c>
      <c r="E248" s="92">
        <f t="shared" si="7"/>
        <v>7367.4074519999995</v>
      </c>
      <c r="F248" s="92">
        <f>+SUM(F249:F260)</f>
        <v>8384.8822070000006</v>
      </c>
      <c r="G248" s="92">
        <f>+SUM(G249:G260)</f>
        <v>-107.23780000000004</v>
      </c>
      <c r="H248" s="92">
        <f t="shared" si="8"/>
        <v>8277.6444069999998</v>
      </c>
      <c r="WZU248" s="24"/>
      <c r="WZV248" s="24"/>
      <c r="WZW248" s="24"/>
      <c r="WZX248" s="24"/>
      <c r="WZY248" s="24"/>
    </row>
    <row r="249" spans="1:9 16245:16249" x14ac:dyDescent="0.2">
      <c r="B249" s="99" t="s">
        <v>551</v>
      </c>
      <c r="C249" s="95">
        <v>2748.2808759999998</v>
      </c>
      <c r="D249" s="95">
        <v>-138.83000000000001</v>
      </c>
      <c r="E249" s="95">
        <f t="shared" si="7"/>
        <v>2609.4508759999999</v>
      </c>
      <c r="F249" s="95">
        <v>2926.3641360000001</v>
      </c>
      <c r="G249" s="95">
        <v>-138.83000000000001</v>
      </c>
      <c r="H249" s="95">
        <f t="shared" si="8"/>
        <v>2787.5341360000002</v>
      </c>
    </row>
    <row r="250" spans="1:9 16245:16249" ht="25.5" x14ac:dyDescent="0.2">
      <c r="B250" s="99" t="s">
        <v>552</v>
      </c>
      <c r="C250" s="95">
        <v>1692.0196599999999</v>
      </c>
      <c r="D250" s="95">
        <v>21.841802999999999</v>
      </c>
      <c r="E250" s="95">
        <f t="shared" si="7"/>
        <v>1713.861463</v>
      </c>
      <c r="F250" s="95">
        <v>2069.261868</v>
      </c>
      <c r="G250" s="95">
        <v>21.841802999999999</v>
      </c>
      <c r="H250" s="95">
        <f t="shared" si="8"/>
        <v>2091.1036709999998</v>
      </c>
    </row>
    <row r="251" spans="1:9 16245:16249" ht="25.5" x14ac:dyDescent="0.2">
      <c r="B251" s="99" t="s">
        <v>553</v>
      </c>
      <c r="C251" s="95">
        <v>116.093226</v>
      </c>
      <c r="D251" s="95">
        <v>-6.299283</v>
      </c>
      <c r="E251" s="95">
        <f t="shared" si="7"/>
        <v>109.793943</v>
      </c>
      <c r="F251" s="95">
        <v>125.093226</v>
      </c>
      <c r="G251" s="95">
        <v>-6.299283</v>
      </c>
      <c r="H251" s="95">
        <f t="shared" si="8"/>
        <v>118.793943</v>
      </c>
    </row>
    <row r="252" spans="1:9 16245:16249" x14ac:dyDescent="0.2">
      <c r="B252" s="99" t="s">
        <v>554</v>
      </c>
      <c r="C252" s="95">
        <v>437.04482899999999</v>
      </c>
      <c r="D252" s="95">
        <v>-6.5</v>
      </c>
      <c r="E252" s="95">
        <f t="shared" si="7"/>
        <v>430.54482899999999</v>
      </c>
      <c r="F252" s="95">
        <v>445.27082899999999</v>
      </c>
      <c r="G252" s="95">
        <v>-6.5</v>
      </c>
      <c r="H252" s="95">
        <f t="shared" si="8"/>
        <v>438.77082899999999</v>
      </c>
    </row>
    <row r="253" spans="1:9 16245:16249" x14ac:dyDescent="0.2">
      <c r="B253" s="99" t="s">
        <v>555</v>
      </c>
      <c r="C253" s="95">
        <v>696.51937499999997</v>
      </c>
      <c r="D253" s="95">
        <v>39.140324999999997</v>
      </c>
      <c r="E253" s="95">
        <f t="shared" si="7"/>
        <v>735.65969999999993</v>
      </c>
      <c r="F253" s="95">
        <v>843.15203499999996</v>
      </c>
      <c r="G253" s="95">
        <v>39.140324999999997</v>
      </c>
      <c r="H253" s="95">
        <f t="shared" si="8"/>
        <v>882.29235999999992</v>
      </c>
    </row>
    <row r="254" spans="1:9 16245:16249" ht="25.5" x14ac:dyDescent="0.2">
      <c r="B254" s="99" t="s">
        <v>556</v>
      </c>
      <c r="C254" s="95">
        <v>26.377552999999999</v>
      </c>
      <c r="D254" s="95">
        <v>0</v>
      </c>
      <c r="E254" s="95">
        <f t="shared" si="7"/>
        <v>26.377552999999999</v>
      </c>
      <c r="F254" s="95">
        <v>26.377552999999999</v>
      </c>
      <c r="G254" s="95">
        <v>0</v>
      </c>
      <c r="H254" s="95">
        <f t="shared" si="8"/>
        <v>26.377552999999999</v>
      </c>
    </row>
    <row r="255" spans="1:9 16245:16249" ht="25.5" x14ac:dyDescent="0.2">
      <c r="B255" s="99" t="s">
        <v>557</v>
      </c>
      <c r="C255" s="95">
        <v>212.48097100000001</v>
      </c>
      <c r="D255" s="95">
        <v>3.836306</v>
      </c>
      <c r="E255" s="95">
        <f t="shared" si="7"/>
        <v>216.31727700000002</v>
      </c>
      <c r="F255" s="95">
        <v>262.47148399999998</v>
      </c>
      <c r="G255" s="95">
        <v>3.836306</v>
      </c>
      <c r="H255" s="95">
        <f t="shared" si="8"/>
        <v>266.30778999999995</v>
      </c>
    </row>
    <row r="256" spans="1:9 16245:16249" s="87" customFormat="1" x14ac:dyDescent="0.2">
      <c r="A256" s="24"/>
      <c r="B256" s="99" t="s">
        <v>558</v>
      </c>
      <c r="C256" s="95">
        <v>167.23044100000001</v>
      </c>
      <c r="D256" s="95">
        <v>57.350433000000002</v>
      </c>
      <c r="E256" s="95">
        <f t="shared" si="7"/>
        <v>224.58087400000002</v>
      </c>
      <c r="F256" s="95">
        <v>168.925116</v>
      </c>
      <c r="G256" s="95">
        <v>57.350433000000002</v>
      </c>
      <c r="H256" s="95">
        <f t="shared" si="8"/>
        <v>226.27554900000001</v>
      </c>
      <c r="WZU256" s="24"/>
      <c r="WZV256" s="24"/>
      <c r="WZW256" s="24"/>
      <c r="WZX256" s="24"/>
      <c r="WZY256" s="24"/>
    </row>
    <row r="257" spans="1:9 16245:16249" s="87" customFormat="1" ht="25.5" x14ac:dyDescent="0.2">
      <c r="A257" s="24"/>
      <c r="B257" s="99" t="s">
        <v>559</v>
      </c>
      <c r="C257" s="95">
        <v>636.422055</v>
      </c>
      <c r="D257" s="95">
        <v>-29.247226000000001</v>
      </c>
      <c r="E257" s="95">
        <f t="shared" si="7"/>
        <v>607.17482900000005</v>
      </c>
      <c r="F257" s="95">
        <v>695.49063599999999</v>
      </c>
      <c r="G257" s="95">
        <v>-29.247226000000001</v>
      </c>
      <c r="H257" s="95">
        <f t="shared" si="8"/>
        <v>666.24341000000004</v>
      </c>
      <c r="WZU257" s="24"/>
      <c r="WZV257" s="24"/>
      <c r="WZW257" s="24"/>
      <c r="WZX257" s="24"/>
      <c r="WZY257" s="24"/>
    </row>
    <row r="258" spans="1:9 16245:16249" ht="15.75" x14ac:dyDescent="0.25">
      <c r="A258" s="126"/>
      <c r="B258" s="99" t="s">
        <v>560</v>
      </c>
      <c r="C258" s="95">
        <v>71.308144999999996</v>
      </c>
      <c r="D258" s="95">
        <v>0</v>
      </c>
      <c r="E258" s="95">
        <f t="shared" si="7"/>
        <v>71.308144999999996</v>
      </c>
      <c r="F258" s="95">
        <v>71.308144999999996</v>
      </c>
      <c r="G258" s="95">
        <v>0</v>
      </c>
      <c r="H258" s="95">
        <f t="shared" si="8"/>
        <v>71.308144999999996</v>
      </c>
      <c r="I258" s="45"/>
    </row>
    <row r="259" spans="1:9 16245:16249" ht="26.25" x14ac:dyDescent="0.25">
      <c r="A259" s="126"/>
      <c r="B259" s="99" t="s">
        <v>561</v>
      </c>
      <c r="C259" s="95">
        <v>368.89395000000002</v>
      </c>
      <c r="D259" s="95">
        <v>-39.402033000000003</v>
      </c>
      <c r="E259" s="95">
        <f t="shared" si="7"/>
        <v>329.491917</v>
      </c>
      <c r="F259" s="95">
        <v>406.50611800000001</v>
      </c>
      <c r="G259" s="95">
        <v>-39.402033000000003</v>
      </c>
      <c r="H259" s="95">
        <f t="shared" si="8"/>
        <v>367.104085</v>
      </c>
    </row>
    <row r="260" spans="1:9 16245:16249" ht="26.25" x14ac:dyDescent="0.25">
      <c r="A260" s="126"/>
      <c r="B260" s="99" t="s">
        <v>562</v>
      </c>
      <c r="C260" s="95">
        <v>301.97417100000001</v>
      </c>
      <c r="D260" s="95">
        <v>-9.1281250000000007</v>
      </c>
      <c r="E260" s="95">
        <f>SUM(C260,D260)</f>
        <v>292.846046</v>
      </c>
      <c r="F260" s="95">
        <v>344.66106100000002</v>
      </c>
      <c r="G260" s="95">
        <v>-9.1281250000000007</v>
      </c>
      <c r="H260" s="95">
        <f>F260+G260</f>
        <v>335.53293600000001</v>
      </c>
    </row>
    <row r="261" spans="1:9 16245:16249" ht="25.5" x14ac:dyDescent="0.25">
      <c r="A261" s="126"/>
      <c r="B261" s="91" t="s">
        <v>563</v>
      </c>
      <c r="C261" s="92">
        <f>+C262+C274</f>
        <v>22972.803607999998</v>
      </c>
      <c r="D261" s="92">
        <f>+D262+D274</f>
        <v>540.57854700000019</v>
      </c>
      <c r="E261" s="92">
        <f t="shared" ref="E261:E324" si="9">SUM(C261,D261)</f>
        <v>23513.382154999999</v>
      </c>
      <c r="F261" s="92">
        <f>+F262+F274</f>
        <v>17603.727085000002</v>
      </c>
      <c r="G261" s="92">
        <f>+G262+G274</f>
        <v>-459.42145299999981</v>
      </c>
      <c r="H261" s="92">
        <f t="shared" ref="H261:H324" si="10">F261+G261</f>
        <v>17144.305632000003</v>
      </c>
    </row>
    <row r="262" spans="1:9 16245:16249" s="87" customFormat="1" x14ac:dyDescent="0.2">
      <c r="A262" s="24"/>
      <c r="B262" s="91" t="s">
        <v>564</v>
      </c>
      <c r="C262" s="92">
        <f>+SUM(C263:C273)</f>
        <v>16361.117537999997</v>
      </c>
      <c r="D262" s="92">
        <f>+SUM(D263:D273)</f>
        <v>27.445000000000022</v>
      </c>
      <c r="E262" s="92">
        <f t="shared" si="9"/>
        <v>16388.562537999998</v>
      </c>
      <c r="F262" s="92">
        <f>+SUM(F263:F273)</f>
        <v>9795.2727540000014</v>
      </c>
      <c r="G262" s="92">
        <f>+SUM(G263:G273)</f>
        <v>-972.55499999999995</v>
      </c>
      <c r="H262" s="92">
        <f t="shared" si="10"/>
        <v>8822.7177540000012</v>
      </c>
      <c r="WZU262" s="24"/>
      <c r="WZV262" s="24"/>
      <c r="WZW262" s="24"/>
      <c r="WZX262" s="24"/>
      <c r="WZY262" s="24"/>
    </row>
    <row r="263" spans="1:9 16245:16249" ht="15.75" x14ac:dyDescent="0.25">
      <c r="A263" s="126"/>
      <c r="B263" s="99" t="s">
        <v>565</v>
      </c>
      <c r="C263" s="95">
        <v>2402.2592030000001</v>
      </c>
      <c r="D263" s="95">
        <v>-7.75</v>
      </c>
      <c r="E263" s="95">
        <f t="shared" si="9"/>
        <v>2394.5092030000001</v>
      </c>
      <c r="F263" s="95">
        <v>2402.2592030000001</v>
      </c>
      <c r="G263" s="95">
        <v>-7.75</v>
      </c>
      <c r="H263" s="95">
        <f t="shared" si="10"/>
        <v>2394.5092030000001</v>
      </c>
    </row>
    <row r="264" spans="1:9 16245:16249" ht="15.75" x14ac:dyDescent="0.25">
      <c r="A264" s="126"/>
      <c r="B264" s="99" t="s">
        <v>566</v>
      </c>
      <c r="C264" s="95">
        <v>352.84223699999984</v>
      </c>
      <c r="D264" s="95">
        <v>3.8000000000000007</v>
      </c>
      <c r="E264" s="95">
        <f t="shared" si="9"/>
        <v>356.64223699999985</v>
      </c>
      <c r="F264" s="95">
        <v>379.4100739999999</v>
      </c>
      <c r="G264" s="95">
        <v>3.8000000000000007</v>
      </c>
      <c r="H264" s="95">
        <f t="shared" si="10"/>
        <v>383.21007399999991</v>
      </c>
    </row>
    <row r="265" spans="1:9 16245:16249" ht="15.75" x14ac:dyDescent="0.25">
      <c r="A265" s="126"/>
      <c r="B265" s="99" t="s">
        <v>567</v>
      </c>
      <c r="C265" s="95">
        <v>0</v>
      </c>
      <c r="D265" s="95">
        <v>25</v>
      </c>
      <c r="E265" s="95">
        <f t="shared" si="9"/>
        <v>25</v>
      </c>
      <c r="F265" s="95">
        <v>0</v>
      </c>
      <c r="G265" s="95">
        <v>25</v>
      </c>
      <c r="H265" s="95">
        <f t="shared" si="10"/>
        <v>25</v>
      </c>
    </row>
    <row r="266" spans="1:9 16245:16249" ht="15.75" x14ac:dyDescent="0.25">
      <c r="A266" s="126"/>
      <c r="B266" s="99" t="s">
        <v>568</v>
      </c>
      <c r="C266" s="95">
        <v>2150</v>
      </c>
      <c r="D266" s="95">
        <v>-25</v>
      </c>
      <c r="E266" s="95">
        <f t="shared" si="9"/>
        <v>2125</v>
      </c>
      <c r="F266" s="95">
        <v>2150</v>
      </c>
      <c r="G266" s="95">
        <v>-25</v>
      </c>
      <c r="H266" s="95">
        <f t="shared" si="10"/>
        <v>2125</v>
      </c>
    </row>
    <row r="267" spans="1:9 16245:16249" ht="15.75" x14ac:dyDescent="0.25">
      <c r="A267" s="126"/>
      <c r="B267" s="99" t="s">
        <v>569</v>
      </c>
      <c r="C267" s="95">
        <v>4181.6795279999997</v>
      </c>
      <c r="D267" s="95">
        <v>-200</v>
      </c>
      <c r="E267" s="95">
        <f t="shared" si="9"/>
        <v>3981.6795279999997</v>
      </c>
      <c r="F267" s="95">
        <v>1634.5100460000001</v>
      </c>
      <c r="G267" s="95">
        <v>-200</v>
      </c>
      <c r="H267" s="95">
        <f t="shared" si="10"/>
        <v>1434.5100460000001</v>
      </c>
    </row>
    <row r="268" spans="1:9 16245:16249" ht="30.75" customHeight="1" x14ac:dyDescent="0.2">
      <c r="A268" s="127"/>
      <c r="B268" s="99" t="s">
        <v>570</v>
      </c>
      <c r="C268" s="95">
        <v>239.95904400000001</v>
      </c>
      <c r="D268" s="95">
        <v>-20</v>
      </c>
      <c r="E268" s="95">
        <f t="shared" si="9"/>
        <v>219.95904400000001</v>
      </c>
      <c r="F268" s="95">
        <v>239.95904400000001</v>
      </c>
      <c r="G268" s="95">
        <v>-20</v>
      </c>
      <c r="H268" s="95">
        <f t="shared" si="10"/>
        <v>219.95904400000001</v>
      </c>
    </row>
    <row r="269" spans="1:9 16245:16249" ht="15.75" x14ac:dyDescent="0.2">
      <c r="A269" s="128"/>
      <c r="B269" s="99" t="s">
        <v>571</v>
      </c>
      <c r="C269" s="95">
        <v>11</v>
      </c>
      <c r="D269" s="95">
        <v>0</v>
      </c>
      <c r="E269" s="95">
        <f t="shared" si="9"/>
        <v>11</v>
      </c>
      <c r="F269" s="95">
        <v>11</v>
      </c>
      <c r="G269" s="95">
        <v>0</v>
      </c>
      <c r="H269" s="95">
        <f t="shared" si="10"/>
        <v>11</v>
      </c>
    </row>
    <row r="270" spans="1:9 16245:16249" ht="25.5" x14ac:dyDescent="0.2">
      <c r="A270" s="128"/>
      <c r="B270" s="99" t="s">
        <v>572</v>
      </c>
      <c r="C270" s="95">
        <v>169.10046500000001</v>
      </c>
      <c r="D270" s="95">
        <v>0</v>
      </c>
      <c r="E270" s="95">
        <f t="shared" si="9"/>
        <v>169.10046500000001</v>
      </c>
      <c r="F270" s="95">
        <v>169.10046500000001</v>
      </c>
      <c r="G270" s="95">
        <v>0</v>
      </c>
      <c r="H270" s="95">
        <f t="shared" si="10"/>
        <v>169.10046500000001</v>
      </c>
    </row>
    <row r="271" spans="1:9 16245:16249" ht="15.75" x14ac:dyDescent="0.2">
      <c r="A271" s="128"/>
      <c r="B271" s="99" t="s">
        <v>573</v>
      </c>
      <c r="C271" s="95">
        <v>6669.8</v>
      </c>
      <c r="D271" s="95">
        <v>187</v>
      </c>
      <c r="E271" s="95">
        <f t="shared" si="9"/>
        <v>6856.8</v>
      </c>
      <c r="F271" s="95">
        <v>2500</v>
      </c>
      <c r="G271" s="95">
        <v>-813</v>
      </c>
      <c r="H271" s="95">
        <f t="shared" si="10"/>
        <v>1687</v>
      </c>
    </row>
    <row r="272" spans="1:9 16245:16249" ht="16.5" customHeight="1" x14ac:dyDescent="0.25">
      <c r="A272" s="126"/>
      <c r="B272" s="99" t="s">
        <v>574</v>
      </c>
      <c r="C272" s="95">
        <v>126</v>
      </c>
      <c r="D272" s="95">
        <v>0</v>
      </c>
      <c r="E272" s="95">
        <f t="shared" si="9"/>
        <v>126</v>
      </c>
      <c r="F272" s="95">
        <v>200.473117</v>
      </c>
      <c r="G272" s="95">
        <v>0</v>
      </c>
      <c r="H272" s="95">
        <f t="shared" si="10"/>
        <v>200.473117</v>
      </c>
    </row>
    <row r="273" spans="1:8 16245:16249" s="87" customFormat="1" x14ac:dyDescent="0.2">
      <c r="A273" s="24"/>
      <c r="B273" s="99" t="s">
        <v>575</v>
      </c>
      <c r="C273" s="95">
        <v>58.477060999999594</v>
      </c>
      <c r="D273" s="95">
        <v>64.39500000000001</v>
      </c>
      <c r="E273" s="95">
        <f t="shared" si="9"/>
        <v>122.8720609999996</v>
      </c>
      <c r="F273" s="95">
        <v>108.56080500000007</v>
      </c>
      <c r="G273" s="95">
        <v>64.395000000000095</v>
      </c>
      <c r="H273" s="95">
        <f t="shared" si="10"/>
        <v>172.95580500000017</v>
      </c>
      <c r="WZU273" s="24"/>
      <c r="WZV273" s="24"/>
      <c r="WZW273" s="24"/>
      <c r="WZX273" s="24"/>
      <c r="WZY273" s="24"/>
    </row>
    <row r="274" spans="1:8 16245:16249" s="87" customFormat="1" x14ac:dyDescent="0.2">
      <c r="A274" s="24"/>
      <c r="B274" s="91" t="s">
        <v>364</v>
      </c>
      <c r="C274" s="92">
        <f>+C275+C295+C296+C317</f>
        <v>6611.6860700000007</v>
      </c>
      <c r="D274" s="92">
        <f>+D275+D295+D296+D317</f>
        <v>513.13354700000014</v>
      </c>
      <c r="E274" s="92">
        <f t="shared" si="9"/>
        <v>7124.819617000001</v>
      </c>
      <c r="F274" s="92">
        <f>+F275+F295+F296+F317</f>
        <v>7808.4543310000008</v>
      </c>
      <c r="G274" s="92">
        <f>+G275+G295+G296+G317</f>
        <v>513.13354700000014</v>
      </c>
      <c r="H274" s="92">
        <f t="shared" si="10"/>
        <v>8321.5878780000003</v>
      </c>
      <c r="WZU274" s="24"/>
      <c r="WZV274" s="24"/>
      <c r="WZW274" s="24"/>
      <c r="WZX274" s="24"/>
      <c r="WZY274" s="24"/>
    </row>
    <row r="275" spans="1:8 16245:16249" s="87" customFormat="1" x14ac:dyDescent="0.2">
      <c r="A275" s="24"/>
      <c r="B275" s="91" t="s">
        <v>365</v>
      </c>
      <c r="C275" s="92">
        <f>+SUM(C276:C294)</f>
        <v>2963.3480189999996</v>
      </c>
      <c r="D275" s="92">
        <f>+SUM(D276:D294)</f>
        <v>-303.37957199999994</v>
      </c>
      <c r="E275" s="92">
        <f t="shared" si="9"/>
        <v>2659.9684469999997</v>
      </c>
      <c r="F275" s="92">
        <f>+SUM(F276:F294)</f>
        <v>3330.7193549999997</v>
      </c>
      <c r="G275" s="92">
        <f>+SUM(G276:G294)</f>
        <v>-303.37957199999994</v>
      </c>
      <c r="H275" s="92">
        <f t="shared" si="10"/>
        <v>3027.3397829999999</v>
      </c>
      <c r="WZU275" s="24"/>
      <c r="WZV275" s="24"/>
      <c r="WZW275" s="24"/>
      <c r="WZX275" s="24"/>
      <c r="WZY275" s="24"/>
    </row>
    <row r="276" spans="1:8 16245:16249" x14ac:dyDescent="0.2">
      <c r="B276" s="99" t="s">
        <v>576</v>
      </c>
      <c r="C276" s="95">
        <v>1215.3214840000001</v>
      </c>
      <c r="D276" s="95">
        <v>-418.75890299999998</v>
      </c>
      <c r="E276" s="95">
        <f t="shared" si="9"/>
        <v>796.56258100000014</v>
      </c>
      <c r="F276" s="95">
        <v>1172.533169</v>
      </c>
      <c r="G276" s="95">
        <v>-418.75890299999998</v>
      </c>
      <c r="H276" s="95">
        <f t="shared" si="10"/>
        <v>753.77426600000013</v>
      </c>
    </row>
    <row r="277" spans="1:8 16245:16249" x14ac:dyDescent="0.2">
      <c r="B277" s="99" t="s">
        <v>577</v>
      </c>
      <c r="C277" s="95">
        <v>257.70161899999999</v>
      </c>
      <c r="D277" s="95">
        <v>5</v>
      </c>
      <c r="E277" s="95">
        <f t="shared" si="9"/>
        <v>262.70161899999999</v>
      </c>
      <c r="F277" s="95">
        <v>303.29154900000003</v>
      </c>
      <c r="G277" s="95">
        <v>5</v>
      </c>
      <c r="H277" s="95">
        <f t="shared" si="10"/>
        <v>308.29154900000003</v>
      </c>
    </row>
    <row r="278" spans="1:8 16245:16249" ht="25.5" x14ac:dyDescent="0.2">
      <c r="B278" s="99" t="s">
        <v>578</v>
      </c>
      <c r="C278" s="95">
        <v>1.161392</v>
      </c>
      <c r="D278" s="95">
        <v>0</v>
      </c>
      <c r="E278" s="95">
        <f t="shared" si="9"/>
        <v>1.161392</v>
      </c>
      <c r="F278" s="95">
        <v>61.845075999999999</v>
      </c>
      <c r="G278" s="95">
        <v>0</v>
      </c>
      <c r="H278" s="95">
        <f t="shared" si="10"/>
        <v>61.845075999999999</v>
      </c>
    </row>
    <row r="279" spans="1:8 16245:16249" x14ac:dyDescent="0.2">
      <c r="B279" s="99" t="s">
        <v>375</v>
      </c>
      <c r="C279" s="95">
        <v>85.778599</v>
      </c>
      <c r="D279" s="95">
        <v>0</v>
      </c>
      <c r="E279" s="95">
        <f t="shared" si="9"/>
        <v>85.778599</v>
      </c>
      <c r="F279" s="95">
        <v>85.778599</v>
      </c>
      <c r="G279" s="95">
        <v>0</v>
      </c>
      <c r="H279" s="95">
        <f t="shared" si="10"/>
        <v>85.778599</v>
      </c>
    </row>
    <row r="280" spans="1:8 16245:16249" x14ac:dyDescent="0.2">
      <c r="B280" s="99" t="s">
        <v>579</v>
      </c>
      <c r="C280" s="95">
        <v>20</v>
      </c>
      <c r="D280" s="95">
        <v>0</v>
      </c>
      <c r="E280" s="95">
        <f t="shared" si="9"/>
        <v>20</v>
      </c>
      <c r="F280" s="95">
        <v>20</v>
      </c>
      <c r="G280" s="95">
        <v>0</v>
      </c>
      <c r="H280" s="95">
        <f t="shared" si="10"/>
        <v>20</v>
      </c>
    </row>
    <row r="281" spans="1:8 16245:16249" x14ac:dyDescent="0.2">
      <c r="B281" s="99" t="s">
        <v>580</v>
      </c>
      <c r="C281" s="95">
        <v>86</v>
      </c>
      <c r="D281" s="95">
        <v>0</v>
      </c>
      <c r="E281" s="95">
        <f t="shared" si="9"/>
        <v>86</v>
      </c>
      <c r="F281" s="95">
        <v>86</v>
      </c>
      <c r="G281" s="95">
        <v>0</v>
      </c>
      <c r="H281" s="95">
        <f t="shared" si="10"/>
        <v>86</v>
      </c>
    </row>
    <row r="282" spans="1:8 16245:16249" x14ac:dyDescent="0.2">
      <c r="B282" s="99" t="s">
        <v>581</v>
      </c>
      <c r="C282" s="95">
        <v>50.975580999999998</v>
      </c>
      <c r="D282" s="95">
        <v>0</v>
      </c>
      <c r="E282" s="95">
        <f t="shared" si="9"/>
        <v>50.975580999999998</v>
      </c>
      <c r="F282" s="95">
        <v>55.366132</v>
      </c>
      <c r="G282" s="95">
        <v>0</v>
      </c>
      <c r="H282" s="95">
        <f t="shared" si="10"/>
        <v>55.366132</v>
      </c>
    </row>
    <row r="283" spans="1:8 16245:16249" ht="25.5" x14ac:dyDescent="0.2">
      <c r="B283" s="99" t="s">
        <v>582</v>
      </c>
      <c r="C283" s="95">
        <v>0</v>
      </c>
      <c r="D283" s="95">
        <v>90</v>
      </c>
      <c r="E283" s="95">
        <f t="shared" si="9"/>
        <v>90</v>
      </c>
      <c r="F283" s="95">
        <v>0</v>
      </c>
      <c r="G283" s="95">
        <v>90</v>
      </c>
      <c r="H283" s="95">
        <f t="shared" si="10"/>
        <v>90</v>
      </c>
    </row>
    <row r="284" spans="1:8 16245:16249" x14ac:dyDescent="0.2">
      <c r="B284" s="99" t="s">
        <v>583</v>
      </c>
      <c r="C284" s="95">
        <v>343.47</v>
      </c>
      <c r="D284" s="95">
        <v>0</v>
      </c>
      <c r="E284" s="95">
        <f t="shared" si="9"/>
        <v>343.47</v>
      </c>
      <c r="F284" s="95">
        <v>515.47</v>
      </c>
      <c r="G284" s="95">
        <v>0</v>
      </c>
      <c r="H284" s="95">
        <f t="shared" si="10"/>
        <v>515.47</v>
      </c>
    </row>
    <row r="285" spans="1:8 16245:16249" ht="25.5" x14ac:dyDescent="0.2">
      <c r="B285" s="99" t="s">
        <v>584</v>
      </c>
      <c r="C285" s="95">
        <v>8.2763690000000008</v>
      </c>
      <c r="D285" s="95">
        <v>0</v>
      </c>
      <c r="E285" s="95">
        <f t="shared" si="9"/>
        <v>8.2763690000000008</v>
      </c>
      <c r="F285" s="95">
        <v>28.276368999999999</v>
      </c>
      <c r="G285" s="95">
        <v>0</v>
      </c>
      <c r="H285" s="95">
        <f t="shared" si="10"/>
        <v>28.276368999999999</v>
      </c>
    </row>
    <row r="286" spans="1:8 16245:16249" ht="25.5" x14ac:dyDescent="0.2">
      <c r="B286" s="99" t="s">
        <v>585</v>
      </c>
      <c r="C286" s="95">
        <v>305</v>
      </c>
      <c r="D286" s="95">
        <v>0</v>
      </c>
      <c r="E286" s="95">
        <f t="shared" si="9"/>
        <v>305</v>
      </c>
      <c r="F286" s="95">
        <v>305</v>
      </c>
      <c r="G286" s="95">
        <v>0</v>
      </c>
      <c r="H286" s="95">
        <f t="shared" si="10"/>
        <v>305</v>
      </c>
    </row>
    <row r="287" spans="1:8 16245:16249" x14ac:dyDescent="0.2">
      <c r="B287" s="99" t="s">
        <v>586</v>
      </c>
      <c r="C287" s="95">
        <v>175.08558099999999</v>
      </c>
      <c r="D287" s="95">
        <v>-0.28558099999999997</v>
      </c>
      <c r="E287" s="95">
        <f t="shared" si="9"/>
        <v>174.79999999999998</v>
      </c>
      <c r="F287" s="95">
        <v>175.08558099999999</v>
      </c>
      <c r="G287" s="95">
        <v>-0.28558099999999997</v>
      </c>
      <c r="H287" s="95">
        <f t="shared" si="10"/>
        <v>174.79999999999998</v>
      </c>
    </row>
    <row r="288" spans="1:8 16245:16249" ht="40.5" customHeight="1" x14ac:dyDescent="0.2">
      <c r="B288" s="99" t="s">
        <v>587</v>
      </c>
      <c r="C288" s="95">
        <v>150</v>
      </c>
      <c r="D288" s="95">
        <v>0</v>
      </c>
      <c r="E288" s="95">
        <f t="shared" si="9"/>
        <v>150</v>
      </c>
      <c r="F288" s="95">
        <v>150</v>
      </c>
      <c r="G288" s="95">
        <v>0</v>
      </c>
      <c r="H288" s="95">
        <f t="shared" si="10"/>
        <v>150</v>
      </c>
    </row>
    <row r="289" spans="1:14 16245:16249" ht="25.5" x14ac:dyDescent="0.2">
      <c r="B289" s="99" t="s">
        <v>588</v>
      </c>
      <c r="C289" s="95">
        <v>15</v>
      </c>
      <c r="D289" s="95">
        <v>-15</v>
      </c>
      <c r="E289" s="95">
        <f t="shared" si="9"/>
        <v>0</v>
      </c>
      <c r="F289" s="95">
        <v>15</v>
      </c>
      <c r="G289" s="95">
        <v>-15</v>
      </c>
      <c r="H289" s="95">
        <f t="shared" si="10"/>
        <v>0</v>
      </c>
    </row>
    <row r="290" spans="1:14 16245:16249" s="87" customFormat="1" ht="38.25" x14ac:dyDescent="0.2">
      <c r="A290" s="24"/>
      <c r="B290" s="99" t="s">
        <v>589</v>
      </c>
      <c r="C290" s="95">
        <v>20</v>
      </c>
      <c r="D290" s="95">
        <v>0</v>
      </c>
      <c r="E290" s="95">
        <f t="shared" si="9"/>
        <v>20</v>
      </c>
      <c r="F290" s="95">
        <v>20</v>
      </c>
      <c r="G290" s="95">
        <v>0</v>
      </c>
      <c r="H290" s="95">
        <f t="shared" si="10"/>
        <v>20</v>
      </c>
      <c r="WZU290" s="24"/>
      <c r="WZV290" s="24"/>
      <c r="WZW290" s="24"/>
      <c r="WZX290" s="24"/>
      <c r="WZY290" s="24"/>
    </row>
    <row r="291" spans="1:14 16245:16249" ht="51" x14ac:dyDescent="0.2">
      <c r="B291" s="99" t="s">
        <v>590</v>
      </c>
      <c r="C291" s="95">
        <v>15</v>
      </c>
      <c r="D291" s="95">
        <v>0</v>
      </c>
      <c r="E291" s="95">
        <f t="shared" si="9"/>
        <v>15</v>
      </c>
      <c r="F291" s="95">
        <v>15</v>
      </c>
      <c r="G291" s="95">
        <v>0</v>
      </c>
      <c r="H291" s="95">
        <f t="shared" si="10"/>
        <v>15</v>
      </c>
    </row>
    <row r="292" spans="1:14 16245:16249" s="87" customFormat="1" ht="38.25" x14ac:dyDescent="0.2">
      <c r="A292" s="24"/>
      <c r="B292" s="99" t="s">
        <v>591</v>
      </c>
      <c r="C292" s="95">
        <v>15</v>
      </c>
      <c r="D292" s="95">
        <v>0</v>
      </c>
      <c r="E292" s="95">
        <f t="shared" si="9"/>
        <v>15</v>
      </c>
      <c r="F292" s="95">
        <v>15</v>
      </c>
      <c r="G292" s="95">
        <v>0</v>
      </c>
      <c r="H292" s="95">
        <f t="shared" si="10"/>
        <v>15</v>
      </c>
      <c r="WZU292" s="24"/>
      <c r="WZV292" s="24"/>
      <c r="WZW292" s="24"/>
      <c r="WZX292" s="24"/>
      <c r="WZY292" s="24"/>
    </row>
    <row r="293" spans="1:14 16245:16249" ht="30.75" customHeight="1" x14ac:dyDescent="0.2">
      <c r="B293" s="99" t="s">
        <v>592</v>
      </c>
      <c r="C293" s="95">
        <v>0</v>
      </c>
      <c r="D293" s="95">
        <v>33.799999999999997</v>
      </c>
      <c r="E293" s="95">
        <f t="shared" si="9"/>
        <v>33.799999999999997</v>
      </c>
      <c r="F293" s="95">
        <v>0</v>
      </c>
      <c r="G293" s="95">
        <v>33.799999999999997</v>
      </c>
      <c r="H293" s="95">
        <f t="shared" si="10"/>
        <v>33.799999999999997</v>
      </c>
    </row>
    <row r="294" spans="1:14 16245:16249" x14ac:dyDescent="0.2">
      <c r="B294" s="105" t="s">
        <v>593</v>
      </c>
      <c r="C294" s="95">
        <v>199.57739400000008</v>
      </c>
      <c r="D294" s="95">
        <v>1.8649119999999826</v>
      </c>
      <c r="E294" s="95">
        <v>201.44230600000006</v>
      </c>
      <c r="F294" s="95">
        <v>307.07287999999971</v>
      </c>
      <c r="G294" s="95">
        <v>1.8649119999999826</v>
      </c>
      <c r="H294" s="95">
        <v>308.93779199999972</v>
      </c>
      <c r="I294" s="45"/>
      <c r="J294" s="45"/>
      <c r="K294" s="45"/>
      <c r="L294" s="45"/>
      <c r="M294" s="45"/>
      <c r="N294" s="45"/>
    </row>
    <row r="295" spans="1:14 16245:16249" s="87" customFormat="1" x14ac:dyDescent="0.2">
      <c r="A295" s="24"/>
      <c r="B295" s="91" t="s">
        <v>422</v>
      </c>
      <c r="C295" s="92">
        <v>206.15303700000001</v>
      </c>
      <c r="D295" s="92">
        <v>47.3</v>
      </c>
      <c r="E295" s="92">
        <f t="shared" si="9"/>
        <v>253.45303699999999</v>
      </c>
      <c r="F295" s="92">
        <v>225.25374400000001</v>
      </c>
      <c r="G295" s="92">
        <v>47.3</v>
      </c>
      <c r="H295" s="92">
        <f t="shared" si="10"/>
        <v>272.55374399999999</v>
      </c>
      <c r="WZU295" s="24"/>
      <c r="WZV295" s="24"/>
      <c r="WZW295" s="24"/>
      <c r="WZX295" s="24"/>
      <c r="WZY295" s="24"/>
    </row>
    <row r="296" spans="1:14 16245:16249" s="87" customFormat="1" x14ac:dyDescent="0.2">
      <c r="A296" s="24"/>
      <c r="B296" s="91" t="s">
        <v>399</v>
      </c>
      <c r="C296" s="92">
        <f>+SUM(C297:C316)</f>
        <v>3028.1979930000007</v>
      </c>
      <c r="D296" s="92">
        <f>+SUM(D297:D316)</f>
        <v>780.21311900000001</v>
      </c>
      <c r="E296" s="92">
        <f t="shared" si="9"/>
        <v>3808.4111120000007</v>
      </c>
      <c r="F296" s="92">
        <f>+SUM(F297:F316)</f>
        <v>3527.899774</v>
      </c>
      <c r="G296" s="92">
        <f>+SUM(G297:G316)</f>
        <v>780.21311900000001</v>
      </c>
      <c r="H296" s="92">
        <f t="shared" si="10"/>
        <v>4308.1128929999995</v>
      </c>
      <c r="WZU296" s="24"/>
      <c r="WZV296" s="24"/>
      <c r="WZW296" s="24"/>
      <c r="WZX296" s="24"/>
      <c r="WZY296" s="24"/>
    </row>
    <row r="297" spans="1:14 16245:16249" s="87" customFormat="1" x14ac:dyDescent="0.2">
      <c r="A297" s="24"/>
      <c r="B297" s="103" t="s">
        <v>594</v>
      </c>
      <c r="C297" s="95">
        <v>319.402559</v>
      </c>
      <c r="D297" s="95">
        <v>-50.411510999999997</v>
      </c>
      <c r="E297" s="95">
        <f t="shared" si="9"/>
        <v>268.99104799999998</v>
      </c>
      <c r="F297" s="95">
        <v>319.402559</v>
      </c>
      <c r="G297" s="95">
        <v>-50.411510999999997</v>
      </c>
      <c r="H297" s="95">
        <f t="shared" si="10"/>
        <v>268.99104799999998</v>
      </c>
      <c r="WZU297" s="24"/>
      <c r="WZV297" s="24"/>
      <c r="WZW297" s="24"/>
      <c r="WZX297" s="24"/>
      <c r="WZY297" s="24"/>
    </row>
    <row r="298" spans="1:14 16245:16249" x14ac:dyDescent="0.2">
      <c r="B298" s="103" t="s">
        <v>595</v>
      </c>
      <c r="C298" s="95">
        <v>54.127485999999998</v>
      </c>
      <c r="D298" s="95">
        <v>-6.7390000000000002E-3</v>
      </c>
      <c r="E298" s="95">
        <f t="shared" si="9"/>
        <v>54.120746999999994</v>
      </c>
      <c r="F298" s="95">
        <v>54.134506000000002</v>
      </c>
      <c r="G298" s="95">
        <v>-6.7390000000000002E-3</v>
      </c>
      <c r="H298" s="95">
        <f t="shared" si="10"/>
        <v>54.127766999999999</v>
      </c>
    </row>
    <row r="299" spans="1:14 16245:16249" ht="25.5" x14ac:dyDescent="0.2">
      <c r="B299" s="103" t="s">
        <v>596</v>
      </c>
      <c r="C299" s="95">
        <v>0</v>
      </c>
      <c r="D299" s="95">
        <v>12.182202999999999</v>
      </c>
      <c r="E299" s="95">
        <f t="shared" si="9"/>
        <v>12.182202999999999</v>
      </c>
      <c r="F299" s="95">
        <v>0</v>
      </c>
      <c r="G299" s="95">
        <v>12.182202999999999</v>
      </c>
      <c r="H299" s="95">
        <f t="shared" si="10"/>
        <v>12.182202999999999</v>
      </c>
    </row>
    <row r="300" spans="1:14 16245:16249" ht="25.5" x14ac:dyDescent="0.2">
      <c r="B300" s="103" t="s">
        <v>597</v>
      </c>
      <c r="C300" s="95">
        <v>300</v>
      </c>
      <c r="D300" s="95">
        <v>0</v>
      </c>
      <c r="E300" s="95">
        <f t="shared" si="9"/>
        <v>300</v>
      </c>
      <c r="F300" s="95">
        <v>300</v>
      </c>
      <c r="G300" s="95">
        <v>0</v>
      </c>
      <c r="H300" s="95">
        <f t="shared" si="10"/>
        <v>300</v>
      </c>
    </row>
    <row r="301" spans="1:14 16245:16249" ht="25.5" x14ac:dyDescent="0.2">
      <c r="B301" s="103" t="s">
        <v>598</v>
      </c>
      <c r="C301" s="95">
        <v>200</v>
      </c>
      <c r="D301" s="95">
        <v>0</v>
      </c>
      <c r="E301" s="95">
        <f t="shared" si="9"/>
        <v>200</v>
      </c>
      <c r="F301" s="95">
        <v>200</v>
      </c>
      <c r="G301" s="95">
        <v>0</v>
      </c>
      <c r="H301" s="95">
        <f t="shared" si="10"/>
        <v>200</v>
      </c>
    </row>
    <row r="302" spans="1:14 16245:16249" ht="25.5" x14ac:dyDescent="0.2">
      <c r="B302" s="103" t="s">
        <v>599</v>
      </c>
      <c r="C302" s="95">
        <v>37.080032000000003</v>
      </c>
      <c r="D302" s="95">
        <v>0</v>
      </c>
      <c r="E302" s="95">
        <f t="shared" si="9"/>
        <v>37.080032000000003</v>
      </c>
      <c r="F302" s="95">
        <v>37.080032000000003</v>
      </c>
      <c r="G302" s="95">
        <v>0</v>
      </c>
      <c r="H302" s="95">
        <f t="shared" si="10"/>
        <v>37.080032000000003</v>
      </c>
    </row>
    <row r="303" spans="1:14 16245:16249" ht="25.5" x14ac:dyDescent="0.2">
      <c r="B303" s="103" t="s">
        <v>600</v>
      </c>
      <c r="C303" s="95">
        <v>265.072</v>
      </c>
      <c r="D303" s="95">
        <v>0</v>
      </c>
      <c r="E303" s="95">
        <f t="shared" si="9"/>
        <v>265.072</v>
      </c>
      <c r="F303" s="95">
        <v>265.072</v>
      </c>
      <c r="G303" s="95">
        <v>0</v>
      </c>
      <c r="H303" s="95">
        <f t="shared" si="10"/>
        <v>265.072</v>
      </c>
    </row>
    <row r="304" spans="1:14 16245:16249" ht="25.5" x14ac:dyDescent="0.2">
      <c r="B304" s="103" t="s">
        <v>601</v>
      </c>
      <c r="C304" s="95">
        <v>8</v>
      </c>
      <c r="D304" s="95">
        <v>0</v>
      </c>
      <c r="E304" s="95">
        <f t="shared" si="9"/>
        <v>8</v>
      </c>
      <c r="F304" s="95">
        <v>49.396518</v>
      </c>
      <c r="G304" s="95">
        <v>0</v>
      </c>
      <c r="H304" s="95">
        <f t="shared" si="10"/>
        <v>49.396518</v>
      </c>
    </row>
    <row r="305" spans="1:8 16245:16249" ht="25.5" x14ac:dyDescent="0.2">
      <c r="B305" s="103" t="s">
        <v>602</v>
      </c>
      <c r="C305" s="95">
        <v>211.5</v>
      </c>
      <c r="D305" s="95">
        <v>0</v>
      </c>
      <c r="E305" s="95">
        <f t="shared" si="9"/>
        <v>211.5</v>
      </c>
      <c r="F305" s="95">
        <v>211.5</v>
      </c>
      <c r="G305" s="95">
        <v>0</v>
      </c>
      <c r="H305" s="95">
        <f t="shared" si="10"/>
        <v>211.5</v>
      </c>
    </row>
    <row r="306" spans="1:8 16245:16249" ht="25.5" x14ac:dyDescent="0.2">
      <c r="B306" s="103" t="s">
        <v>603</v>
      </c>
      <c r="C306" s="95">
        <v>38.480974000000003</v>
      </c>
      <c r="D306" s="95">
        <v>-0.48097400000000001</v>
      </c>
      <c r="E306" s="95">
        <f t="shared" si="9"/>
        <v>38</v>
      </c>
      <c r="F306" s="95">
        <v>55.146971000000001</v>
      </c>
      <c r="G306" s="95">
        <v>-0.48097400000000001</v>
      </c>
      <c r="H306" s="95">
        <f t="shared" si="10"/>
        <v>54.665996999999997</v>
      </c>
    </row>
    <row r="307" spans="1:8 16245:16249" x14ac:dyDescent="0.2">
      <c r="B307" s="103" t="s">
        <v>604</v>
      </c>
      <c r="C307" s="95">
        <v>40</v>
      </c>
      <c r="D307" s="95">
        <v>0</v>
      </c>
      <c r="E307" s="95">
        <f t="shared" si="9"/>
        <v>40</v>
      </c>
      <c r="F307" s="95">
        <v>40</v>
      </c>
      <c r="G307" s="95">
        <v>0</v>
      </c>
      <c r="H307" s="95">
        <f t="shared" si="10"/>
        <v>40</v>
      </c>
    </row>
    <row r="308" spans="1:8 16245:16249" ht="25.5" x14ac:dyDescent="0.2">
      <c r="B308" s="103" t="s">
        <v>605</v>
      </c>
      <c r="C308" s="95">
        <v>632.5</v>
      </c>
      <c r="D308" s="95">
        <v>585</v>
      </c>
      <c r="E308" s="95">
        <f t="shared" si="9"/>
        <v>1217.5</v>
      </c>
      <c r="F308" s="95">
        <v>632.5</v>
      </c>
      <c r="G308" s="95">
        <v>585</v>
      </c>
      <c r="H308" s="95">
        <f t="shared" si="10"/>
        <v>1217.5</v>
      </c>
    </row>
    <row r="309" spans="1:8 16245:16249" ht="27.75" customHeight="1" x14ac:dyDescent="0.2">
      <c r="B309" s="103" t="s">
        <v>606</v>
      </c>
      <c r="C309" s="95">
        <v>317.86986000000002</v>
      </c>
      <c r="D309" s="95">
        <v>50.130139999999997</v>
      </c>
      <c r="E309" s="95">
        <f t="shared" si="9"/>
        <v>368</v>
      </c>
      <c r="F309" s="95">
        <v>317.86986000000002</v>
      </c>
      <c r="G309" s="95">
        <v>50.130139999999997</v>
      </c>
      <c r="H309" s="95">
        <f t="shared" si="10"/>
        <v>368</v>
      </c>
    </row>
    <row r="310" spans="1:8 16245:16249" ht="38.25" x14ac:dyDescent="0.2">
      <c r="B310" s="103" t="s">
        <v>607</v>
      </c>
      <c r="C310" s="95">
        <v>0</v>
      </c>
      <c r="D310" s="95">
        <v>0</v>
      </c>
      <c r="E310" s="95">
        <f t="shared" si="9"/>
        <v>0</v>
      </c>
      <c r="F310" s="95">
        <v>350</v>
      </c>
      <c r="G310" s="95">
        <v>0</v>
      </c>
      <c r="H310" s="95">
        <f t="shared" si="10"/>
        <v>350</v>
      </c>
    </row>
    <row r="311" spans="1:8 16245:16249" ht="38.25" x14ac:dyDescent="0.2">
      <c r="B311" s="103" t="s">
        <v>608</v>
      </c>
      <c r="C311" s="95">
        <v>250</v>
      </c>
      <c r="D311" s="95">
        <v>100</v>
      </c>
      <c r="E311" s="95">
        <f t="shared" si="9"/>
        <v>350</v>
      </c>
      <c r="F311" s="95">
        <v>250</v>
      </c>
      <c r="G311" s="95">
        <v>100</v>
      </c>
      <c r="H311" s="95">
        <f t="shared" si="10"/>
        <v>350</v>
      </c>
    </row>
    <row r="312" spans="1:8 16245:16249" ht="38.25" x14ac:dyDescent="0.2">
      <c r="B312" s="103" t="s">
        <v>609</v>
      </c>
      <c r="C312" s="95">
        <v>49.69</v>
      </c>
      <c r="D312" s="95">
        <v>0</v>
      </c>
      <c r="E312" s="95">
        <f t="shared" si="9"/>
        <v>49.69</v>
      </c>
      <c r="F312" s="95">
        <v>49.69</v>
      </c>
      <c r="G312" s="95">
        <v>0</v>
      </c>
      <c r="H312" s="95">
        <f t="shared" si="10"/>
        <v>49.69</v>
      </c>
    </row>
    <row r="313" spans="1:8 16245:16249" ht="38.25" x14ac:dyDescent="0.2">
      <c r="B313" s="103" t="s">
        <v>610</v>
      </c>
      <c r="C313" s="95">
        <v>50</v>
      </c>
      <c r="D313" s="95">
        <v>0</v>
      </c>
      <c r="E313" s="95">
        <f t="shared" si="9"/>
        <v>50</v>
      </c>
      <c r="F313" s="95">
        <v>75</v>
      </c>
      <c r="G313" s="95">
        <v>0</v>
      </c>
      <c r="H313" s="95">
        <f t="shared" si="10"/>
        <v>75</v>
      </c>
    </row>
    <row r="314" spans="1:8 16245:16249" ht="25.5" x14ac:dyDescent="0.2">
      <c r="B314" s="99" t="s">
        <v>611</v>
      </c>
      <c r="C314" s="95">
        <v>30</v>
      </c>
      <c r="D314" s="95">
        <v>0</v>
      </c>
      <c r="E314" s="95">
        <f t="shared" si="9"/>
        <v>30</v>
      </c>
      <c r="F314" s="95">
        <v>30</v>
      </c>
      <c r="G314" s="95">
        <v>0</v>
      </c>
      <c r="H314" s="95">
        <f t="shared" si="10"/>
        <v>30</v>
      </c>
    </row>
    <row r="315" spans="1:8 16245:16249" ht="25.5" x14ac:dyDescent="0.2">
      <c r="B315" s="99" t="s">
        <v>612</v>
      </c>
      <c r="C315" s="95">
        <v>37.5</v>
      </c>
      <c r="D315" s="95">
        <v>0</v>
      </c>
      <c r="E315" s="95">
        <f t="shared" si="9"/>
        <v>37.5</v>
      </c>
      <c r="F315" s="95">
        <v>37.5</v>
      </c>
      <c r="G315" s="95">
        <v>0</v>
      </c>
      <c r="H315" s="95">
        <f t="shared" si="10"/>
        <v>37.5</v>
      </c>
    </row>
    <row r="316" spans="1:8 16245:16249" x14ac:dyDescent="0.2">
      <c r="B316" s="99" t="s">
        <v>613</v>
      </c>
      <c r="C316" s="95">
        <v>186.97508200000021</v>
      </c>
      <c r="D316" s="95">
        <v>83.800000000000068</v>
      </c>
      <c r="E316" s="95">
        <v>270.77508200000028</v>
      </c>
      <c r="F316" s="95">
        <v>253.60732800000011</v>
      </c>
      <c r="G316" s="95">
        <v>83.800000000000068</v>
      </c>
      <c r="H316" s="95">
        <f t="shared" si="10"/>
        <v>337.40732800000018</v>
      </c>
    </row>
    <row r="317" spans="1:8 16245:16249" s="87" customFormat="1" x14ac:dyDescent="0.2">
      <c r="A317" s="24"/>
      <c r="B317" s="91" t="s">
        <v>614</v>
      </c>
      <c r="C317" s="92">
        <f>+SUM(C318:C320)</f>
        <v>413.98702099999991</v>
      </c>
      <c r="D317" s="92">
        <f>+SUM(D318:D320)</f>
        <v>-11</v>
      </c>
      <c r="E317" s="92">
        <f t="shared" si="9"/>
        <v>402.98702099999991</v>
      </c>
      <c r="F317" s="92">
        <f>+SUM(F318:F320)</f>
        <v>724.58145800000011</v>
      </c>
      <c r="G317" s="92">
        <f>+SUM(G318:G320)</f>
        <v>-11</v>
      </c>
      <c r="H317" s="92">
        <f t="shared" si="10"/>
        <v>713.58145800000011</v>
      </c>
      <c r="WZU317" s="24"/>
      <c r="WZV317" s="24"/>
      <c r="WZW317" s="24"/>
      <c r="WZX317" s="24"/>
      <c r="WZY317" s="24"/>
    </row>
    <row r="318" spans="1:8 16245:16249" x14ac:dyDescent="0.2">
      <c r="B318" s="99" t="s">
        <v>615</v>
      </c>
      <c r="C318" s="95">
        <v>0</v>
      </c>
      <c r="D318" s="95">
        <v>0</v>
      </c>
      <c r="E318" s="95">
        <f t="shared" si="9"/>
        <v>0</v>
      </c>
      <c r="F318" s="95">
        <v>19.603949</v>
      </c>
      <c r="G318" s="95">
        <v>0</v>
      </c>
      <c r="H318" s="95">
        <f t="shared" si="10"/>
        <v>19.603949</v>
      </c>
    </row>
    <row r="319" spans="1:8 16245:16249" ht="25.5" x14ac:dyDescent="0.2">
      <c r="B319" s="99" t="s">
        <v>616</v>
      </c>
      <c r="C319" s="95">
        <v>2.5542489999999134</v>
      </c>
      <c r="D319" s="95">
        <v>0</v>
      </c>
      <c r="E319" s="95">
        <f t="shared" si="9"/>
        <v>2.5542489999999134</v>
      </c>
      <c r="F319" s="95">
        <v>2.5542490000000839</v>
      </c>
      <c r="G319" s="95">
        <v>0</v>
      </c>
      <c r="H319" s="95">
        <f t="shared" si="10"/>
        <v>2.5542490000000839</v>
      </c>
    </row>
    <row r="320" spans="1:8 16245:16249" x14ac:dyDescent="0.2">
      <c r="B320" s="99" t="s">
        <v>617</v>
      </c>
      <c r="C320" s="95">
        <v>411.432772</v>
      </c>
      <c r="D320" s="95">
        <v>-11</v>
      </c>
      <c r="E320" s="95">
        <f t="shared" si="9"/>
        <v>400.432772</v>
      </c>
      <c r="F320" s="95">
        <v>702.42326000000003</v>
      </c>
      <c r="G320" s="95">
        <v>-11</v>
      </c>
      <c r="H320" s="95">
        <f t="shared" si="10"/>
        <v>691.42326000000003</v>
      </c>
    </row>
    <row r="321" spans="1:14 16245:16249" s="87" customFormat="1" x14ac:dyDescent="0.2">
      <c r="A321" s="24"/>
      <c r="B321" s="91" t="s">
        <v>618</v>
      </c>
      <c r="C321" s="92">
        <f t="shared" ref="C321:H321" si="11">+SUM(C322:C324)</f>
        <v>5668.3329080000003</v>
      </c>
      <c r="D321" s="92">
        <f t="shared" si="11"/>
        <v>-900</v>
      </c>
      <c r="E321" s="92">
        <f t="shared" si="11"/>
        <v>4768.3329080000003</v>
      </c>
      <c r="F321" s="92">
        <f t="shared" si="11"/>
        <v>5767.1156099999998</v>
      </c>
      <c r="G321" s="92">
        <f t="shared" si="11"/>
        <v>-900</v>
      </c>
      <c r="H321" s="92">
        <f t="shared" si="11"/>
        <v>4867.1156099999998</v>
      </c>
      <c r="WZU321" s="24"/>
      <c r="WZV321" s="24"/>
      <c r="WZW321" s="24"/>
      <c r="WZX321" s="24"/>
      <c r="WZY321" s="24"/>
    </row>
    <row r="322" spans="1:14 16245:16249" x14ac:dyDescent="0.2">
      <c r="B322" s="99" t="s">
        <v>619</v>
      </c>
      <c r="C322" s="95">
        <v>9.7347699999999993</v>
      </c>
      <c r="D322" s="95">
        <v>0</v>
      </c>
      <c r="E322" s="95">
        <f t="shared" si="9"/>
        <v>9.7347699999999993</v>
      </c>
      <c r="F322" s="95">
        <v>15.577472</v>
      </c>
      <c r="G322" s="95">
        <v>0</v>
      </c>
      <c r="H322" s="95">
        <f t="shared" si="10"/>
        <v>15.577472</v>
      </c>
    </row>
    <row r="323" spans="1:14 16245:16249" x14ac:dyDescent="0.2">
      <c r="B323" s="99" t="s">
        <v>620</v>
      </c>
      <c r="C323" s="95">
        <v>5655.2760360000002</v>
      </c>
      <c r="D323" s="95">
        <v>-900</v>
      </c>
      <c r="E323" s="95">
        <f t="shared" si="9"/>
        <v>4755.2760360000002</v>
      </c>
      <c r="F323" s="95">
        <v>5748.2160359999998</v>
      </c>
      <c r="G323" s="95">
        <v>-900</v>
      </c>
      <c r="H323" s="95">
        <f t="shared" si="10"/>
        <v>4848.2160359999998</v>
      </c>
    </row>
    <row r="324" spans="1:14 16245:16249" x14ac:dyDescent="0.2">
      <c r="B324" s="99" t="s">
        <v>621</v>
      </c>
      <c r="C324" s="95">
        <v>3.3221020000000001</v>
      </c>
      <c r="D324" s="95">
        <v>0</v>
      </c>
      <c r="E324" s="95">
        <f t="shared" si="9"/>
        <v>3.3221020000000001</v>
      </c>
      <c r="F324" s="95">
        <v>3.3221020000000001</v>
      </c>
      <c r="G324" s="95">
        <v>0</v>
      </c>
      <c r="H324" s="95">
        <f t="shared" si="10"/>
        <v>3.3221020000000001</v>
      </c>
    </row>
    <row r="325" spans="1:14 16245:16249" s="87" customFormat="1" x14ac:dyDescent="0.2">
      <c r="A325" s="24"/>
      <c r="B325" s="91" t="s">
        <v>622</v>
      </c>
      <c r="C325" s="92">
        <f>+SUM(C326:C357)</f>
        <v>7476.2889479999994</v>
      </c>
      <c r="D325" s="92">
        <f>+SUM(D326:D357)</f>
        <v>882.20115999999996</v>
      </c>
      <c r="E325" s="92">
        <f t="shared" ref="E325:E389" si="12">SUM(C325,D325)</f>
        <v>8358.490108</v>
      </c>
      <c r="F325" s="92">
        <f>+SUM(F326:F357)</f>
        <v>7869.7152350000006</v>
      </c>
      <c r="G325" s="92">
        <f>+SUM(G326:G357)</f>
        <v>882.20115999999996</v>
      </c>
      <c r="H325" s="92">
        <f t="shared" ref="H325:H389" si="13">F325+G325</f>
        <v>8751.9163950000002</v>
      </c>
      <c r="WZU325" s="24"/>
      <c r="WZV325" s="24"/>
      <c r="WZW325" s="24"/>
      <c r="WZX325" s="24"/>
      <c r="WZY325" s="24"/>
    </row>
    <row r="326" spans="1:14 16245:16249" x14ac:dyDescent="0.2">
      <c r="B326" s="103" t="s">
        <v>623</v>
      </c>
      <c r="C326" s="95">
        <v>55.369461999999999</v>
      </c>
      <c r="D326" s="95">
        <v>74.7</v>
      </c>
      <c r="E326" s="95">
        <f t="shared" si="12"/>
        <v>130.06946199999999</v>
      </c>
      <c r="F326" s="95">
        <v>68.935506000000004</v>
      </c>
      <c r="G326" s="95">
        <v>74.7</v>
      </c>
      <c r="H326" s="95">
        <f t="shared" si="13"/>
        <v>143.63550600000002</v>
      </c>
      <c r="I326" s="45"/>
      <c r="J326" s="45"/>
      <c r="K326" s="45"/>
      <c r="L326" s="45"/>
      <c r="M326" s="45"/>
      <c r="N326" s="45"/>
    </row>
    <row r="327" spans="1:14 16245:16249" ht="27.75" customHeight="1" x14ac:dyDescent="0.2">
      <c r="B327" s="103" t="s">
        <v>624</v>
      </c>
      <c r="C327" s="95">
        <v>0</v>
      </c>
      <c r="D327" s="95">
        <v>0</v>
      </c>
      <c r="E327" s="95">
        <f t="shared" si="12"/>
        <v>0</v>
      </c>
      <c r="F327" s="95">
        <v>32.5</v>
      </c>
      <c r="G327" s="95">
        <v>0</v>
      </c>
      <c r="H327" s="95">
        <f t="shared" si="13"/>
        <v>32.5</v>
      </c>
    </row>
    <row r="328" spans="1:14 16245:16249" s="87" customFormat="1" ht="25.5" x14ac:dyDescent="0.2">
      <c r="A328" s="24"/>
      <c r="B328" s="103" t="s">
        <v>625</v>
      </c>
      <c r="C328" s="95">
        <v>13.9702</v>
      </c>
      <c r="D328" s="95">
        <v>40</v>
      </c>
      <c r="E328" s="95">
        <f t="shared" si="12"/>
        <v>53.970199999999998</v>
      </c>
      <c r="F328" s="95">
        <v>20.005559999999999</v>
      </c>
      <c r="G328" s="95">
        <v>40</v>
      </c>
      <c r="H328" s="95">
        <f t="shared" si="13"/>
        <v>60.005560000000003</v>
      </c>
      <c r="WZU328" s="24"/>
      <c r="WZV328" s="24"/>
      <c r="WZW328" s="24"/>
      <c r="WZX328" s="24"/>
      <c r="WZY328" s="24"/>
    </row>
    <row r="329" spans="1:14 16245:16249" x14ac:dyDescent="0.2">
      <c r="B329" s="103" t="s">
        <v>626</v>
      </c>
      <c r="C329" s="95">
        <v>1788.908338</v>
      </c>
      <c r="D329" s="95">
        <v>-100</v>
      </c>
      <c r="E329" s="95">
        <f t="shared" si="12"/>
        <v>1688.908338</v>
      </c>
      <c r="F329" s="95">
        <v>1793.6363919999999</v>
      </c>
      <c r="G329" s="95">
        <v>-100</v>
      </c>
      <c r="H329" s="95">
        <f t="shared" si="13"/>
        <v>1693.6363919999999</v>
      </c>
    </row>
    <row r="330" spans="1:14 16245:16249" s="87" customFormat="1" x14ac:dyDescent="0.2">
      <c r="A330" s="24"/>
      <c r="B330" s="103" t="s">
        <v>627</v>
      </c>
      <c r="C330" s="95">
        <v>568.98026800000002</v>
      </c>
      <c r="D330" s="95">
        <v>0</v>
      </c>
      <c r="E330" s="95">
        <f t="shared" si="12"/>
        <v>568.98026800000002</v>
      </c>
      <c r="F330" s="95">
        <v>601.41018999999994</v>
      </c>
      <c r="G330" s="95">
        <v>0</v>
      </c>
      <c r="H330" s="95">
        <f t="shared" si="13"/>
        <v>601.41018999999994</v>
      </c>
      <c r="WZU330" s="24"/>
      <c r="WZV330" s="24"/>
      <c r="WZW330" s="24"/>
      <c r="WZX330" s="24"/>
      <c r="WZY330" s="24"/>
    </row>
    <row r="331" spans="1:14 16245:16249" s="87" customFormat="1" ht="25.5" x14ac:dyDescent="0.2">
      <c r="A331" s="24"/>
      <c r="B331" s="103" t="s">
        <v>628</v>
      </c>
      <c r="C331" s="95">
        <v>10.146254000000001</v>
      </c>
      <c r="D331" s="95">
        <v>-1.826568</v>
      </c>
      <c r="E331" s="95">
        <f t="shared" si="12"/>
        <v>8.3196860000000008</v>
      </c>
      <c r="F331" s="95">
        <v>10.146254000000001</v>
      </c>
      <c r="G331" s="95">
        <v>-1.826568</v>
      </c>
      <c r="H331" s="95">
        <f t="shared" si="13"/>
        <v>8.3196860000000008</v>
      </c>
      <c r="WZU331" s="24"/>
      <c r="WZV331" s="24"/>
      <c r="WZW331" s="24"/>
      <c r="WZX331" s="24"/>
      <c r="WZY331" s="24"/>
    </row>
    <row r="332" spans="1:14 16245:16249" x14ac:dyDescent="0.2">
      <c r="B332" s="103" t="s">
        <v>453</v>
      </c>
      <c r="C332" s="95">
        <v>1308.7</v>
      </c>
      <c r="D332" s="95">
        <v>717.6</v>
      </c>
      <c r="E332" s="95">
        <f t="shared" si="12"/>
        <v>2026.3000000000002</v>
      </c>
      <c r="F332" s="95">
        <v>1308.7</v>
      </c>
      <c r="G332" s="95">
        <v>717.6</v>
      </c>
      <c r="H332" s="95">
        <f t="shared" si="13"/>
        <v>2026.3000000000002</v>
      </c>
    </row>
    <row r="333" spans="1:14 16245:16249" x14ac:dyDescent="0.2">
      <c r="B333" s="103" t="s">
        <v>629</v>
      </c>
      <c r="C333" s="95">
        <v>372.48205999999999</v>
      </c>
      <c r="D333" s="95">
        <v>0</v>
      </c>
      <c r="E333" s="95">
        <f t="shared" si="12"/>
        <v>372.48205999999999</v>
      </c>
      <c r="F333" s="95">
        <v>372.48205999999999</v>
      </c>
      <c r="G333" s="95">
        <v>0</v>
      </c>
      <c r="H333" s="95">
        <f t="shared" si="13"/>
        <v>372.48205999999999</v>
      </c>
    </row>
    <row r="334" spans="1:14 16245:16249" ht="25.5" x14ac:dyDescent="0.2">
      <c r="B334" s="103" t="s">
        <v>630</v>
      </c>
      <c r="C334" s="95">
        <v>112.691</v>
      </c>
      <c r="D334" s="95">
        <v>0</v>
      </c>
      <c r="E334" s="95">
        <f t="shared" si="12"/>
        <v>112.691</v>
      </c>
      <c r="F334" s="95">
        <v>112.691</v>
      </c>
      <c r="G334" s="95">
        <v>0</v>
      </c>
      <c r="H334" s="95">
        <f t="shared" si="13"/>
        <v>112.691</v>
      </c>
    </row>
    <row r="335" spans="1:14 16245:16249" ht="38.25" x14ac:dyDescent="0.2">
      <c r="B335" s="103" t="s">
        <v>751</v>
      </c>
      <c r="C335" s="95">
        <v>35</v>
      </c>
      <c r="D335" s="95">
        <v>0</v>
      </c>
      <c r="E335" s="95">
        <f t="shared" si="12"/>
        <v>35</v>
      </c>
      <c r="F335" s="95">
        <v>45</v>
      </c>
      <c r="G335" s="95">
        <v>0</v>
      </c>
      <c r="H335" s="95">
        <f t="shared" si="13"/>
        <v>45</v>
      </c>
      <c r="I335" s="145"/>
    </row>
    <row r="336" spans="1:14 16245:16249" x14ac:dyDescent="0.2">
      <c r="B336" s="103" t="s">
        <v>631</v>
      </c>
      <c r="C336" s="95">
        <v>41.29542</v>
      </c>
      <c r="D336" s="95">
        <v>-20</v>
      </c>
      <c r="E336" s="95">
        <f t="shared" si="12"/>
        <v>21.29542</v>
      </c>
      <c r="F336" s="95">
        <v>41.29542</v>
      </c>
      <c r="G336" s="95">
        <v>-20</v>
      </c>
      <c r="H336" s="95">
        <f t="shared" si="13"/>
        <v>21.29542</v>
      </c>
    </row>
    <row r="337" spans="1:8 16245:16249" x14ac:dyDescent="0.2">
      <c r="B337" s="103" t="s">
        <v>632</v>
      </c>
      <c r="C337" s="95">
        <v>56.130465999999998</v>
      </c>
      <c r="D337" s="95">
        <v>0</v>
      </c>
      <c r="E337" s="95">
        <f t="shared" si="12"/>
        <v>56.130465999999998</v>
      </c>
      <c r="F337" s="95">
        <v>56.130465999999998</v>
      </c>
      <c r="G337" s="95">
        <v>0</v>
      </c>
      <c r="H337" s="95">
        <f t="shared" si="13"/>
        <v>56.130465999999998</v>
      </c>
    </row>
    <row r="338" spans="1:8 16245:16249" x14ac:dyDescent="0.2">
      <c r="B338" s="103" t="s">
        <v>633</v>
      </c>
      <c r="C338" s="95">
        <v>180.07692299999999</v>
      </c>
      <c r="D338" s="95">
        <v>0</v>
      </c>
      <c r="E338" s="95">
        <f t="shared" si="12"/>
        <v>180.07692299999999</v>
      </c>
      <c r="F338" s="95">
        <v>180.07692299999999</v>
      </c>
      <c r="G338" s="95">
        <v>0</v>
      </c>
      <c r="H338" s="95">
        <f t="shared" si="13"/>
        <v>180.07692299999999</v>
      </c>
    </row>
    <row r="339" spans="1:8 16245:16249" s="87" customFormat="1" x14ac:dyDescent="0.2">
      <c r="A339" s="24"/>
      <c r="B339" s="103" t="s">
        <v>634</v>
      </c>
      <c r="C339" s="95">
        <v>143.54</v>
      </c>
      <c r="D339" s="95">
        <v>0</v>
      </c>
      <c r="E339" s="95">
        <f t="shared" si="12"/>
        <v>143.54</v>
      </c>
      <c r="F339" s="95">
        <v>246.08</v>
      </c>
      <c r="G339" s="95">
        <v>0</v>
      </c>
      <c r="H339" s="95">
        <f t="shared" si="13"/>
        <v>246.08</v>
      </c>
      <c r="WZU339" s="24"/>
      <c r="WZV339" s="24"/>
      <c r="WZW339" s="24"/>
      <c r="WZX339" s="24"/>
      <c r="WZY339" s="24"/>
    </row>
    <row r="340" spans="1:8 16245:16249" ht="25.5" x14ac:dyDescent="0.2">
      <c r="B340" s="103" t="s">
        <v>635</v>
      </c>
      <c r="C340" s="95">
        <v>686.55865400000005</v>
      </c>
      <c r="D340" s="95">
        <v>0</v>
      </c>
      <c r="E340" s="95">
        <f t="shared" si="12"/>
        <v>686.55865400000005</v>
      </c>
      <c r="F340" s="95">
        <v>669.35410000000002</v>
      </c>
      <c r="G340" s="95">
        <v>0</v>
      </c>
      <c r="H340" s="95">
        <f t="shared" si="13"/>
        <v>669.35410000000002</v>
      </c>
    </row>
    <row r="341" spans="1:8 16245:16249" s="87" customFormat="1" ht="25.5" x14ac:dyDescent="0.2">
      <c r="A341" s="24"/>
      <c r="B341" s="103" t="s">
        <v>636</v>
      </c>
      <c r="C341" s="95">
        <v>41</v>
      </c>
      <c r="D341" s="95">
        <v>100</v>
      </c>
      <c r="E341" s="95">
        <f t="shared" si="12"/>
        <v>141</v>
      </c>
      <c r="F341" s="95">
        <v>41</v>
      </c>
      <c r="G341" s="95">
        <v>100</v>
      </c>
      <c r="H341" s="95">
        <f t="shared" si="13"/>
        <v>141</v>
      </c>
      <c r="WZU341" s="24"/>
      <c r="WZV341" s="24"/>
      <c r="WZW341" s="24"/>
      <c r="WZX341" s="24"/>
      <c r="WZY341" s="24"/>
    </row>
    <row r="342" spans="1:8 16245:16249" x14ac:dyDescent="0.2">
      <c r="B342" s="103" t="s">
        <v>637</v>
      </c>
      <c r="C342" s="95">
        <v>84.017905999999996</v>
      </c>
      <c r="D342" s="95">
        <v>0</v>
      </c>
      <c r="E342" s="95">
        <f t="shared" si="12"/>
        <v>84.017905999999996</v>
      </c>
      <c r="F342" s="95">
        <v>84.017905999999996</v>
      </c>
      <c r="G342" s="95">
        <v>0</v>
      </c>
      <c r="H342" s="95">
        <f t="shared" si="13"/>
        <v>84.017905999999996</v>
      </c>
    </row>
    <row r="343" spans="1:8 16245:16249" s="87" customFormat="1" ht="25.5" x14ac:dyDescent="0.2">
      <c r="A343" s="24"/>
      <c r="B343" s="103" t="s">
        <v>638</v>
      </c>
      <c r="C343" s="95">
        <v>334.92415399999999</v>
      </c>
      <c r="D343" s="95">
        <v>105</v>
      </c>
      <c r="E343" s="95">
        <f t="shared" si="12"/>
        <v>439.92415399999999</v>
      </c>
      <c r="F343" s="95">
        <v>364.92415399999999</v>
      </c>
      <c r="G343" s="95">
        <v>105</v>
      </c>
      <c r="H343" s="95">
        <f t="shared" si="13"/>
        <v>469.92415399999999</v>
      </c>
      <c r="WZU343" s="24"/>
      <c r="WZV343" s="24"/>
      <c r="WZW343" s="24"/>
      <c r="WZX343" s="24"/>
      <c r="WZY343" s="24"/>
    </row>
    <row r="344" spans="1:8 16245:16249" ht="25.5" x14ac:dyDescent="0.2">
      <c r="B344" s="103" t="s">
        <v>639</v>
      </c>
      <c r="C344" s="95">
        <v>37.9</v>
      </c>
      <c r="D344" s="95">
        <v>0</v>
      </c>
      <c r="E344" s="95">
        <f t="shared" si="12"/>
        <v>37.9</v>
      </c>
      <c r="F344" s="95">
        <v>37.9</v>
      </c>
      <c r="G344" s="95">
        <v>0</v>
      </c>
      <c r="H344" s="95">
        <f t="shared" si="13"/>
        <v>37.9</v>
      </c>
    </row>
    <row r="345" spans="1:8 16245:16249" x14ac:dyDescent="0.2">
      <c r="B345" s="103" t="s">
        <v>640</v>
      </c>
      <c r="C345" s="95">
        <v>233.565</v>
      </c>
      <c r="D345" s="95">
        <v>0</v>
      </c>
      <c r="E345" s="95">
        <f t="shared" si="12"/>
        <v>233.565</v>
      </c>
      <c r="F345" s="95">
        <v>233.565</v>
      </c>
      <c r="G345" s="95">
        <v>0</v>
      </c>
      <c r="H345" s="95">
        <f t="shared" si="13"/>
        <v>233.565</v>
      </c>
    </row>
    <row r="346" spans="1:8 16245:16249" ht="38.25" x14ac:dyDescent="0.2">
      <c r="B346" s="107" t="s">
        <v>641</v>
      </c>
      <c r="C346" s="95">
        <v>61.053576</v>
      </c>
      <c r="D346" s="95">
        <v>-6.0535759999999996</v>
      </c>
      <c r="E346" s="95">
        <f t="shared" si="12"/>
        <v>55</v>
      </c>
      <c r="F346" s="95">
        <v>109.978128</v>
      </c>
      <c r="G346" s="95">
        <v>-6.0535759999999996</v>
      </c>
      <c r="H346" s="95">
        <f t="shared" si="13"/>
        <v>103.92455200000001</v>
      </c>
    </row>
    <row r="347" spans="1:8 16245:16249" ht="25.5" x14ac:dyDescent="0.2">
      <c r="B347" s="107" t="s">
        <v>642</v>
      </c>
      <c r="C347" s="95">
        <v>20</v>
      </c>
      <c r="D347" s="95">
        <v>0</v>
      </c>
      <c r="E347" s="95">
        <f t="shared" si="12"/>
        <v>20</v>
      </c>
      <c r="F347" s="95">
        <v>20</v>
      </c>
      <c r="G347" s="95">
        <v>0</v>
      </c>
      <c r="H347" s="95">
        <f t="shared" si="13"/>
        <v>20</v>
      </c>
    </row>
    <row r="348" spans="1:8 16245:16249" ht="25.5" x14ac:dyDescent="0.2">
      <c r="B348" s="107" t="s">
        <v>643</v>
      </c>
      <c r="C348" s="95">
        <v>209.542</v>
      </c>
      <c r="D348" s="95">
        <v>0</v>
      </c>
      <c r="E348" s="95">
        <f t="shared" si="12"/>
        <v>209.542</v>
      </c>
      <c r="F348" s="95">
        <v>209.542</v>
      </c>
      <c r="G348" s="95">
        <v>0</v>
      </c>
      <c r="H348" s="95">
        <f t="shared" si="13"/>
        <v>209.542</v>
      </c>
    </row>
    <row r="349" spans="1:8 16245:16249" ht="25.5" x14ac:dyDescent="0.2">
      <c r="B349" s="107" t="s">
        <v>644</v>
      </c>
      <c r="C349" s="95">
        <v>130.91</v>
      </c>
      <c r="D349" s="95">
        <v>0</v>
      </c>
      <c r="E349" s="95">
        <f t="shared" si="12"/>
        <v>130.91</v>
      </c>
      <c r="F349" s="95">
        <v>130.91</v>
      </c>
      <c r="G349" s="95">
        <v>0</v>
      </c>
      <c r="H349" s="95">
        <f t="shared" si="13"/>
        <v>130.91</v>
      </c>
    </row>
    <row r="350" spans="1:8 16245:16249" ht="51" x14ac:dyDescent="0.2">
      <c r="B350" s="107" t="s">
        <v>645</v>
      </c>
      <c r="C350" s="95">
        <v>20</v>
      </c>
      <c r="D350" s="95">
        <v>0</v>
      </c>
      <c r="E350" s="95">
        <f t="shared" si="12"/>
        <v>20</v>
      </c>
      <c r="F350" s="95">
        <v>100</v>
      </c>
      <c r="G350" s="95">
        <v>0</v>
      </c>
      <c r="H350" s="95">
        <f t="shared" si="13"/>
        <v>100</v>
      </c>
    </row>
    <row r="351" spans="1:8 16245:16249" ht="51" x14ac:dyDescent="0.2">
      <c r="B351" s="107" t="s">
        <v>646</v>
      </c>
      <c r="C351" s="95">
        <v>254.4</v>
      </c>
      <c r="D351" s="95">
        <v>0</v>
      </c>
      <c r="E351" s="95">
        <f t="shared" si="12"/>
        <v>254.4</v>
      </c>
      <c r="F351" s="95">
        <v>254.4</v>
      </c>
      <c r="G351" s="95">
        <v>0</v>
      </c>
      <c r="H351" s="95">
        <f t="shared" si="13"/>
        <v>254.4</v>
      </c>
    </row>
    <row r="352" spans="1:8 16245:16249" x14ac:dyDescent="0.2">
      <c r="B352" s="107" t="s">
        <v>647</v>
      </c>
      <c r="C352" s="95">
        <v>200</v>
      </c>
      <c r="D352" s="95">
        <v>0</v>
      </c>
      <c r="E352" s="95">
        <f t="shared" si="12"/>
        <v>200</v>
      </c>
      <c r="F352" s="95">
        <v>200</v>
      </c>
      <c r="G352" s="95">
        <v>0</v>
      </c>
      <c r="H352" s="95">
        <f t="shared" si="13"/>
        <v>200</v>
      </c>
    </row>
    <row r="353" spans="1:14 16245:16249" ht="25.5" x14ac:dyDescent="0.2">
      <c r="B353" s="107" t="s">
        <v>648</v>
      </c>
      <c r="C353" s="95">
        <v>65</v>
      </c>
      <c r="D353" s="95">
        <v>0</v>
      </c>
      <c r="E353" s="95">
        <f t="shared" si="12"/>
        <v>65</v>
      </c>
      <c r="F353" s="95">
        <v>65</v>
      </c>
      <c r="G353" s="95">
        <v>0</v>
      </c>
      <c r="H353" s="95">
        <f t="shared" si="13"/>
        <v>65</v>
      </c>
    </row>
    <row r="354" spans="1:14 16245:16249" ht="25.5" x14ac:dyDescent="0.2">
      <c r="B354" s="107" t="s">
        <v>649</v>
      </c>
      <c r="C354" s="95">
        <v>40</v>
      </c>
      <c r="D354" s="95">
        <v>0</v>
      </c>
      <c r="E354" s="95">
        <f t="shared" si="12"/>
        <v>40</v>
      </c>
      <c r="F354" s="95">
        <v>40</v>
      </c>
      <c r="G354" s="95">
        <v>0</v>
      </c>
      <c r="H354" s="95">
        <f t="shared" si="13"/>
        <v>40</v>
      </c>
    </row>
    <row r="355" spans="1:14 16245:16249" ht="25.5" x14ac:dyDescent="0.2">
      <c r="B355" s="107" t="s">
        <v>650</v>
      </c>
      <c r="C355" s="95">
        <v>150</v>
      </c>
      <c r="D355" s="95">
        <v>0</v>
      </c>
      <c r="E355" s="95">
        <f t="shared" si="12"/>
        <v>150</v>
      </c>
      <c r="F355" s="95">
        <v>150</v>
      </c>
      <c r="G355" s="95">
        <v>0</v>
      </c>
      <c r="H355" s="95">
        <f t="shared" si="13"/>
        <v>150</v>
      </c>
    </row>
    <row r="356" spans="1:14 16245:16249" ht="38.25" x14ac:dyDescent="0.2">
      <c r="B356" s="107" t="s">
        <v>651</v>
      </c>
      <c r="C356" s="95">
        <v>15</v>
      </c>
      <c r="D356" s="95">
        <v>0</v>
      </c>
      <c r="E356" s="95">
        <f t="shared" si="12"/>
        <v>15</v>
      </c>
      <c r="F356" s="95">
        <v>30</v>
      </c>
      <c r="G356" s="95">
        <v>0</v>
      </c>
      <c r="H356" s="95">
        <f t="shared" si="13"/>
        <v>30</v>
      </c>
    </row>
    <row r="357" spans="1:14 16245:16249" s="87" customFormat="1" x14ac:dyDescent="0.2">
      <c r="A357" s="24"/>
      <c r="B357" s="107" t="s">
        <v>465</v>
      </c>
      <c r="C357" s="95">
        <v>205.12726699999985</v>
      </c>
      <c r="D357" s="95">
        <v>-27.218696000000023</v>
      </c>
      <c r="E357" s="95">
        <f t="shared" si="12"/>
        <v>177.90857099999982</v>
      </c>
      <c r="F357" s="95">
        <v>240.03417600000193</v>
      </c>
      <c r="G357" s="95">
        <v>-27.218696000000023</v>
      </c>
      <c r="H357" s="95">
        <f t="shared" si="13"/>
        <v>212.81548000000191</v>
      </c>
      <c r="I357" s="104"/>
      <c r="J357" s="104"/>
      <c r="K357" s="104"/>
      <c r="L357" s="104"/>
      <c r="M357" s="104"/>
      <c r="N357" s="104"/>
      <c r="WZU357" s="24"/>
      <c r="WZV357" s="24"/>
      <c r="WZW357" s="24"/>
      <c r="WZX357" s="24"/>
      <c r="WZY357" s="24"/>
    </row>
    <row r="358" spans="1:14 16245:16249" s="87" customFormat="1" ht="25.5" x14ac:dyDescent="0.2">
      <c r="A358" s="24"/>
      <c r="B358" s="91" t="s">
        <v>652</v>
      </c>
      <c r="C358" s="92">
        <v>199.379479</v>
      </c>
      <c r="D358" s="92">
        <v>7.5</v>
      </c>
      <c r="E358" s="92">
        <f t="shared" si="12"/>
        <v>206.879479</v>
      </c>
      <c r="F358" s="92">
        <v>199.505323</v>
      </c>
      <c r="G358" s="92">
        <v>7.5</v>
      </c>
      <c r="H358" s="92">
        <f t="shared" si="13"/>
        <v>207.005323</v>
      </c>
      <c r="WZU358" s="24"/>
      <c r="WZV358" s="24"/>
      <c r="WZW358" s="24"/>
      <c r="WZX358" s="24"/>
      <c r="WZY358" s="24"/>
    </row>
    <row r="359" spans="1:14 16245:16249" s="87" customFormat="1" x14ac:dyDescent="0.2">
      <c r="A359" s="24"/>
      <c r="B359" s="91" t="s">
        <v>653</v>
      </c>
      <c r="C359" s="92">
        <v>420.296268</v>
      </c>
      <c r="D359" s="92">
        <v>33</v>
      </c>
      <c r="E359" s="92">
        <f t="shared" si="12"/>
        <v>453.296268</v>
      </c>
      <c r="F359" s="92">
        <v>440.302301</v>
      </c>
      <c r="G359" s="92">
        <v>33</v>
      </c>
      <c r="H359" s="92">
        <f t="shared" si="13"/>
        <v>473.302301</v>
      </c>
      <c r="WZU359" s="24"/>
      <c r="WZV359" s="24"/>
      <c r="WZW359" s="24"/>
      <c r="WZX359" s="24"/>
      <c r="WZY359" s="24"/>
    </row>
    <row r="360" spans="1:14 16245:16249" ht="38.25" x14ac:dyDescent="0.2">
      <c r="B360" s="105" t="s">
        <v>654</v>
      </c>
      <c r="C360" s="95">
        <v>101.52</v>
      </c>
      <c r="D360" s="95">
        <v>0</v>
      </c>
      <c r="E360" s="95">
        <f t="shared" si="12"/>
        <v>101.52</v>
      </c>
      <c r="F360" s="95">
        <v>101.52</v>
      </c>
      <c r="G360" s="95">
        <v>0</v>
      </c>
      <c r="H360" s="95">
        <f t="shared" si="13"/>
        <v>101.52</v>
      </c>
    </row>
    <row r="361" spans="1:14 16245:16249" x14ac:dyDescent="0.2">
      <c r="B361" s="91" t="s">
        <v>655</v>
      </c>
      <c r="C361" s="92">
        <f>+C362+C374+C376+C377</f>
        <v>6044.9256230000001</v>
      </c>
      <c r="D361" s="92">
        <f>+D362+D374+D376+D377</f>
        <v>1442.0992409999999</v>
      </c>
      <c r="E361" s="92">
        <f t="shared" si="12"/>
        <v>7487.024864</v>
      </c>
      <c r="F361" s="92">
        <f>+F362+F374+F376+F377</f>
        <v>6655.8676749999995</v>
      </c>
      <c r="G361" s="92">
        <f>+G362+G374+G376+G377</f>
        <v>1229.0992409999999</v>
      </c>
      <c r="H361" s="92">
        <f t="shared" si="13"/>
        <v>7884.9669159999994</v>
      </c>
    </row>
    <row r="362" spans="1:14 16245:16249" s="87" customFormat="1" x14ac:dyDescent="0.2">
      <c r="A362" s="24"/>
      <c r="B362" s="118" t="s">
        <v>656</v>
      </c>
      <c r="C362" s="92">
        <f>+SUM(C363:C373)</f>
        <v>1960.599009</v>
      </c>
      <c r="D362" s="92">
        <f>+SUM(D363:D373)</f>
        <v>681.21290099999999</v>
      </c>
      <c r="E362" s="92">
        <f t="shared" si="12"/>
        <v>2641.8119099999999</v>
      </c>
      <c r="F362" s="92">
        <f>+SUM(F363:F373)</f>
        <v>1960.641061</v>
      </c>
      <c r="G362" s="92">
        <f>+SUM(G363:G373)</f>
        <v>681.21290099999999</v>
      </c>
      <c r="H362" s="92">
        <f t="shared" si="13"/>
        <v>2641.8539620000001</v>
      </c>
      <c r="WZU362" s="24"/>
      <c r="WZV362" s="24"/>
      <c r="WZW362" s="24"/>
      <c r="WZX362" s="24"/>
      <c r="WZY362" s="24"/>
    </row>
    <row r="363" spans="1:14 16245:16249" x14ac:dyDescent="0.2">
      <c r="B363" s="99" t="s">
        <v>657</v>
      </c>
      <c r="C363" s="95">
        <v>404.33102000000002</v>
      </c>
      <c r="D363" s="95">
        <v>345</v>
      </c>
      <c r="E363" s="95">
        <f t="shared" si="12"/>
        <v>749.33102000000008</v>
      </c>
      <c r="F363" s="95">
        <v>404.33102000000002</v>
      </c>
      <c r="G363" s="95">
        <v>345</v>
      </c>
      <c r="H363" s="95">
        <f t="shared" si="13"/>
        <v>749.33102000000008</v>
      </c>
    </row>
    <row r="364" spans="1:14 16245:16249" x14ac:dyDescent="0.2">
      <c r="B364" s="99" t="s">
        <v>658</v>
      </c>
      <c r="C364" s="95">
        <v>150</v>
      </c>
      <c r="D364" s="95">
        <v>-50</v>
      </c>
      <c r="E364" s="95">
        <f t="shared" si="12"/>
        <v>100</v>
      </c>
      <c r="F364" s="95">
        <v>150</v>
      </c>
      <c r="G364" s="95">
        <v>-50</v>
      </c>
      <c r="H364" s="95">
        <f t="shared" si="13"/>
        <v>100</v>
      </c>
    </row>
    <row r="365" spans="1:14 16245:16249" s="87" customFormat="1" x14ac:dyDescent="0.2">
      <c r="A365" s="24"/>
      <c r="B365" s="99" t="s">
        <v>659</v>
      </c>
      <c r="C365" s="95">
        <v>125.453479</v>
      </c>
      <c r="D365" s="95">
        <v>-0.54267799999999999</v>
      </c>
      <c r="E365" s="95">
        <f t="shared" si="12"/>
        <v>124.91080100000001</v>
      </c>
      <c r="F365" s="95">
        <v>125.453479</v>
      </c>
      <c r="G365" s="95">
        <v>-0.54267799999999999</v>
      </c>
      <c r="H365" s="95">
        <f t="shared" si="13"/>
        <v>124.91080100000001</v>
      </c>
      <c r="WZU365" s="24"/>
      <c r="WZV365" s="24"/>
      <c r="WZW365" s="24"/>
      <c r="WZX365" s="24"/>
      <c r="WZY365" s="24"/>
    </row>
    <row r="366" spans="1:14 16245:16249" s="87" customFormat="1" ht="32.25" customHeight="1" x14ac:dyDescent="0.2">
      <c r="A366" s="24"/>
      <c r="B366" s="99" t="s">
        <v>660</v>
      </c>
      <c r="C366" s="95">
        <v>900</v>
      </c>
      <c r="D366" s="95">
        <v>0</v>
      </c>
      <c r="E366" s="95">
        <f t="shared" si="12"/>
        <v>900</v>
      </c>
      <c r="F366" s="95">
        <v>900</v>
      </c>
      <c r="G366" s="95">
        <v>0</v>
      </c>
      <c r="H366" s="95">
        <f t="shared" si="13"/>
        <v>900</v>
      </c>
      <c r="WZU366" s="24"/>
      <c r="WZV366" s="24"/>
      <c r="WZW366" s="24"/>
      <c r="WZX366" s="24"/>
      <c r="WZY366" s="24"/>
    </row>
    <row r="367" spans="1:14 16245:16249" s="87" customFormat="1" ht="38.25" x14ac:dyDescent="0.2">
      <c r="A367" s="24"/>
      <c r="B367" s="99" t="s">
        <v>661</v>
      </c>
      <c r="C367" s="95">
        <v>55</v>
      </c>
      <c r="D367" s="95">
        <v>390</v>
      </c>
      <c r="E367" s="95">
        <f t="shared" si="12"/>
        <v>445</v>
      </c>
      <c r="F367" s="95">
        <v>55</v>
      </c>
      <c r="G367" s="95">
        <v>390</v>
      </c>
      <c r="H367" s="95">
        <f t="shared" si="13"/>
        <v>445</v>
      </c>
      <c r="WZU367" s="24"/>
      <c r="WZV367" s="24"/>
      <c r="WZW367" s="24"/>
      <c r="WZX367" s="24"/>
      <c r="WZY367" s="24"/>
    </row>
    <row r="368" spans="1:14 16245:16249" s="87" customFormat="1" ht="38.25" x14ac:dyDescent="0.2">
      <c r="A368" s="24"/>
      <c r="B368" s="99" t="s">
        <v>662</v>
      </c>
      <c r="C368" s="95">
        <v>120</v>
      </c>
      <c r="D368" s="95">
        <v>-2.685038</v>
      </c>
      <c r="E368" s="95">
        <f t="shared" si="12"/>
        <v>117.31496199999999</v>
      </c>
      <c r="F368" s="95">
        <v>120</v>
      </c>
      <c r="G368" s="95">
        <v>-2.685038</v>
      </c>
      <c r="H368" s="95">
        <f t="shared" si="13"/>
        <v>117.31496199999999</v>
      </c>
      <c r="WZU368" s="24"/>
      <c r="WZV368" s="24"/>
      <c r="WZW368" s="24"/>
      <c r="WZX368" s="24"/>
      <c r="WZY368" s="24"/>
    </row>
    <row r="369" spans="1:8 16245:16249" ht="25.5" x14ac:dyDescent="0.2">
      <c r="B369" s="99" t="s">
        <v>663</v>
      </c>
      <c r="C369" s="95">
        <v>25</v>
      </c>
      <c r="D369" s="95">
        <v>-0.55938299999999996</v>
      </c>
      <c r="E369" s="95">
        <f t="shared" si="12"/>
        <v>24.440617</v>
      </c>
      <c r="F369" s="95">
        <v>25</v>
      </c>
      <c r="G369" s="95">
        <v>-0.55938299999999996</v>
      </c>
      <c r="H369" s="95">
        <f t="shared" si="13"/>
        <v>24.440617</v>
      </c>
    </row>
    <row r="370" spans="1:8 16245:16249" x14ac:dyDescent="0.2">
      <c r="B370" s="99" t="s">
        <v>664</v>
      </c>
      <c r="C370" s="95">
        <v>37.5</v>
      </c>
      <c r="D370" s="95">
        <v>0</v>
      </c>
      <c r="E370" s="95">
        <f t="shared" si="12"/>
        <v>37.5</v>
      </c>
      <c r="F370" s="95">
        <v>37.5</v>
      </c>
      <c r="G370" s="95">
        <v>0</v>
      </c>
      <c r="H370" s="95">
        <f t="shared" si="13"/>
        <v>37.5</v>
      </c>
    </row>
    <row r="371" spans="1:8 16245:16249" ht="38.25" x14ac:dyDescent="0.2">
      <c r="B371" s="99" t="s">
        <v>665</v>
      </c>
      <c r="C371" s="95">
        <v>77.75</v>
      </c>
      <c r="D371" s="95">
        <v>0</v>
      </c>
      <c r="E371" s="95">
        <f t="shared" si="12"/>
        <v>77.75</v>
      </c>
      <c r="F371" s="95">
        <v>77.75</v>
      </c>
      <c r="G371" s="95">
        <v>0</v>
      </c>
      <c r="H371" s="95">
        <f t="shared" si="13"/>
        <v>77.75</v>
      </c>
    </row>
    <row r="372" spans="1:8 16245:16249" ht="38.25" x14ac:dyDescent="0.2">
      <c r="B372" s="99" t="s">
        <v>666</v>
      </c>
      <c r="C372" s="95">
        <v>50</v>
      </c>
      <c r="D372" s="95">
        <v>0</v>
      </c>
      <c r="E372" s="95">
        <f t="shared" si="12"/>
        <v>50</v>
      </c>
      <c r="F372" s="95">
        <v>50</v>
      </c>
      <c r="G372" s="95">
        <v>0</v>
      </c>
      <c r="H372" s="95">
        <f t="shared" si="13"/>
        <v>50</v>
      </c>
    </row>
    <row r="373" spans="1:8 16245:16249" s="87" customFormat="1" x14ac:dyDescent="0.2">
      <c r="A373" s="24"/>
      <c r="B373" s="99" t="s">
        <v>667</v>
      </c>
      <c r="C373" s="95">
        <v>15.564509999999927</v>
      </c>
      <c r="D373" s="95">
        <v>1.1546319456101628E-14</v>
      </c>
      <c r="E373" s="95">
        <f t="shared" si="12"/>
        <v>15.564509999999938</v>
      </c>
      <c r="F373" s="95">
        <v>15.60656199999994</v>
      </c>
      <c r="G373" s="95">
        <v>1.1546319456101628E-14</v>
      </c>
      <c r="H373" s="95">
        <f t="shared" si="13"/>
        <v>15.606561999999951</v>
      </c>
      <c r="WZU373" s="24"/>
      <c r="WZV373" s="24"/>
      <c r="WZW373" s="24"/>
      <c r="WZX373" s="24"/>
      <c r="WZY373" s="24"/>
    </row>
    <row r="374" spans="1:8 16245:16249" s="87" customFormat="1" x14ac:dyDescent="0.2">
      <c r="A374" s="24"/>
      <c r="B374" s="91" t="s">
        <v>668</v>
      </c>
      <c r="C374" s="92">
        <f>+SUM(C375:C375)</f>
        <v>25.822844</v>
      </c>
      <c r="D374" s="92">
        <f>+SUM(D375:D375)</f>
        <v>0</v>
      </c>
      <c r="E374" s="92">
        <f t="shared" si="12"/>
        <v>25.822844</v>
      </c>
      <c r="F374" s="92">
        <f>+SUM(F375:F375)</f>
        <v>25.822844</v>
      </c>
      <c r="G374" s="92">
        <f>+SUM(G375:G375)</f>
        <v>0</v>
      </c>
      <c r="H374" s="92">
        <f t="shared" si="13"/>
        <v>25.822844</v>
      </c>
      <c r="WZU374" s="24"/>
      <c r="WZV374" s="24"/>
      <c r="WZW374" s="24"/>
      <c r="WZX374" s="24"/>
      <c r="WZY374" s="24"/>
    </row>
    <row r="375" spans="1:8 16245:16249" ht="18.75" customHeight="1" x14ac:dyDescent="0.2">
      <c r="B375" s="99" t="s">
        <v>669</v>
      </c>
      <c r="C375" s="95">
        <v>25.822844</v>
      </c>
      <c r="D375" s="95">
        <v>0</v>
      </c>
      <c r="E375" s="95">
        <f t="shared" si="12"/>
        <v>25.822844</v>
      </c>
      <c r="F375" s="95">
        <v>25.822844</v>
      </c>
      <c r="G375" s="95">
        <v>0</v>
      </c>
      <c r="H375" s="95">
        <f t="shared" si="13"/>
        <v>25.822844</v>
      </c>
    </row>
    <row r="376" spans="1:8 16245:16249" s="87" customFormat="1" x14ac:dyDescent="0.2">
      <c r="A376" s="24"/>
      <c r="B376" s="118" t="s">
        <v>670</v>
      </c>
      <c r="C376" s="92">
        <v>523.79999999999995</v>
      </c>
      <c r="D376" s="92">
        <v>0</v>
      </c>
      <c r="E376" s="92">
        <f t="shared" si="12"/>
        <v>523.79999999999995</v>
      </c>
      <c r="F376" s="92">
        <v>523.79999999999995</v>
      </c>
      <c r="G376" s="92">
        <v>0</v>
      </c>
      <c r="H376" s="92">
        <f t="shared" si="13"/>
        <v>523.79999999999995</v>
      </c>
      <c r="WZU376" s="24"/>
      <c r="WZV376" s="24"/>
      <c r="WZW376" s="24"/>
      <c r="WZX376" s="24"/>
      <c r="WZY376" s="24"/>
    </row>
    <row r="377" spans="1:8 16245:16249" s="87" customFormat="1" x14ac:dyDescent="0.2">
      <c r="A377" s="24"/>
      <c r="B377" s="91" t="s">
        <v>671</v>
      </c>
      <c r="C377" s="92">
        <f>+SUM(C378:C388)</f>
        <v>3534.7037700000001</v>
      </c>
      <c r="D377" s="92">
        <f>+SUM(D378:D388)</f>
        <v>760.88634000000002</v>
      </c>
      <c r="E377" s="92">
        <f t="shared" si="12"/>
        <v>4295.5901100000001</v>
      </c>
      <c r="F377" s="92">
        <f>+SUM(F378:F388)</f>
        <v>4145.6037699999997</v>
      </c>
      <c r="G377" s="92">
        <f>+SUM(G378:G388)</f>
        <v>547.88634000000002</v>
      </c>
      <c r="H377" s="92">
        <f t="shared" si="13"/>
        <v>4693.4901099999997</v>
      </c>
      <c r="WZU377" s="24"/>
      <c r="WZV377" s="24"/>
      <c r="WZW377" s="24"/>
      <c r="WZX377" s="24"/>
      <c r="WZY377" s="24"/>
    </row>
    <row r="378" spans="1:8 16245:16249" ht="27.75" customHeight="1" x14ac:dyDescent="0.2">
      <c r="B378" s="99" t="s">
        <v>672</v>
      </c>
      <c r="C378" s="95">
        <v>258.40100000000001</v>
      </c>
      <c r="D378" s="95">
        <v>6.7</v>
      </c>
      <c r="E378" s="95">
        <f t="shared" si="12"/>
        <v>265.101</v>
      </c>
      <c r="F378" s="95">
        <v>258.40100000000001</v>
      </c>
      <c r="G378" s="95">
        <v>6.7</v>
      </c>
      <c r="H378" s="95">
        <f t="shared" si="13"/>
        <v>265.101</v>
      </c>
    </row>
    <row r="379" spans="1:8 16245:16249" x14ac:dyDescent="0.2">
      <c r="B379" s="99" t="s">
        <v>673</v>
      </c>
      <c r="C379" s="95">
        <v>1900</v>
      </c>
      <c r="D379" s="95">
        <v>0</v>
      </c>
      <c r="E379" s="95">
        <f t="shared" si="12"/>
        <v>1900</v>
      </c>
      <c r="F379" s="95">
        <v>1900</v>
      </c>
      <c r="G379" s="95">
        <v>0</v>
      </c>
      <c r="H379" s="95">
        <f t="shared" si="13"/>
        <v>1900</v>
      </c>
    </row>
    <row r="380" spans="1:8 16245:16249" x14ac:dyDescent="0.2">
      <c r="B380" s="99" t="s">
        <v>674</v>
      </c>
      <c r="C380" s="95">
        <v>1009.7453389999999</v>
      </c>
      <c r="D380" s="95">
        <v>0</v>
      </c>
      <c r="E380" s="95">
        <f t="shared" si="12"/>
        <v>1009.7453389999999</v>
      </c>
      <c r="F380" s="95">
        <v>1221.6453389999999</v>
      </c>
      <c r="G380" s="95">
        <v>0</v>
      </c>
      <c r="H380" s="95">
        <f t="shared" si="13"/>
        <v>1221.6453389999999</v>
      </c>
    </row>
    <row r="381" spans="1:8 16245:16249" x14ac:dyDescent="0.2">
      <c r="B381" s="99" t="s">
        <v>675</v>
      </c>
      <c r="C381" s="95">
        <v>0</v>
      </c>
      <c r="D381" s="95">
        <v>0</v>
      </c>
      <c r="E381" s="95">
        <f t="shared" si="12"/>
        <v>0</v>
      </c>
      <c r="F381" s="95">
        <v>399</v>
      </c>
      <c r="G381" s="95">
        <v>-213</v>
      </c>
      <c r="H381" s="95">
        <f t="shared" si="13"/>
        <v>186</v>
      </c>
    </row>
    <row r="382" spans="1:8 16245:16249" ht="63.75" x14ac:dyDescent="0.2">
      <c r="B382" s="99" t="s">
        <v>676</v>
      </c>
      <c r="C382" s="95">
        <v>221.57114200000001</v>
      </c>
      <c r="D382" s="95">
        <v>-160.81366</v>
      </c>
      <c r="E382" s="95">
        <f t="shared" si="12"/>
        <v>60.75748200000001</v>
      </c>
      <c r="F382" s="95">
        <v>221.57114200000001</v>
      </c>
      <c r="G382" s="95">
        <v>-160.81366</v>
      </c>
      <c r="H382" s="95">
        <f t="shared" si="13"/>
        <v>60.75748200000001</v>
      </c>
    </row>
    <row r="383" spans="1:8 16245:16249" ht="37.5" customHeight="1" x14ac:dyDescent="0.2">
      <c r="B383" s="99" t="s">
        <v>677</v>
      </c>
      <c r="C383" s="95">
        <v>50</v>
      </c>
      <c r="D383" s="95">
        <v>0</v>
      </c>
      <c r="E383" s="95">
        <f t="shared" si="12"/>
        <v>50</v>
      </c>
      <c r="F383" s="95">
        <v>50</v>
      </c>
      <c r="G383" s="95">
        <v>0</v>
      </c>
      <c r="H383" s="95">
        <f t="shared" si="13"/>
        <v>50</v>
      </c>
    </row>
    <row r="384" spans="1:8 16245:16249" ht="25.5" x14ac:dyDescent="0.2">
      <c r="B384" s="99" t="s">
        <v>678</v>
      </c>
      <c r="C384" s="95">
        <v>50</v>
      </c>
      <c r="D384" s="95">
        <v>10</v>
      </c>
      <c r="E384" s="95">
        <f t="shared" si="12"/>
        <v>60</v>
      </c>
      <c r="F384" s="95">
        <v>50</v>
      </c>
      <c r="G384" s="95">
        <v>10</v>
      </c>
      <c r="H384" s="95">
        <f t="shared" si="13"/>
        <v>60</v>
      </c>
    </row>
    <row r="385" spans="1:8 16245:16249" ht="27.75" customHeight="1" x14ac:dyDescent="0.2">
      <c r="B385" s="99" t="s">
        <v>679</v>
      </c>
      <c r="C385" s="95">
        <v>0</v>
      </c>
      <c r="D385" s="95">
        <v>470</v>
      </c>
      <c r="E385" s="95">
        <f t="shared" si="12"/>
        <v>470</v>
      </c>
      <c r="F385" s="95">
        <v>0</v>
      </c>
      <c r="G385" s="95">
        <v>470</v>
      </c>
      <c r="H385" s="95">
        <f t="shared" si="13"/>
        <v>470</v>
      </c>
    </row>
    <row r="386" spans="1:8 16245:16249" ht="25.5" x14ac:dyDescent="0.2">
      <c r="B386" s="99" t="s">
        <v>680</v>
      </c>
      <c r="C386" s="95">
        <v>0</v>
      </c>
      <c r="D386" s="95">
        <v>435</v>
      </c>
      <c r="E386" s="95">
        <f t="shared" si="12"/>
        <v>435</v>
      </c>
      <c r="F386" s="95">
        <v>0</v>
      </c>
      <c r="G386" s="95">
        <v>435</v>
      </c>
      <c r="H386" s="95">
        <f t="shared" si="13"/>
        <v>435</v>
      </c>
    </row>
    <row r="387" spans="1:8 16245:16249" x14ac:dyDescent="0.2">
      <c r="B387" s="99" t="s">
        <v>681</v>
      </c>
      <c r="C387" s="95">
        <v>33.5</v>
      </c>
      <c r="D387" s="95">
        <v>0</v>
      </c>
      <c r="E387" s="95">
        <f t="shared" si="12"/>
        <v>33.5</v>
      </c>
      <c r="F387" s="95">
        <v>33.5</v>
      </c>
      <c r="G387" s="95">
        <v>0</v>
      </c>
      <c r="H387" s="95">
        <f t="shared" si="13"/>
        <v>33.5</v>
      </c>
    </row>
    <row r="388" spans="1:8 16245:16249" x14ac:dyDescent="0.2">
      <c r="B388" s="99" t="s">
        <v>682</v>
      </c>
      <c r="C388" s="95">
        <v>11.486289000000284</v>
      </c>
      <c r="D388" s="95">
        <v>0</v>
      </c>
      <c r="E388" s="95">
        <f t="shared" si="12"/>
        <v>11.486289000000284</v>
      </c>
      <c r="F388" s="95">
        <v>11.486288999999942</v>
      </c>
      <c r="G388" s="95">
        <v>0</v>
      </c>
      <c r="H388" s="95">
        <f t="shared" si="13"/>
        <v>11.486288999999942</v>
      </c>
    </row>
    <row r="389" spans="1:8 16245:16249" s="87" customFormat="1" x14ac:dyDescent="0.2">
      <c r="A389" s="24"/>
      <c r="B389" s="91" t="s">
        <v>683</v>
      </c>
      <c r="C389" s="92">
        <f>+SUM(C390:C395)</f>
        <v>2946.5957410000001</v>
      </c>
      <c r="D389" s="92">
        <f>+SUM(D390:D395)</f>
        <v>85</v>
      </c>
      <c r="E389" s="92">
        <f t="shared" si="12"/>
        <v>3031.5957410000001</v>
      </c>
      <c r="F389" s="92">
        <f>+SUM(F390:F395)</f>
        <v>2946.5957410000001</v>
      </c>
      <c r="G389" s="92">
        <f>+SUM(G390:G395)</f>
        <v>85</v>
      </c>
      <c r="H389" s="92">
        <f t="shared" si="13"/>
        <v>3031.5957410000001</v>
      </c>
      <c r="WZU389" s="24"/>
      <c r="WZV389" s="24"/>
      <c r="WZW389" s="24"/>
      <c r="WZX389" s="24"/>
      <c r="WZY389" s="24"/>
    </row>
    <row r="390" spans="1:8 16245:16249" x14ac:dyDescent="0.2">
      <c r="B390" s="99" t="s">
        <v>684</v>
      </c>
      <c r="C390" s="95">
        <v>1355</v>
      </c>
      <c r="D390" s="95">
        <v>-55</v>
      </c>
      <c r="E390" s="95">
        <f t="shared" ref="E390:E407" si="14">SUM(C390,D390)</f>
        <v>1300</v>
      </c>
      <c r="F390" s="95">
        <v>1355</v>
      </c>
      <c r="G390" s="95">
        <v>-55</v>
      </c>
      <c r="H390" s="95">
        <f t="shared" ref="H390:H407" si="15">F390+G390</f>
        <v>1300</v>
      </c>
    </row>
    <row r="391" spans="1:8 16245:16249" ht="25.5" x14ac:dyDescent="0.2">
      <c r="B391" s="99" t="s">
        <v>685</v>
      </c>
      <c r="C391" s="95">
        <v>200</v>
      </c>
      <c r="D391" s="95">
        <v>0</v>
      </c>
      <c r="E391" s="95">
        <f t="shared" si="14"/>
        <v>200</v>
      </c>
      <c r="F391" s="95">
        <v>200</v>
      </c>
      <c r="G391" s="95">
        <v>0</v>
      </c>
      <c r="H391" s="95">
        <f t="shared" si="15"/>
        <v>200</v>
      </c>
    </row>
    <row r="392" spans="1:8 16245:16249" x14ac:dyDescent="0.2">
      <c r="B392" s="99" t="s">
        <v>686</v>
      </c>
      <c r="C392" s="95">
        <v>50</v>
      </c>
      <c r="D392" s="95">
        <v>50</v>
      </c>
      <c r="E392" s="95">
        <f t="shared" si="14"/>
        <v>100</v>
      </c>
      <c r="F392" s="95">
        <v>50</v>
      </c>
      <c r="G392" s="95">
        <v>50</v>
      </c>
      <c r="H392" s="95">
        <f t="shared" si="15"/>
        <v>100</v>
      </c>
    </row>
    <row r="393" spans="1:8 16245:16249" ht="25.5" x14ac:dyDescent="0.2">
      <c r="B393" s="99" t="s">
        <v>687</v>
      </c>
      <c r="C393" s="95">
        <v>5.5957410000000003</v>
      </c>
      <c r="D393" s="95">
        <v>90</v>
      </c>
      <c r="E393" s="95">
        <f t="shared" si="14"/>
        <v>95.595741000000004</v>
      </c>
      <c r="F393" s="95">
        <v>5.5957410000000003</v>
      </c>
      <c r="G393" s="95">
        <v>90</v>
      </c>
      <c r="H393" s="95">
        <f t="shared" si="15"/>
        <v>95.595741000000004</v>
      </c>
    </row>
    <row r="394" spans="1:8 16245:16249" ht="25.5" x14ac:dyDescent="0.2">
      <c r="B394" s="99" t="s">
        <v>688</v>
      </c>
      <c r="C394" s="95">
        <v>1300</v>
      </c>
      <c r="D394" s="95">
        <v>0</v>
      </c>
      <c r="E394" s="95">
        <f t="shared" si="14"/>
        <v>1300</v>
      </c>
      <c r="F394" s="95">
        <v>1300</v>
      </c>
      <c r="G394" s="95">
        <v>0</v>
      </c>
      <c r="H394" s="95">
        <f t="shared" si="15"/>
        <v>1300</v>
      </c>
    </row>
    <row r="395" spans="1:8 16245:16249" x14ac:dyDescent="0.2">
      <c r="B395" s="99" t="s">
        <v>689</v>
      </c>
      <c r="C395" s="95">
        <v>36</v>
      </c>
      <c r="D395" s="95">
        <v>0</v>
      </c>
      <c r="E395" s="95">
        <f t="shared" si="14"/>
        <v>36</v>
      </c>
      <c r="F395" s="95">
        <v>36</v>
      </c>
      <c r="G395" s="95">
        <v>0</v>
      </c>
      <c r="H395" s="95">
        <f t="shared" si="15"/>
        <v>36</v>
      </c>
    </row>
    <row r="396" spans="1:8 16245:16249" s="87" customFormat="1" x14ac:dyDescent="0.2">
      <c r="A396" s="24"/>
      <c r="B396" s="91" t="s">
        <v>2</v>
      </c>
      <c r="C396" s="92">
        <f>+C248+C261+C321+C325+C358+C359+C361+C389</f>
        <v>53203.267827000003</v>
      </c>
      <c r="D396" s="92">
        <f>+D248+D261+D321+D325+D358+D359+D361+D389</f>
        <v>1983.1411479999999</v>
      </c>
      <c r="E396" s="92">
        <f t="shared" si="14"/>
        <v>55186.408975000006</v>
      </c>
      <c r="F396" s="92">
        <f>+F248+F261+F321+F325+F358+F359+F361+F389</f>
        <v>49867.711177000005</v>
      </c>
      <c r="G396" s="92">
        <f>+G248+G261+G321+G325+G358+G359+G361+G389</f>
        <v>770.14114800000004</v>
      </c>
      <c r="H396" s="92">
        <f t="shared" si="15"/>
        <v>50637.852325000007</v>
      </c>
      <c r="WZU396" s="24"/>
      <c r="WZV396" s="24"/>
      <c r="WZW396" s="24"/>
      <c r="WZX396" s="24"/>
      <c r="WZY396" s="24"/>
    </row>
    <row r="397" spans="1:8 16245:16249" s="87" customFormat="1" x14ac:dyDescent="0.2">
      <c r="A397" s="24"/>
      <c r="B397" s="91" t="s">
        <v>690</v>
      </c>
      <c r="C397" s="92">
        <f>+C396+C244</f>
        <v>657402.45208600012</v>
      </c>
      <c r="D397" s="92">
        <f>+D396+D244</f>
        <v>5181.4017789999998</v>
      </c>
      <c r="E397" s="92">
        <f t="shared" si="14"/>
        <v>662583.85386500007</v>
      </c>
      <c r="F397" s="92">
        <f>+F396+F244</f>
        <v>668594.49210599996</v>
      </c>
      <c r="G397" s="92">
        <f>+G396+G244</f>
        <v>3968.4017790000003</v>
      </c>
      <c r="H397" s="92">
        <f t="shared" si="15"/>
        <v>672562.89388499991</v>
      </c>
      <c r="WZU397" s="24"/>
      <c r="WZV397" s="24"/>
      <c r="WZW397" s="24"/>
      <c r="WZX397" s="24"/>
      <c r="WZY397" s="24"/>
    </row>
    <row r="398" spans="1:8 16245:16249" s="87" customFormat="1" x14ac:dyDescent="0.2">
      <c r="A398" s="24"/>
      <c r="B398" s="91" t="s">
        <v>691</v>
      </c>
      <c r="C398" s="92">
        <f>+C397-C196</f>
        <v>580661.15666700015</v>
      </c>
      <c r="D398" s="92">
        <f>+D397-D196</f>
        <v>5190.4017789999998</v>
      </c>
      <c r="E398" s="92">
        <f t="shared" si="14"/>
        <v>585851.5584460001</v>
      </c>
      <c r="F398" s="92">
        <f>+F397-F196</f>
        <v>591853.24668699992</v>
      </c>
      <c r="G398" s="92">
        <f>+G397-G196</f>
        <v>3977.4017790000003</v>
      </c>
      <c r="H398" s="92">
        <f t="shared" si="15"/>
        <v>595830.64846599987</v>
      </c>
      <c r="WZU398" s="24"/>
      <c r="WZV398" s="24"/>
      <c r="WZW398" s="24"/>
      <c r="WZX398" s="24"/>
      <c r="WZY398" s="24"/>
    </row>
    <row r="399" spans="1:8 16245:16249" s="87" customFormat="1" x14ac:dyDescent="0.2">
      <c r="A399" s="24"/>
      <c r="B399" s="91" t="s">
        <v>3</v>
      </c>
      <c r="C399" s="92">
        <v>234839.746036</v>
      </c>
      <c r="D399" s="92">
        <v>0</v>
      </c>
      <c r="E399" s="92">
        <f t="shared" si="14"/>
        <v>234839.746036</v>
      </c>
      <c r="F399" s="92">
        <v>234839.746036</v>
      </c>
      <c r="G399" s="92">
        <v>0</v>
      </c>
      <c r="H399" s="92">
        <f t="shared" si="15"/>
        <v>234839.746036</v>
      </c>
      <c r="WZU399" s="24"/>
      <c r="WZV399" s="24"/>
      <c r="WZW399" s="24"/>
      <c r="WZX399" s="24"/>
      <c r="WZY399" s="24"/>
    </row>
    <row r="400" spans="1:8 16245:16249" x14ac:dyDescent="0.2">
      <c r="B400" s="99" t="s">
        <v>692</v>
      </c>
      <c r="C400" s="95">
        <v>1175.8237280000001</v>
      </c>
      <c r="D400" s="95">
        <v>0</v>
      </c>
      <c r="E400" s="95">
        <f t="shared" si="14"/>
        <v>1175.8237280000001</v>
      </c>
      <c r="F400" s="95">
        <v>1175.8237280000001</v>
      </c>
      <c r="G400" s="95">
        <v>0</v>
      </c>
      <c r="H400" s="95">
        <f t="shared" si="15"/>
        <v>1175.8237280000001</v>
      </c>
    </row>
    <row r="401" spans="1:8 16245:16249" x14ac:dyDescent="0.2">
      <c r="B401" s="99" t="s">
        <v>693</v>
      </c>
      <c r="C401" s="95">
        <v>0.1</v>
      </c>
      <c r="D401" s="95">
        <v>0</v>
      </c>
      <c r="E401" s="95">
        <f t="shared" si="14"/>
        <v>0.1</v>
      </c>
      <c r="F401" s="95">
        <v>0.1</v>
      </c>
      <c r="G401" s="95">
        <v>0</v>
      </c>
      <c r="H401" s="95">
        <f t="shared" si="15"/>
        <v>0.1</v>
      </c>
    </row>
    <row r="402" spans="1:8 16245:16249" x14ac:dyDescent="0.2">
      <c r="B402" s="99" t="s">
        <v>694</v>
      </c>
      <c r="C402" s="95">
        <v>450.05210799999998</v>
      </c>
      <c r="D402" s="95">
        <v>0</v>
      </c>
      <c r="E402" s="95">
        <f t="shared" si="14"/>
        <v>450.05210799999998</v>
      </c>
      <c r="F402" s="95">
        <v>450.05210799999998</v>
      </c>
      <c r="G402" s="95">
        <v>0</v>
      </c>
      <c r="H402" s="95">
        <f t="shared" si="15"/>
        <v>450.05210799999998</v>
      </c>
    </row>
    <row r="403" spans="1:8 16245:16249" x14ac:dyDescent="0.2">
      <c r="B403" s="99" t="s">
        <v>695</v>
      </c>
      <c r="C403" s="95">
        <v>6.4</v>
      </c>
      <c r="D403" s="95">
        <v>0</v>
      </c>
      <c r="E403" s="95">
        <f t="shared" si="14"/>
        <v>6.4</v>
      </c>
      <c r="F403" s="95">
        <v>6.4</v>
      </c>
      <c r="G403" s="95">
        <v>0</v>
      </c>
      <c r="H403" s="95">
        <f t="shared" si="15"/>
        <v>6.4</v>
      </c>
    </row>
    <row r="404" spans="1:8 16245:16249" x14ac:dyDescent="0.2">
      <c r="B404" s="99" t="s">
        <v>696</v>
      </c>
      <c r="C404" s="95">
        <v>4.3701999999999996</v>
      </c>
      <c r="D404" s="95">
        <v>0</v>
      </c>
      <c r="E404" s="95">
        <f t="shared" si="14"/>
        <v>4.3701999999999996</v>
      </c>
      <c r="F404" s="95">
        <v>4.3701999999999996</v>
      </c>
      <c r="G404" s="95">
        <v>0</v>
      </c>
      <c r="H404" s="95">
        <f t="shared" si="15"/>
        <v>4.3701999999999996</v>
      </c>
    </row>
    <row r="405" spans="1:8 16245:16249" x14ac:dyDescent="0.2">
      <c r="B405" s="99" t="s">
        <v>697</v>
      </c>
      <c r="C405" s="95">
        <v>600</v>
      </c>
      <c r="D405" s="95">
        <v>0</v>
      </c>
      <c r="E405" s="95">
        <f t="shared" si="14"/>
        <v>600</v>
      </c>
      <c r="F405" s="95">
        <v>600</v>
      </c>
      <c r="G405" s="95">
        <v>0</v>
      </c>
      <c r="H405" s="95">
        <f t="shared" si="15"/>
        <v>600</v>
      </c>
    </row>
    <row r="406" spans="1:8 16245:16249" x14ac:dyDescent="0.2">
      <c r="B406" s="99" t="s">
        <v>698</v>
      </c>
      <c r="C406" s="95">
        <v>232603</v>
      </c>
      <c r="D406" s="95">
        <v>0</v>
      </c>
      <c r="E406" s="95">
        <f t="shared" si="14"/>
        <v>232603</v>
      </c>
      <c r="F406" s="95">
        <v>232603</v>
      </c>
      <c r="G406" s="95">
        <v>0</v>
      </c>
      <c r="H406" s="95">
        <f t="shared" si="15"/>
        <v>232603</v>
      </c>
    </row>
    <row r="407" spans="1:8 16245:16249" s="87" customFormat="1" x14ac:dyDescent="0.2">
      <c r="A407" s="24"/>
      <c r="B407" s="91" t="s">
        <v>4</v>
      </c>
      <c r="C407" s="92">
        <f>+C397+C399</f>
        <v>892242.19812200009</v>
      </c>
      <c r="D407" s="92">
        <f>+D397+D399</f>
        <v>5181.4017789999998</v>
      </c>
      <c r="E407" s="92">
        <f t="shared" si="14"/>
        <v>897423.59990100004</v>
      </c>
      <c r="F407" s="92">
        <f>+F397+F399</f>
        <v>903434.23814199993</v>
      </c>
      <c r="G407" s="92">
        <f>+G397+G399</f>
        <v>3968.4017790000003</v>
      </c>
      <c r="H407" s="92">
        <f t="shared" si="15"/>
        <v>907402.63992099988</v>
      </c>
      <c r="WZU407" s="24"/>
      <c r="WZV407" s="24"/>
      <c r="WZW407" s="24"/>
      <c r="WZX407" s="24"/>
      <c r="WZY407" s="24"/>
    </row>
    <row r="408" spans="1:8 16245:16249" x14ac:dyDescent="0.2">
      <c r="B408" s="131"/>
      <c r="C408" s="142"/>
      <c r="D408" s="142"/>
      <c r="E408" s="142"/>
      <c r="F408" s="142"/>
      <c r="G408" s="142"/>
      <c r="H408" s="142"/>
    </row>
    <row r="409" spans="1:8 16245:16249" x14ac:dyDescent="0.2">
      <c r="B409" s="131"/>
      <c r="C409" s="142"/>
      <c r="D409" s="142"/>
      <c r="E409" s="142"/>
      <c r="F409" s="142"/>
      <c r="G409" s="142"/>
      <c r="H409" s="142"/>
    </row>
    <row r="410" spans="1:8 16245:16249" x14ac:dyDescent="0.2">
      <c r="E410" s="146"/>
      <c r="H410" s="146"/>
    </row>
    <row r="412" spans="1:8 16245:16249" x14ac:dyDescent="0.2">
      <c r="C412" s="143"/>
      <c r="D412" s="143"/>
      <c r="E412" s="143"/>
      <c r="F412" s="143"/>
      <c r="G412" s="143"/>
      <c r="H412" s="143"/>
    </row>
    <row r="413" spans="1:8 16245:16249" x14ac:dyDescent="0.2">
      <c r="E413" s="147"/>
      <c r="F413" s="147"/>
      <c r="G413" s="147"/>
      <c r="H413" s="147"/>
    </row>
    <row r="414" spans="1:8 16245:16249" x14ac:dyDescent="0.2">
      <c r="E414" s="147"/>
      <c r="F414" s="147"/>
      <c r="G414" s="147"/>
      <c r="H414" s="147"/>
    </row>
  </sheetData>
  <mergeCells count="4">
    <mergeCell ref="C2:E2"/>
    <mergeCell ref="F2:H2"/>
    <mergeCell ref="C246:E246"/>
    <mergeCell ref="F246:H246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ignoredErrors>
    <ignoredError sqref="C4:D4 F4:H4 C95:D95 F95:H95 C178:H178 C207:H207 C275:D275 F275:H275 C325:H325" formulaRange="1"/>
    <ignoredError sqref="E60:H61 E162:E163 E16 E39:E40 E121 E140 E146 E186 E191 E196 E219 E244:E245 E248 E261:E262 E274 E296 E361:E362 E374:E377 E389 E396:E398 E407" formula="1"/>
    <ignoredError sqref="E4 E95 E275" formula="1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ZY406"/>
  <sheetViews>
    <sheetView zoomScale="110" zoomScaleNormal="110" workbookViewId="0">
      <selection activeCell="B3" sqref="B3"/>
    </sheetView>
  </sheetViews>
  <sheetFormatPr defaultColWidth="10.7109375" defaultRowHeight="12.75" x14ac:dyDescent="0.2"/>
  <cols>
    <col min="1" max="1" width="26.42578125" style="24" customWidth="1"/>
    <col min="2" max="2" width="50.28515625" style="133" customWidth="1"/>
    <col min="3" max="4" width="12.5703125" style="144" customWidth="1"/>
    <col min="5" max="5" width="15.7109375" style="144" customWidth="1"/>
    <col min="6" max="7" width="12.5703125" style="144" customWidth="1"/>
    <col min="8" max="8" width="14.28515625" style="144" customWidth="1"/>
    <col min="9" max="9" width="12.7109375" style="24" customWidth="1"/>
    <col min="10" max="13" width="10.7109375" style="24" customWidth="1"/>
    <col min="14" max="14" width="19.28515625" style="24" customWidth="1"/>
    <col min="15" max="15" width="10.7109375" style="24" customWidth="1"/>
    <col min="16" max="16384" width="10.7109375" style="24"/>
  </cols>
  <sheetData>
    <row r="1" spans="1:19 16245:16249" ht="16.5" customHeight="1" x14ac:dyDescent="0.2">
      <c r="B1" s="84" t="s">
        <v>893</v>
      </c>
      <c r="C1" s="136"/>
      <c r="D1" s="136"/>
      <c r="E1" s="136"/>
      <c r="F1" s="136"/>
      <c r="G1" s="136"/>
      <c r="H1" s="136"/>
    </row>
    <row r="2" spans="1:19 16245:16249" s="87" customFormat="1" ht="18" customHeight="1" x14ac:dyDescent="0.2">
      <c r="A2" s="24"/>
      <c r="B2" s="86"/>
      <c r="C2" s="364" t="s">
        <v>260</v>
      </c>
      <c r="D2" s="365"/>
      <c r="E2" s="366"/>
      <c r="F2" s="364" t="s">
        <v>699</v>
      </c>
      <c r="G2" s="365"/>
      <c r="H2" s="366"/>
      <c r="WZU2" s="24"/>
      <c r="WZV2" s="24"/>
      <c r="WZW2" s="24"/>
      <c r="WZX2" s="24"/>
      <c r="WZY2" s="24"/>
    </row>
    <row r="3" spans="1:19 16245:16249" s="87" customFormat="1" ht="75" customHeight="1" x14ac:dyDescent="0.2">
      <c r="A3" s="24"/>
      <c r="B3" s="88" t="s">
        <v>0</v>
      </c>
      <c r="C3" s="89" t="s">
        <v>303</v>
      </c>
      <c r="D3" s="90" t="s">
        <v>304</v>
      </c>
      <c r="E3" s="89" t="s">
        <v>307</v>
      </c>
      <c r="F3" s="89" t="s">
        <v>306</v>
      </c>
      <c r="G3" s="90" t="s">
        <v>304</v>
      </c>
      <c r="H3" s="89" t="s">
        <v>307</v>
      </c>
      <c r="WZU3" s="24"/>
      <c r="WZV3" s="24"/>
      <c r="WZW3" s="24"/>
      <c r="WZX3" s="24"/>
      <c r="WZY3" s="24"/>
    </row>
    <row r="4" spans="1:19 16245:16249" s="87" customFormat="1" x14ac:dyDescent="0.2">
      <c r="A4" s="24"/>
      <c r="B4" s="91" t="s">
        <v>308</v>
      </c>
      <c r="C4" s="92">
        <f t="shared" ref="C4:H4" si="0">(SUM(C5:C14))-C10-C12-C13-C14</f>
        <v>93519.729496000029</v>
      </c>
      <c r="D4" s="92">
        <f t="shared" si="0"/>
        <v>2040.2401669999997</v>
      </c>
      <c r="E4" s="92">
        <f t="shared" si="0"/>
        <v>95559.969663000011</v>
      </c>
      <c r="F4" s="92">
        <f t="shared" si="0"/>
        <v>93519.386492000034</v>
      </c>
      <c r="G4" s="92">
        <f t="shared" si="0"/>
        <v>2040.2401669999997</v>
      </c>
      <c r="H4" s="92">
        <f t="shared" si="0"/>
        <v>95559.626659000016</v>
      </c>
      <c r="R4" s="122"/>
      <c r="S4" s="104"/>
      <c r="WZU4" s="24"/>
      <c r="WZV4" s="24"/>
      <c r="WZW4" s="24"/>
      <c r="WZX4" s="24"/>
      <c r="WZY4" s="24"/>
    </row>
    <row r="5" spans="1:19 16245:16249" s="87" customFormat="1" x14ac:dyDescent="0.2">
      <c r="A5" s="24"/>
      <c r="B5" s="93" t="s">
        <v>309</v>
      </c>
      <c r="C5" s="94">
        <v>61053.426525000017</v>
      </c>
      <c r="D5" s="94">
        <v>329.25268899999992</v>
      </c>
      <c r="E5" s="94">
        <f t="shared" ref="E5:E68" si="1">C5+D5</f>
        <v>61382.679214000018</v>
      </c>
      <c r="F5" s="94">
        <v>61053.426525000024</v>
      </c>
      <c r="G5" s="94">
        <v>329.25268899999992</v>
      </c>
      <c r="H5" s="94">
        <f t="shared" ref="H5:H68" si="2">F5+G5</f>
        <v>61382.679214000025</v>
      </c>
      <c r="WZU5" s="24"/>
      <c r="WZV5" s="24"/>
      <c r="WZW5" s="24"/>
      <c r="WZX5" s="24"/>
      <c r="WZY5" s="24"/>
    </row>
    <row r="6" spans="1:19 16245:16249" s="87" customFormat="1" x14ac:dyDescent="0.2">
      <c r="A6" s="24"/>
      <c r="B6" s="93" t="s">
        <v>310</v>
      </c>
      <c r="C6" s="95">
        <v>1865.026527</v>
      </c>
      <c r="D6" s="95">
        <v>1684.28</v>
      </c>
      <c r="E6" s="95">
        <f t="shared" si="1"/>
        <v>3549.3065269999997</v>
      </c>
      <c r="F6" s="95">
        <v>1865.026527</v>
      </c>
      <c r="G6" s="95">
        <v>1684.28</v>
      </c>
      <c r="H6" s="95">
        <f t="shared" si="2"/>
        <v>3549.3065269999997</v>
      </c>
      <c r="I6" s="104"/>
      <c r="WZU6" s="24"/>
      <c r="WZV6" s="24"/>
      <c r="WZW6" s="24"/>
      <c r="WZX6" s="24"/>
      <c r="WZY6" s="24"/>
    </row>
    <row r="7" spans="1:19 16245:16249" s="87" customFormat="1" x14ac:dyDescent="0.2">
      <c r="A7" s="24"/>
      <c r="B7" s="93" t="s">
        <v>311</v>
      </c>
      <c r="C7" s="95">
        <v>331.26160700000003</v>
      </c>
      <c r="D7" s="95">
        <v>0</v>
      </c>
      <c r="E7" s="95">
        <f t="shared" si="1"/>
        <v>331.26160700000003</v>
      </c>
      <c r="F7" s="95">
        <v>331.26160700000003</v>
      </c>
      <c r="G7" s="95">
        <v>0</v>
      </c>
      <c r="H7" s="95">
        <f t="shared" si="2"/>
        <v>331.26160700000003</v>
      </c>
      <c r="WZU7" s="24"/>
      <c r="WZV7" s="24"/>
      <c r="WZW7" s="24"/>
      <c r="WZX7" s="24"/>
      <c r="WZY7" s="24"/>
    </row>
    <row r="8" spans="1:19 16245:16249" s="87" customFormat="1" x14ac:dyDescent="0.2">
      <c r="A8" s="24"/>
      <c r="B8" s="93" t="s">
        <v>312</v>
      </c>
      <c r="C8" s="95">
        <v>783.27231900000004</v>
      </c>
      <c r="D8" s="95">
        <v>-0.76139999999999997</v>
      </c>
      <c r="E8" s="95">
        <f t="shared" si="1"/>
        <v>782.51091900000006</v>
      </c>
      <c r="F8" s="95">
        <v>783.27231900000004</v>
      </c>
      <c r="G8" s="95">
        <v>-0.76139999999999997</v>
      </c>
      <c r="H8" s="95">
        <f t="shared" si="2"/>
        <v>782.51091900000006</v>
      </c>
      <c r="WZU8" s="24"/>
      <c r="WZV8" s="24"/>
      <c r="WZW8" s="24"/>
      <c r="WZX8" s="24"/>
      <c r="WZY8" s="24"/>
    </row>
    <row r="9" spans="1:19 16245:16249" s="87" customFormat="1" x14ac:dyDescent="0.2">
      <c r="A9" s="24"/>
      <c r="B9" s="93" t="s">
        <v>313</v>
      </c>
      <c r="C9" s="97">
        <v>28473.102931000001</v>
      </c>
      <c r="D9" s="97">
        <v>27.468878</v>
      </c>
      <c r="E9" s="97">
        <f t="shared" si="1"/>
        <v>28500.571809000001</v>
      </c>
      <c r="F9" s="97">
        <v>28472.759926999999</v>
      </c>
      <c r="G9" s="97">
        <v>27.468878</v>
      </c>
      <c r="H9" s="97">
        <f t="shared" si="2"/>
        <v>28500.228804999999</v>
      </c>
      <c r="WZU9" s="24"/>
      <c r="WZV9" s="24"/>
      <c r="WZW9" s="24"/>
      <c r="WZX9" s="24"/>
      <c r="WZY9" s="24"/>
    </row>
    <row r="10" spans="1:19 16245:16249" s="87" customFormat="1" x14ac:dyDescent="0.2">
      <c r="A10" s="24"/>
      <c r="B10" s="98" t="s">
        <v>314</v>
      </c>
      <c r="C10" s="95">
        <v>10800</v>
      </c>
      <c r="D10" s="95">
        <v>0</v>
      </c>
      <c r="E10" s="95">
        <f t="shared" si="1"/>
        <v>10800</v>
      </c>
      <c r="F10" s="95">
        <v>10800</v>
      </c>
      <c r="G10" s="95">
        <v>0</v>
      </c>
      <c r="H10" s="95">
        <f t="shared" si="2"/>
        <v>10800</v>
      </c>
      <c r="WZU10" s="24"/>
      <c r="WZV10" s="24"/>
      <c r="WZW10" s="24"/>
      <c r="WZX10" s="24"/>
      <c r="WZY10" s="24"/>
    </row>
    <row r="11" spans="1:19 16245:16249" s="87" customFormat="1" x14ac:dyDescent="0.2">
      <c r="A11" s="24"/>
      <c r="B11" s="93" t="s">
        <v>315</v>
      </c>
      <c r="C11" s="95">
        <v>1013.639587</v>
      </c>
      <c r="D11" s="95">
        <v>0</v>
      </c>
      <c r="E11" s="95">
        <f t="shared" si="1"/>
        <v>1013.639587</v>
      </c>
      <c r="F11" s="95">
        <v>1013.639587</v>
      </c>
      <c r="G11" s="95">
        <v>0</v>
      </c>
      <c r="H11" s="95">
        <f t="shared" si="2"/>
        <v>1013.639587</v>
      </c>
      <c r="WZU11" s="24"/>
      <c r="WZV11" s="24"/>
      <c r="WZW11" s="24"/>
      <c r="WZX11" s="24"/>
      <c r="WZY11" s="24"/>
    </row>
    <row r="12" spans="1:19 16245:16249" s="87" customFormat="1" x14ac:dyDescent="0.2">
      <c r="A12" s="24"/>
      <c r="B12" s="98" t="s">
        <v>316</v>
      </c>
      <c r="C12" s="95">
        <v>378.56537900000001</v>
      </c>
      <c r="D12" s="95">
        <v>0</v>
      </c>
      <c r="E12" s="95">
        <f t="shared" si="1"/>
        <v>378.56537900000001</v>
      </c>
      <c r="F12" s="95">
        <v>378.56537900000001</v>
      </c>
      <c r="G12" s="95">
        <v>0</v>
      </c>
      <c r="H12" s="95">
        <f t="shared" si="2"/>
        <v>378.56537900000001</v>
      </c>
      <c r="WZU12" s="24"/>
      <c r="WZV12" s="24"/>
      <c r="WZW12" s="24"/>
      <c r="WZX12" s="24"/>
      <c r="WZY12" s="24"/>
    </row>
    <row r="13" spans="1:19 16245:16249" s="87" customFormat="1" x14ac:dyDescent="0.2">
      <c r="A13" s="24"/>
      <c r="B13" s="18" t="s">
        <v>317</v>
      </c>
      <c r="C13" s="97">
        <v>605.67936399999996</v>
      </c>
      <c r="D13" s="97">
        <v>0</v>
      </c>
      <c r="E13" s="97">
        <f t="shared" si="1"/>
        <v>605.67936399999996</v>
      </c>
      <c r="F13" s="97">
        <v>605.67936399999996</v>
      </c>
      <c r="G13" s="97">
        <v>0</v>
      </c>
      <c r="H13" s="97">
        <f t="shared" si="2"/>
        <v>605.67936399999996</v>
      </c>
      <c r="WZU13" s="24"/>
      <c r="WZV13" s="24"/>
      <c r="WZW13" s="24"/>
      <c r="WZX13" s="24"/>
      <c r="WZY13" s="24"/>
    </row>
    <row r="14" spans="1:19 16245:16249" s="87" customFormat="1" x14ac:dyDescent="0.2">
      <c r="A14" s="24"/>
      <c r="B14" s="98" t="s">
        <v>318</v>
      </c>
      <c r="C14" s="95">
        <v>29.394844000000035</v>
      </c>
      <c r="D14" s="95">
        <v>0</v>
      </c>
      <c r="E14" s="95">
        <f t="shared" si="1"/>
        <v>29.394844000000035</v>
      </c>
      <c r="F14" s="95">
        <v>29.394844000000035</v>
      </c>
      <c r="G14" s="95">
        <v>0</v>
      </c>
      <c r="H14" s="95">
        <f t="shared" si="2"/>
        <v>29.394844000000035</v>
      </c>
      <c r="WZU14" s="24"/>
      <c r="WZV14" s="24"/>
      <c r="WZW14" s="24"/>
      <c r="WZX14" s="24"/>
      <c r="WZY14" s="24"/>
    </row>
    <row r="15" spans="1:19 16245:16249" s="87" customFormat="1" x14ac:dyDescent="0.2">
      <c r="A15" s="24"/>
      <c r="B15" s="91" t="s">
        <v>319</v>
      </c>
      <c r="C15" s="92">
        <v>4950.349827</v>
      </c>
      <c r="D15" s="92">
        <v>8.5013909999999999</v>
      </c>
      <c r="E15" s="92">
        <f t="shared" si="1"/>
        <v>4958.8512179999998</v>
      </c>
      <c r="F15" s="92">
        <v>4950.349827</v>
      </c>
      <c r="G15" s="92">
        <v>8.5013909999999999</v>
      </c>
      <c r="H15" s="92">
        <f t="shared" si="2"/>
        <v>4958.8512179999998</v>
      </c>
      <c r="WZU15" s="24"/>
      <c r="WZV15" s="24"/>
      <c r="WZW15" s="24"/>
      <c r="WZX15" s="24"/>
      <c r="WZY15" s="24"/>
    </row>
    <row r="16" spans="1:19 16245:16249" s="87" customFormat="1" x14ac:dyDescent="0.2">
      <c r="A16" s="24"/>
      <c r="B16" s="91" t="s">
        <v>320</v>
      </c>
      <c r="C16" s="92">
        <f>SUM(C17:C38)-C18-C19-C23-C24-C27-C28-C29</f>
        <v>13230.831439000001</v>
      </c>
      <c r="D16" s="92">
        <f>SUM(D17:D38)-D18-D19-D23-D24-D27-D28-D29</f>
        <v>-231.50707899999998</v>
      </c>
      <c r="E16" s="92">
        <f>E17+E20+E21+E22+E25+E26+E30+E31+E32+E33+E34+E35+E36+E37+E38</f>
        <v>12999.324359999999</v>
      </c>
      <c r="F16" s="92">
        <f>SUM(F17:F38)-F18-F19-F23-F24-F27-F28-F29</f>
        <v>13239.094129000001</v>
      </c>
      <c r="G16" s="92">
        <f>SUM(G17:G38)-G18-G19-G23-G24-G27-G28-G29</f>
        <v>-231.50707899999998</v>
      </c>
      <c r="H16" s="92">
        <f>SUM(H17:H38)-H18-H19-H23-H24-H27-H28-H29</f>
        <v>13007.587050000002</v>
      </c>
      <c r="R16" s="122"/>
      <c r="S16" s="122"/>
      <c r="WZU16" s="24"/>
      <c r="WZV16" s="24"/>
      <c r="WZW16" s="24"/>
      <c r="WZX16" s="24"/>
      <c r="WZY16" s="24"/>
    </row>
    <row r="17" spans="1:9 16245:16249" s="87" customFormat="1" x14ac:dyDescent="0.2">
      <c r="A17" s="24"/>
      <c r="B17" s="99" t="s">
        <v>321</v>
      </c>
      <c r="C17" s="95">
        <v>3421.168866</v>
      </c>
      <c r="D17" s="95">
        <v>0</v>
      </c>
      <c r="E17" s="95">
        <f t="shared" si="1"/>
        <v>3421.168866</v>
      </c>
      <c r="F17" s="95">
        <v>3421.168866</v>
      </c>
      <c r="G17" s="95">
        <v>0</v>
      </c>
      <c r="H17" s="95">
        <f t="shared" si="2"/>
        <v>3421.168866</v>
      </c>
      <c r="WZU17" s="24"/>
      <c r="WZV17" s="24"/>
      <c r="WZW17" s="24"/>
      <c r="WZX17" s="24"/>
      <c r="WZY17" s="24"/>
    </row>
    <row r="18" spans="1:9 16245:16249" s="87" customFormat="1" ht="28.5" customHeight="1" x14ac:dyDescent="0.2">
      <c r="A18" s="24"/>
      <c r="B18" s="100" t="s">
        <v>322</v>
      </c>
      <c r="C18" s="95">
        <v>216.89778999999999</v>
      </c>
      <c r="D18" s="95">
        <v>0</v>
      </c>
      <c r="E18" s="95">
        <f t="shared" si="1"/>
        <v>216.89778999999999</v>
      </c>
      <c r="F18" s="95">
        <v>216.89778999999999</v>
      </c>
      <c r="G18" s="95">
        <v>0</v>
      </c>
      <c r="H18" s="95">
        <f t="shared" si="2"/>
        <v>216.89778999999999</v>
      </c>
      <c r="WZU18" s="24"/>
      <c r="WZV18" s="24"/>
      <c r="WZW18" s="24"/>
      <c r="WZX18" s="24"/>
      <c r="WZY18" s="24"/>
    </row>
    <row r="19" spans="1:9 16245:16249" s="87" customFormat="1" x14ac:dyDescent="0.2">
      <c r="A19" s="24"/>
      <c r="B19" s="100" t="s">
        <v>323</v>
      </c>
      <c r="C19" s="95">
        <v>2928.6460000000002</v>
      </c>
      <c r="D19" s="95">
        <v>0</v>
      </c>
      <c r="E19" s="95">
        <f t="shared" si="1"/>
        <v>2928.6460000000002</v>
      </c>
      <c r="F19" s="95">
        <v>2928.6460000000002</v>
      </c>
      <c r="G19" s="95">
        <v>0</v>
      </c>
      <c r="H19" s="95">
        <f t="shared" si="2"/>
        <v>2928.6460000000002</v>
      </c>
      <c r="WZU19" s="24"/>
      <c r="WZV19" s="24"/>
      <c r="WZW19" s="24"/>
      <c r="WZX19" s="24"/>
      <c r="WZY19" s="24"/>
    </row>
    <row r="20" spans="1:9 16245:16249" ht="25.5" x14ac:dyDescent="0.2">
      <c r="B20" s="99" t="s">
        <v>324</v>
      </c>
      <c r="C20" s="95">
        <v>102.820211</v>
      </c>
      <c r="D20" s="95">
        <v>0</v>
      </c>
      <c r="E20" s="95">
        <f t="shared" si="1"/>
        <v>102.820211</v>
      </c>
      <c r="F20" s="95">
        <v>104.820211</v>
      </c>
      <c r="G20" s="95">
        <v>0</v>
      </c>
      <c r="H20" s="95">
        <f t="shared" si="2"/>
        <v>104.820211</v>
      </c>
      <c r="I20" s="87"/>
    </row>
    <row r="21" spans="1:9 16245:16249" s="87" customFormat="1" x14ac:dyDescent="0.2">
      <c r="A21" s="24"/>
      <c r="B21" s="99" t="s">
        <v>325</v>
      </c>
      <c r="C21" s="95">
        <v>1090.0129999999999</v>
      </c>
      <c r="D21" s="95">
        <v>0</v>
      </c>
      <c r="E21" s="95">
        <f t="shared" si="1"/>
        <v>1090.0129999999999</v>
      </c>
      <c r="F21" s="95">
        <v>1090.0129999999999</v>
      </c>
      <c r="G21" s="95">
        <v>0</v>
      </c>
      <c r="H21" s="95">
        <f t="shared" si="2"/>
        <v>1090.0129999999999</v>
      </c>
      <c r="WZU21" s="24"/>
      <c r="WZV21" s="24"/>
      <c r="WZW21" s="24"/>
      <c r="WZX21" s="24"/>
      <c r="WZY21" s="24"/>
    </row>
    <row r="22" spans="1:9 16245:16249" s="87" customFormat="1" x14ac:dyDescent="0.2">
      <c r="A22" s="24"/>
      <c r="B22" s="101" t="s">
        <v>326</v>
      </c>
      <c r="C22" s="95">
        <v>1342.9083089999999</v>
      </c>
      <c r="D22" s="95">
        <v>-13.45</v>
      </c>
      <c r="E22" s="95">
        <f t="shared" si="1"/>
        <v>1329.4583089999999</v>
      </c>
      <c r="F22" s="95">
        <v>1342.9083089999999</v>
      </c>
      <c r="G22" s="95">
        <v>-13.45</v>
      </c>
      <c r="H22" s="95">
        <f t="shared" si="2"/>
        <v>1329.4583089999999</v>
      </c>
      <c r="WZU22" s="24"/>
      <c r="WZV22" s="24"/>
      <c r="WZW22" s="24"/>
      <c r="WZX22" s="24"/>
      <c r="WZY22" s="24"/>
    </row>
    <row r="23" spans="1:9 16245:16249" s="87" customFormat="1" x14ac:dyDescent="0.2">
      <c r="A23" s="24"/>
      <c r="B23" s="102" t="s">
        <v>327</v>
      </c>
      <c r="C23" s="95">
        <v>1056.290982</v>
      </c>
      <c r="D23" s="95">
        <v>-6.5</v>
      </c>
      <c r="E23" s="95">
        <f t="shared" si="1"/>
        <v>1049.790982</v>
      </c>
      <c r="F23" s="95">
        <v>1056.290982</v>
      </c>
      <c r="G23" s="95">
        <v>-6.5</v>
      </c>
      <c r="H23" s="95">
        <f t="shared" si="2"/>
        <v>1049.790982</v>
      </c>
      <c r="I23" s="24"/>
      <c r="WZU23" s="24"/>
      <c r="WZV23" s="24"/>
      <c r="WZW23" s="24"/>
      <c r="WZX23" s="24"/>
      <c r="WZY23" s="24"/>
    </row>
    <row r="24" spans="1:9 16245:16249" x14ac:dyDescent="0.2">
      <c r="B24" s="100" t="s">
        <v>328</v>
      </c>
      <c r="C24" s="95">
        <v>261</v>
      </c>
      <c r="D24" s="95">
        <v>-6</v>
      </c>
      <c r="E24" s="95">
        <f t="shared" si="1"/>
        <v>255</v>
      </c>
      <c r="F24" s="95">
        <v>261</v>
      </c>
      <c r="G24" s="95">
        <v>-6</v>
      </c>
      <c r="H24" s="95">
        <f t="shared" si="2"/>
        <v>255</v>
      </c>
      <c r="I24" s="87"/>
    </row>
    <row r="25" spans="1:9 16245:16249" s="87" customFormat="1" x14ac:dyDescent="0.2">
      <c r="A25" s="24"/>
      <c r="B25" s="99" t="s">
        <v>329</v>
      </c>
      <c r="C25" s="95">
        <v>325.77193199999999</v>
      </c>
      <c r="D25" s="95">
        <v>-4.1091470000000001</v>
      </c>
      <c r="E25" s="95">
        <f t="shared" si="1"/>
        <v>321.66278499999999</v>
      </c>
      <c r="F25" s="95">
        <v>325.77193199999999</v>
      </c>
      <c r="G25" s="95">
        <v>-4.1091470000000001</v>
      </c>
      <c r="H25" s="95">
        <f t="shared" si="2"/>
        <v>321.66278499999999</v>
      </c>
      <c r="WZU25" s="24"/>
      <c r="WZV25" s="24"/>
      <c r="WZW25" s="24"/>
      <c r="WZX25" s="24"/>
      <c r="WZY25" s="24"/>
    </row>
    <row r="26" spans="1:9 16245:16249" s="87" customFormat="1" x14ac:dyDescent="0.2">
      <c r="A26" s="24"/>
      <c r="B26" s="99" t="s">
        <v>330</v>
      </c>
      <c r="C26" s="95">
        <v>998.99265700000001</v>
      </c>
      <c r="D26" s="95">
        <v>-81.5</v>
      </c>
      <c r="E26" s="95">
        <f t="shared" si="1"/>
        <v>917.49265700000001</v>
      </c>
      <c r="F26" s="95">
        <v>998.99265700000001</v>
      </c>
      <c r="G26" s="95">
        <v>-81.5</v>
      </c>
      <c r="H26" s="95">
        <f t="shared" si="2"/>
        <v>917.49265700000001</v>
      </c>
      <c r="WZU26" s="24"/>
      <c r="WZV26" s="24"/>
      <c r="WZW26" s="24"/>
      <c r="WZX26" s="24"/>
      <c r="WZY26" s="24"/>
    </row>
    <row r="27" spans="1:9 16245:16249" s="87" customFormat="1" x14ac:dyDescent="0.2">
      <c r="A27" s="24"/>
      <c r="B27" s="102" t="s">
        <v>331</v>
      </c>
      <c r="C27" s="95">
        <v>473.256212</v>
      </c>
      <c r="D27" s="95">
        <v>-97</v>
      </c>
      <c r="E27" s="95">
        <f t="shared" si="1"/>
        <v>376.256212</v>
      </c>
      <c r="F27" s="95">
        <v>473.256212</v>
      </c>
      <c r="G27" s="95">
        <v>-97</v>
      </c>
      <c r="H27" s="95">
        <f t="shared" si="2"/>
        <v>376.256212</v>
      </c>
      <c r="WZU27" s="24"/>
      <c r="WZV27" s="24"/>
      <c r="WZW27" s="24"/>
      <c r="WZX27" s="24"/>
      <c r="WZY27" s="24"/>
    </row>
    <row r="28" spans="1:9 16245:16249" s="87" customFormat="1" x14ac:dyDescent="0.2">
      <c r="A28" s="24"/>
      <c r="B28" s="102" t="s">
        <v>332</v>
      </c>
      <c r="C28" s="95">
        <v>42.536999999999999</v>
      </c>
      <c r="D28" s="95">
        <v>0</v>
      </c>
      <c r="E28" s="95">
        <f t="shared" si="1"/>
        <v>42.536999999999999</v>
      </c>
      <c r="F28" s="95">
        <v>42.536999999999999</v>
      </c>
      <c r="G28" s="95">
        <v>0</v>
      </c>
      <c r="H28" s="95">
        <f t="shared" si="2"/>
        <v>42.536999999999999</v>
      </c>
      <c r="WZU28" s="24"/>
      <c r="WZV28" s="24"/>
      <c r="WZW28" s="24"/>
      <c r="WZX28" s="24"/>
      <c r="WZY28" s="24"/>
    </row>
    <row r="29" spans="1:9 16245:16249" s="87" customFormat="1" x14ac:dyDescent="0.2">
      <c r="A29" s="24"/>
      <c r="B29" s="100" t="s">
        <v>333</v>
      </c>
      <c r="C29" s="95">
        <v>384.93632100000002</v>
      </c>
      <c r="D29" s="95">
        <v>0</v>
      </c>
      <c r="E29" s="95">
        <f t="shared" si="1"/>
        <v>384.93632100000002</v>
      </c>
      <c r="F29" s="95">
        <v>384.93632100000002</v>
      </c>
      <c r="G29" s="95">
        <v>0</v>
      </c>
      <c r="H29" s="95">
        <f t="shared" si="2"/>
        <v>384.93632100000002</v>
      </c>
      <c r="WZU29" s="24"/>
      <c r="WZV29" s="24"/>
      <c r="WZW29" s="24"/>
      <c r="WZX29" s="24"/>
      <c r="WZY29" s="24"/>
    </row>
    <row r="30" spans="1:9 16245:16249" s="87" customFormat="1" x14ac:dyDescent="0.2">
      <c r="A30" s="24"/>
      <c r="B30" s="99" t="s">
        <v>334</v>
      </c>
      <c r="C30" s="95">
        <v>2791.5632740000001</v>
      </c>
      <c r="D30" s="95">
        <v>-30.7</v>
      </c>
      <c r="E30" s="95">
        <f t="shared" si="1"/>
        <v>2760.8632740000003</v>
      </c>
      <c r="F30" s="95">
        <v>2791.6701240000002</v>
      </c>
      <c r="G30" s="95">
        <v>-30.7</v>
      </c>
      <c r="H30" s="95">
        <f t="shared" si="2"/>
        <v>2760.9701240000004</v>
      </c>
      <c r="WZU30" s="24"/>
      <c r="WZV30" s="24"/>
      <c r="WZW30" s="24"/>
      <c r="WZX30" s="24"/>
      <c r="WZY30" s="24"/>
    </row>
    <row r="31" spans="1:9 16245:16249" s="87" customFormat="1" x14ac:dyDescent="0.2">
      <c r="A31" s="24"/>
      <c r="B31" s="99" t="s">
        <v>335</v>
      </c>
      <c r="C31" s="95">
        <v>1055.3264429999999</v>
      </c>
      <c r="D31" s="95">
        <v>-39</v>
      </c>
      <c r="E31" s="95">
        <f t="shared" si="1"/>
        <v>1016.3264429999999</v>
      </c>
      <c r="F31" s="95">
        <v>1062.6045670000001</v>
      </c>
      <c r="G31" s="95">
        <v>-39</v>
      </c>
      <c r="H31" s="95">
        <f t="shared" si="2"/>
        <v>1023.6045670000001</v>
      </c>
      <c r="WZU31" s="24"/>
      <c r="WZV31" s="24"/>
      <c r="WZW31" s="24"/>
      <c r="WZX31" s="24"/>
      <c r="WZY31" s="24"/>
    </row>
    <row r="32" spans="1:9 16245:16249" s="87" customFormat="1" ht="25.5" x14ac:dyDescent="0.2">
      <c r="A32" s="24"/>
      <c r="B32" s="103" t="s">
        <v>336</v>
      </c>
      <c r="C32" s="95">
        <v>107.742172</v>
      </c>
      <c r="D32" s="95">
        <v>-3</v>
      </c>
      <c r="E32" s="95">
        <f t="shared" si="1"/>
        <v>104.742172</v>
      </c>
      <c r="F32" s="95">
        <v>107.742172</v>
      </c>
      <c r="G32" s="95">
        <v>-3</v>
      </c>
      <c r="H32" s="95">
        <f t="shared" si="2"/>
        <v>104.742172</v>
      </c>
      <c r="WZU32" s="24"/>
      <c r="WZV32" s="24"/>
      <c r="WZW32" s="24"/>
      <c r="WZX32" s="24"/>
      <c r="WZY32" s="24"/>
    </row>
    <row r="33" spans="1:21 16245:16249" s="87" customFormat="1" x14ac:dyDescent="0.2">
      <c r="A33" s="24"/>
      <c r="B33" s="103" t="s">
        <v>337</v>
      </c>
      <c r="C33" s="95">
        <v>61.106611999999998</v>
      </c>
      <c r="D33" s="95">
        <v>0.5</v>
      </c>
      <c r="E33" s="95">
        <f t="shared" si="1"/>
        <v>61.606611999999998</v>
      </c>
      <c r="F33" s="95">
        <v>61.106611999999998</v>
      </c>
      <c r="G33" s="95">
        <v>0.5</v>
      </c>
      <c r="H33" s="95">
        <f t="shared" si="2"/>
        <v>61.606611999999998</v>
      </c>
      <c r="WZU33" s="24"/>
      <c r="WZV33" s="24"/>
      <c r="WZW33" s="24"/>
      <c r="WZX33" s="24"/>
      <c r="WZY33" s="24"/>
    </row>
    <row r="34" spans="1:21 16245:16249" s="87" customFormat="1" x14ac:dyDescent="0.2">
      <c r="A34" s="24"/>
      <c r="B34" s="103" t="s">
        <v>338</v>
      </c>
      <c r="C34" s="95">
        <v>62.749110000000002</v>
      </c>
      <c r="D34" s="95">
        <v>-0.94356899999999999</v>
      </c>
      <c r="E34" s="95">
        <f t="shared" si="1"/>
        <v>61.805541000000005</v>
      </c>
      <c r="F34" s="95">
        <v>62.749110000000002</v>
      </c>
      <c r="G34" s="95">
        <v>-0.94356899999999999</v>
      </c>
      <c r="H34" s="95">
        <f t="shared" si="2"/>
        <v>61.805541000000005</v>
      </c>
      <c r="WZU34" s="24"/>
      <c r="WZV34" s="24"/>
      <c r="WZW34" s="24"/>
      <c r="WZX34" s="24"/>
      <c r="WZY34" s="24"/>
    </row>
    <row r="35" spans="1:21 16245:16249" s="87" customFormat="1" x14ac:dyDescent="0.2">
      <c r="A35" s="24"/>
      <c r="B35" s="103" t="s">
        <v>339</v>
      </c>
      <c r="C35" s="95">
        <v>58.443210000000001</v>
      </c>
      <c r="D35" s="95">
        <v>-19.899999999999999</v>
      </c>
      <c r="E35" s="95">
        <f t="shared" si="1"/>
        <v>38.543210000000002</v>
      </c>
      <c r="F35" s="95">
        <v>58.443210000000001</v>
      </c>
      <c r="G35" s="95">
        <v>-19.899999999999999</v>
      </c>
      <c r="H35" s="95">
        <f t="shared" si="2"/>
        <v>38.543210000000002</v>
      </c>
      <c r="WZU35" s="24"/>
      <c r="WZV35" s="24"/>
      <c r="WZW35" s="24"/>
      <c r="WZX35" s="24"/>
      <c r="WZY35" s="24"/>
    </row>
    <row r="36" spans="1:21 16245:16249" s="87" customFormat="1" x14ac:dyDescent="0.2">
      <c r="A36" s="24"/>
      <c r="B36" s="103" t="s">
        <v>340</v>
      </c>
      <c r="C36" s="95">
        <v>74.601336000000003</v>
      </c>
      <c r="D36" s="95">
        <v>0.5</v>
      </c>
      <c r="E36" s="95">
        <f t="shared" si="1"/>
        <v>75.101336000000003</v>
      </c>
      <c r="F36" s="95">
        <v>74.601336000000003</v>
      </c>
      <c r="G36" s="95">
        <v>0.5</v>
      </c>
      <c r="H36" s="95">
        <f t="shared" si="2"/>
        <v>75.101336000000003</v>
      </c>
      <c r="WZU36" s="24"/>
      <c r="WZV36" s="24"/>
      <c r="WZW36" s="24"/>
      <c r="WZX36" s="24"/>
      <c r="WZY36" s="24"/>
    </row>
    <row r="37" spans="1:21 16245:16249" s="87" customFormat="1" x14ac:dyDescent="0.2">
      <c r="A37" s="24"/>
      <c r="B37" s="103" t="s">
        <v>341</v>
      </c>
      <c r="C37" s="95">
        <v>284.38116300000002</v>
      </c>
      <c r="D37" s="95">
        <v>5.2166139999999999</v>
      </c>
      <c r="E37" s="95">
        <f t="shared" si="1"/>
        <v>289.59777700000001</v>
      </c>
      <c r="F37" s="95">
        <v>284.38116300000002</v>
      </c>
      <c r="G37" s="95">
        <v>5.2166139999999999</v>
      </c>
      <c r="H37" s="95">
        <f t="shared" si="2"/>
        <v>289.59777700000001</v>
      </c>
      <c r="WZU37" s="24"/>
      <c r="WZV37" s="24"/>
      <c r="WZW37" s="24"/>
      <c r="WZX37" s="24"/>
      <c r="WZY37" s="24"/>
    </row>
    <row r="38" spans="1:21 16245:16249" s="87" customFormat="1" x14ac:dyDescent="0.2">
      <c r="A38" s="24"/>
      <c r="B38" s="103" t="s">
        <v>342</v>
      </c>
      <c r="C38" s="95">
        <v>1453.243144</v>
      </c>
      <c r="D38" s="95">
        <v>-45.120977000000003</v>
      </c>
      <c r="E38" s="95">
        <v>1408.122167</v>
      </c>
      <c r="F38" s="95">
        <v>1452.12086</v>
      </c>
      <c r="G38" s="95">
        <v>-45.120977000000003</v>
      </c>
      <c r="H38" s="95">
        <v>1406.999883</v>
      </c>
      <c r="P38" s="104"/>
      <c r="Q38" s="104"/>
      <c r="R38" s="104"/>
      <c r="S38" s="104"/>
      <c r="T38" s="104"/>
      <c r="U38" s="104"/>
      <c r="WZU38" s="24"/>
      <c r="WZV38" s="24"/>
      <c r="WZW38" s="24"/>
      <c r="WZX38" s="24"/>
      <c r="WZY38" s="24"/>
    </row>
    <row r="39" spans="1:21 16245:16249" s="87" customFormat="1" ht="25.5" x14ac:dyDescent="0.2">
      <c r="A39" s="24"/>
      <c r="B39" s="91" t="s">
        <v>343</v>
      </c>
      <c r="C39" s="92">
        <f t="shared" ref="C39:H39" si="3">C40+C60+C117</f>
        <v>285621.394447</v>
      </c>
      <c r="D39" s="92">
        <f t="shared" si="3"/>
        <v>1969.7233099999999</v>
      </c>
      <c r="E39" s="92">
        <f t="shared" si="3"/>
        <v>287591.11775699997</v>
      </c>
      <c r="F39" s="92">
        <f t="shared" si="3"/>
        <v>293997.90786799998</v>
      </c>
      <c r="G39" s="92">
        <f t="shared" si="3"/>
        <v>1969.7233099999999</v>
      </c>
      <c r="H39" s="92">
        <f t="shared" si="3"/>
        <v>295967.63117800001</v>
      </c>
      <c r="R39" s="122"/>
      <c r="S39" s="122"/>
      <c r="WZU39" s="24"/>
      <c r="WZV39" s="24"/>
      <c r="WZW39" s="24"/>
      <c r="WZX39" s="24"/>
      <c r="WZY39" s="24"/>
    </row>
    <row r="40" spans="1:21 16245:16249" s="87" customFormat="1" x14ac:dyDescent="0.2">
      <c r="A40" s="24"/>
      <c r="B40" s="91" t="s">
        <v>344</v>
      </c>
      <c r="C40" s="92">
        <f t="shared" ref="C40:H40" si="4">SUM(C41:C59)</f>
        <v>10492.417387000001</v>
      </c>
      <c r="D40" s="92">
        <f t="shared" si="4"/>
        <v>4.9763400000000013</v>
      </c>
      <c r="E40" s="92">
        <f t="shared" si="4"/>
        <v>10497.393726999999</v>
      </c>
      <c r="F40" s="92">
        <f t="shared" si="4"/>
        <v>10496.456783000001</v>
      </c>
      <c r="G40" s="92">
        <f t="shared" si="4"/>
        <v>4.9763400000000013</v>
      </c>
      <c r="H40" s="92">
        <f t="shared" si="4"/>
        <v>10501.433123000001</v>
      </c>
      <c r="WZU40" s="24"/>
      <c r="WZV40" s="24"/>
      <c r="WZW40" s="24"/>
      <c r="WZX40" s="24"/>
      <c r="WZY40" s="24"/>
    </row>
    <row r="41" spans="1:21 16245:16249" s="87" customFormat="1" x14ac:dyDescent="0.2">
      <c r="A41" s="24"/>
      <c r="B41" s="99" t="s">
        <v>345</v>
      </c>
      <c r="C41" s="95">
        <v>1778.4736370000001</v>
      </c>
      <c r="D41" s="95">
        <v>-1.9619660000000001</v>
      </c>
      <c r="E41" s="95">
        <f t="shared" si="1"/>
        <v>1776.511671</v>
      </c>
      <c r="F41" s="95">
        <v>1778.4736370000001</v>
      </c>
      <c r="G41" s="95">
        <v>-1.9619660000000001</v>
      </c>
      <c r="H41" s="95">
        <f t="shared" si="2"/>
        <v>1776.511671</v>
      </c>
      <c r="WZU41" s="24"/>
      <c r="WZV41" s="24"/>
      <c r="WZW41" s="24"/>
      <c r="WZX41" s="24"/>
      <c r="WZY41" s="24"/>
    </row>
    <row r="42" spans="1:21 16245:16249" s="87" customFormat="1" x14ac:dyDescent="0.2">
      <c r="A42" s="24"/>
      <c r="B42" s="105" t="s">
        <v>346</v>
      </c>
      <c r="C42" s="95">
        <v>1498.3160229999999</v>
      </c>
      <c r="D42" s="95">
        <v>27.210317</v>
      </c>
      <c r="E42" s="95">
        <f t="shared" si="1"/>
        <v>1525.5263399999999</v>
      </c>
      <c r="F42" s="95">
        <v>1498.3160229999999</v>
      </c>
      <c r="G42" s="95">
        <v>27.210317</v>
      </c>
      <c r="H42" s="95">
        <f t="shared" si="2"/>
        <v>1525.5263399999999</v>
      </c>
      <c r="WZU42" s="24"/>
      <c r="WZV42" s="24"/>
      <c r="WZW42" s="24"/>
      <c r="WZX42" s="24"/>
      <c r="WZY42" s="24"/>
    </row>
    <row r="43" spans="1:21 16245:16249" s="87" customFormat="1" x14ac:dyDescent="0.2">
      <c r="A43" s="24"/>
      <c r="B43" s="105" t="s">
        <v>347</v>
      </c>
      <c r="C43" s="95">
        <v>320.00885499999998</v>
      </c>
      <c r="D43" s="95">
        <v>0</v>
      </c>
      <c r="E43" s="95">
        <f t="shared" si="1"/>
        <v>320.00885499999998</v>
      </c>
      <c r="F43" s="95">
        <v>320.00885499999998</v>
      </c>
      <c r="G43" s="95">
        <v>0</v>
      </c>
      <c r="H43" s="95">
        <f t="shared" si="2"/>
        <v>320.00885499999998</v>
      </c>
      <c r="WZU43" s="24"/>
      <c r="WZV43" s="24"/>
      <c r="WZW43" s="24"/>
      <c r="WZX43" s="24"/>
      <c r="WZY43" s="24"/>
    </row>
    <row r="44" spans="1:21 16245:16249" s="87" customFormat="1" x14ac:dyDescent="0.2">
      <c r="A44" s="24"/>
      <c r="B44" s="105" t="s">
        <v>348</v>
      </c>
      <c r="C44" s="95">
        <v>173.056389</v>
      </c>
      <c r="D44" s="95">
        <v>10</v>
      </c>
      <c r="E44" s="95">
        <f t="shared" si="1"/>
        <v>183.056389</v>
      </c>
      <c r="F44" s="95">
        <v>173.056389</v>
      </c>
      <c r="G44" s="95">
        <v>10</v>
      </c>
      <c r="H44" s="95">
        <f t="shared" si="2"/>
        <v>183.056389</v>
      </c>
      <c r="WZU44" s="24"/>
      <c r="WZV44" s="24"/>
      <c r="WZW44" s="24"/>
      <c r="WZX44" s="24"/>
      <c r="WZY44" s="24"/>
    </row>
    <row r="45" spans="1:21 16245:16249" s="87" customFormat="1" x14ac:dyDescent="0.2">
      <c r="A45" s="24"/>
      <c r="B45" s="105" t="s">
        <v>349</v>
      </c>
      <c r="C45" s="95">
        <v>4190.5379979999998</v>
      </c>
      <c r="D45" s="95">
        <v>-42.1</v>
      </c>
      <c r="E45" s="95">
        <f t="shared" si="1"/>
        <v>4148.4379979999994</v>
      </c>
      <c r="F45" s="95">
        <v>4190.5379979999998</v>
      </c>
      <c r="G45" s="95">
        <v>-42.1</v>
      </c>
      <c r="H45" s="95">
        <f t="shared" si="2"/>
        <v>4148.4379979999994</v>
      </c>
      <c r="WZU45" s="24"/>
      <c r="WZV45" s="24"/>
      <c r="WZW45" s="24"/>
      <c r="WZX45" s="24"/>
      <c r="WZY45" s="24"/>
    </row>
    <row r="46" spans="1:21 16245:16249" s="87" customFormat="1" ht="25.5" x14ac:dyDescent="0.2">
      <c r="A46" s="24"/>
      <c r="B46" s="105" t="s">
        <v>350</v>
      </c>
      <c r="C46" s="95">
        <v>75.303405999999995</v>
      </c>
      <c r="D46" s="95">
        <v>2.855</v>
      </c>
      <c r="E46" s="95">
        <f t="shared" si="1"/>
        <v>78.158405999999999</v>
      </c>
      <c r="F46" s="95">
        <v>76.803585999999996</v>
      </c>
      <c r="G46" s="95">
        <v>2.855</v>
      </c>
      <c r="H46" s="95">
        <f t="shared" si="2"/>
        <v>79.658586</v>
      </c>
      <c r="WZU46" s="24"/>
      <c r="WZV46" s="24"/>
      <c r="WZW46" s="24"/>
      <c r="WZX46" s="24"/>
      <c r="WZY46" s="24"/>
    </row>
    <row r="47" spans="1:21 16245:16249" s="87" customFormat="1" x14ac:dyDescent="0.2">
      <c r="A47" s="24"/>
      <c r="B47" s="105" t="s">
        <v>351</v>
      </c>
      <c r="C47" s="95">
        <v>71.272642000000005</v>
      </c>
      <c r="D47" s="95">
        <v>3</v>
      </c>
      <c r="E47" s="95">
        <f t="shared" si="1"/>
        <v>74.272642000000005</v>
      </c>
      <c r="F47" s="95">
        <v>71.272642000000005</v>
      </c>
      <c r="G47" s="95">
        <v>3</v>
      </c>
      <c r="H47" s="95">
        <f t="shared" si="2"/>
        <v>74.272642000000005</v>
      </c>
      <c r="WZU47" s="24"/>
      <c r="WZV47" s="24"/>
      <c r="WZW47" s="24"/>
      <c r="WZX47" s="24"/>
      <c r="WZY47" s="24"/>
    </row>
    <row r="48" spans="1:21 16245:16249" s="87" customFormat="1" x14ac:dyDescent="0.2">
      <c r="A48" s="24"/>
      <c r="B48" s="105" t="s">
        <v>352</v>
      </c>
      <c r="C48" s="95">
        <v>18.991723</v>
      </c>
      <c r="D48" s="95">
        <v>-5</v>
      </c>
      <c r="E48" s="95">
        <f t="shared" si="1"/>
        <v>13.991723</v>
      </c>
      <c r="F48" s="95">
        <v>18.991723</v>
      </c>
      <c r="G48" s="95">
        <v>-5</v>
      </c>
      <c r="H48" s="95">
        <f t="shared" si="2"/>
        <v>13.991723</v>
      </c>
      <c r="WZU48" s="24"/>
      <c r="WZV48" s="24"/>
      <c r="WZW48" s="24"/>
      <c r="WZX48" s="24"/>
      <c r="WZY48" s="24"/>
    </row>
    <row r="49" spans="1:21 16245:16249" s="87" customFormat="1" x14ac:dyDescent="0.2">
      <c r="A49" s="24"/>
      <c r="B49" s="105" t="s">
        <v>353</v>
      </c>
      <c r="C49" s="95">
        <v>40</v>
      </c>
      <c r="D49" s="95">
        <v>0</v>
      </c>
      <c r="E49" s="95">
        <f t="shared" si="1"/>
        <v>40</v>
      </c>
      <c r="F49" s="95">
        <v>40</v>
      </c>
      <c r="G49" s="95">
        <v>0</v>
      </c>
      <c r="H49" s="95">
        <f t="shared" si="2"/>
        <v>40</v>
      </c>
      <c r="WZU49" s="24"/>
      <c r="WZV49" s="24"/>
      <c r="WZW49" s="24"/>
      <c r="WZX49" s="24"/>
      <c r="WZY49" s="24"/>
    </row>
    <row r="50" spans="1:21 16245:16249" s="87" customFormat="1" ht="25.5" x14ac:dyDescent="0.2">
      <c r="A50" s="24"/>
      <c r="B50" s="105" t="s">
        <v>354</v>
      </c>
      <c r="C50" s="95">
        <v>368</v>
      </c>
      <c r="D50" s="95">
        <v>0</v>
      </c>
      <c r="E50" s="95">
        <f t="shared" si="1"/>
        <v>368</v>
      </c>
      <c r="F50" s="95">
        <v>368</v>
      </c>
      <c r="G50" s="95">
        <v>0</v>
      </c>
      <c r="H50" s="95">
        <f t="shared" si="2"/>
        <v>368</v>
      </c>
      <c r="WZU50" s="24"/>
      <c r="WZV50" s="24"/>
      <c r="WZW50" s="24"/>
      <c r="WZX50" s="24"/>
      <c r="WZY50" s="24"/>
    </row>
    <row r="51" spans="1:21 16245:16249" s="87" customFormat="1" x14ac:dyDescent="0.2">
      <c r="A51" s="24"/>
      <c r="B51" s="105" t="s">
        <v>355</v>
      </c>
      <c r="C51" s="95">
        <v>155.175803</v>
      </c>
      <c r="D51" s="95">
        <v>-1.7999999999999999E-2</v>
      </c>
      <c r="E51" s="95">
        <f t="shared" si="1"/>
        <v>155.157803</v>
      </c>
      <c r="F51" s="95">
        <v>155.175803</v>
      </c>
      <c r="G51" s="95">
        <v>-1.7999999999999999E-2</v>
      </c>
      <c r="H51" s="95">
        <f t="shared" si="2"/>
        <v>155.157803</v>
      </c>
      <c r="WZU51" s="24"/>
      <c r="WZV51" s="24"/>
      <c r="WZW51" s="24"/>
      <c r="WZX51" s="24"/>
      <c r="WZY51" s="24"/>
    </row>
    <row r="52" spans="1:21 16245:16249" s="87" customFormat="1" x14ac:dyDescent="0.2">
      <c r="A52" s="24"/>
      <c r="B52" s="103" t="s">
        <v>356</v>
      </c>
      <c r="C52" s="95">
        <v>185.39925600000001</v>
      </c>
      <c r="D52" s="95">
        <v>8.2806200000000008</v>
      </c>
      <c r="E52" s="95">
        <f t="shared" si="1"/>
        <v>193.67987600000001</v>
      </c>
      <c r="F52" s="95">
        <v>185.39925600000001</v>
      </c>
      <c r="G52" s="95">
        <v>8.2806200000000008</v>
      </c>
      <c r="H52" s="95">
        <f t="shared" si="2"/>
        <v>193.67987600000001</v>
      </c>
      <c r="WZU52" s="24"/>
      <c r="WZV52" s="24"/>
      <c r="WZW52" s="24"/>
      <c r="WZX52" s="24"/>
      <c r="WZY52" s="24"/>
    </row>
    <row r="53" spans="1:21 16245:16249" s="87" customFormat="1" x14ac:dyDescent="0.2">
      <c r="A53" s="24"/>
      <c r="B53" s="103" t="s">
        <v>357</v>
      </c>
      <c r="C53" s="95">
        <v>383.10608100000002</v>
      </c>
      <c r="D53" s="95">
        <v>0</v>
      </c>
      <c r="E53" s="95">
        <f t="shared" si="1"/>
        <v>383.10608100000002</v>
      </c>
      <c r="F53" s="95">
        <v>385.16529700000001</v>
      </c>
      <c r="G53" s="95">
        <v>0</v>
      </c>
      <c r="H53" s="95">
        <f t="shared" si="2"/>
        <v>385.16529700000001</v>
      </c>
      <c r="WZU53" s="24"/>
      <c r="WZV53" s="24"/>
      <c r="WZW53" s="24"/>
      <c r="WZX53" s="24"/>
      <c r="WZY53" s="24"/>
    </row>
    <row r="54" spans="1:21 16245:16249" s="87" customFormat="1" x14ac:dyDescent="0.2">
      <c r="A54" s="24"/>
      <c r="B54" s="103" t="s">
        <v>358</v>
      </c>
      <c r="C54" s="95">
        <v>236.874728</v>
      </c>
      <c r="D54" s="95">
        <v>0</v>
      </c>
      <c r="E54" s="95">
        <f t="shared" si="1"/>
        <v>236.874728</v>
      </c>
      <c r="F54" s="95">
        <v>236.874728</v>
      </c>
      <c r="G54" s="95">
        <v>0</v>
      </c>
      <c r="H54" s="95">
        <f t="shared" si="2"/>
        <v>236.874728</v>
      </c>
      <c r="WZU54" s="24"/>
      <c r="WZV54" s="24"/>
      <c r="WZW54" s="24"/>
      <c r="WZX54" s="24"/>
      <c r="WZY54" s="24"/>
    </row>
    <row r="55" spans="1:21 16245:16249" s="87" customFormat="1" ht="38.25" x14ac:dyDescent="0.2">
      <c r="A55" s="24"/>
      <c r="B55" s="99" t="s">
        <v>359</v>
      </c>
      <c r="C55" s="95">
        <v>57.300457999999999</v>
      </c>
      <c r="D55" s="95">
        <v>0</v>
      </c>
      <c r="E55" s="95">
        <f t="shared" si="1"/>
        <v>57.300457999999999</v>
      </c>
      <c r="F55" s="95">
        <v>57.300457999999999</v>
      </c>
      <c r="G55" s="95">
        <v>0</v>
      </c>
      <c r="H55" s="95">
        <f t="shared" si="2"/>
        <v>57.300457999999999</v>
      </c>
      <c r="WZU55" s="24"/>
      <c r="WZV55" s="24"/>
      <c r="WZW55" s="24"/>
      <c r="WZX55" s="24"/>
      <c r="WZY55" s="24"/>
    </row>
    <row r="56" spans="1:21 16245:16249" s="87" customFormat="1" ht="25.5" x14ac:dyDescent="0.2">
      <c r="A56" s="24"/>
      <c r="B56" s="99" t="s">
        <v>360</v>
      </c>
      <c r="C56" s="95">
        <v>513.63790700000004</v>
      </c>
      <c r="D56" s="95">
        <v>0</v>
      </c>
      <c r="E56" s="95">
        <f t="shared" si="1"/>
        <v>513.63790700000004</v>
      </c>
      <c r="F56" s="95">
        <v>513.63790700000004</v>
      </c>
      <c r="G56" s="95">
        <v>0</v>
      </c>
      <c r="H56" s="95">
        <f t="shared" si="2"/>
        <v>513.63790700000004</v>
      </c>
      <c r="WZU56" s="24"/>
      <c r="WZV56" s="24"/>
      <c r="WZW56" s="24"/>
      <c r="WZX56" s="24"/>
      <c r="WZY56" s="24"/>
    </row>
    <row r="57" spans="1:21 16245:16249" s="87" customFormat="1" x14ac:dyDescent="0.2">
      <c r="A57" s="24"/>
      <c r="B57" s="99" t="s">
        <v>361</v>
      </c>
      <c r="C57" s="95">
        <v>331.18547100000001</v>
      </c>
      <c r="D57" s="95">
        <v>0</v>
      </c>
      <c r="E57" s="95">
        <f t="shared" si="1"/>
        <v>331.18547100000001</v>
      </c>
      <c r="F57" s="95">
        <v>331.18547100000001</v>
      </c>
      <c r="G57" s="95">
        <v>0</v>
      </c>
      <c r="H57" s="95">
        <f t="shared" si="2"/>
        <v>331.18547100000001</v>
      </c>
      <c r="WZU57" s="24"/>
      <c r="WZV57" s="24"/>
      <c r="WZW57" s="24"/>
      <c r="WZX57" s="24"/>
      <c r="WZY57" s="24"/>
    </row>
    <row r="58" spans="1:21 16245:16249" s="87" customFormat="1" ht="25.5" x14ac:dyDescent="0.2">
      <c r="A58" s="24"/>
      <c r="B58" s="99" t="s">
        <v>362</v>
      </c>
      <c r="C58" s="95">
        <v>72.007942</v>
      </c>
      <c r="D58" s="95">
        <v>0</v>
      </c>
      <c r="E58" s="95">
        <f t="shared" si="1"/>
        <v>72.007942</v>
      </c>
      <c r="F58" s="95">
        <v>72.007942</v>
      </c>
      <c r="G58" s="95">
        <v>0</v>
      </c>
      <c r="H58" s="95">
        <f t="shared" si="2"/>
        <v>72.007942</v>
      </c>
      <c r="WZU58" s="24"/>
      <c r="WZV58" s="24"/>
      <c r="WZW58" s="24"/>
      <c r="WZX58" s="24"/>
      <c r="WZY58" s="24"/>
    </row>
    <row r="59" spans="1:21 16245:16249" x14ac:dyDescent="0.2">
      <c r="B59" s="99" t="s">
        <v>363</v>
      </c>
      <c r="C59" s="95">
        <v>23.76906799999874</v>
      </c>
      <c r="D59" s="95">
        <v>2.7103690000000018</v>
      </c>
      <c r="E59" s="95">
        <v>26.47943699999874</v>
      </c>
      <c r="F59" s="95">
        <v>24.249067999998985</v>
      </c>
      <c r="G59" s="95">
        <v>2.7103690000000018</v>
      </c>
      <c r="H59" s="95">
        <v>26.959436999998985</v>
      </c>
      <c r="P59" s="45"/>
      <c r="Q59" s="45"/>
      <c r="R59" s="45"/>
      <c r="S59" s="45"/>
      <c r="T59" s="45"/>
      <c r="U59" s="45"/>
    </row>
    <row r="60" spans="1:21 16245:16249" s="87" customFormat="1" x14ac:dyDescent="0.2">
      <c r="A60" s="24"/>
      <c r="B60" s="91" t="s">
        <v>364</v>
      </c>
      <c r="C60" s="92">
        <f t="shared" ref="C60:H60" si="5">C61+C93+C114+C115</f>
        <v>134651.14100999999</v>
      </c>
      <c r="D60" s="92">
        <f t="shared" si="5"/>
        <v>1343.3589999999999</v>
      </c>
      <c r="E60" s="92">
        <f t="shared" si="5"/>
        <v>135994.50000999999</v>
      </c>
      <c r="F60" s="92">
        <f t="shared" si="5"/>
        <v>142613.93772099999</v>
      </c>
      <c r="G60" s="92">
        <f t="shared" si="5"/>
        <v>1343.3589999999999</v>
      </c>
      <c r="H60" s="92">
        <f t="shared" si="5"/>
        <v>143957.29672100002</v>
      </c>
      <c r="WZU60" s="24"/>
      <c r="WZV60" s="24"/>
      <c r="WZW60" s="24"/>
      <c r="WZX60" s="24"/>
      <c r="WZY60" s="24"/>
    </row>
    <row r="61" spans="1:21 16245:16249" s="87" customFormat="1" x14ac:dyDescent="0.2">
      <c r="A61" s="24"/>
      <c r="B61" s="91" t="s">
        <v>365</v>
      </c>
      <c r="C61" s="92">
        <f t="shared" ref="C61:H61" si="6">SUM(C62:C92)</f>
        <v>115503.995742</v>
      </c>
      <c r="D61" s="92">
        <f t="shared" si="6"/>
        <v>996.74</v>
      </c>
      <c r="E61" s="92">
        <f t="shared" si="6"/>
        <v>116500.73574199999</v>
      </c>
      <c r="F61" s="92">
        <f t="shared" si="6"/>
        <v>123376.840134</v>
      </c>
      <c r="G61" s="92">
        <f t="shared" si="6"/>
        <v>996.74</v>
      </c>
      <c r="H61" s="92">
        <f t="shared" si="6"/>
        <v>124373.580134</v>
      </c>
      <c r="WZU61" s="24"/>
      <c r="WZV61" s="24"/>
      <c r="WZW61" s="24"/>
      <c r="WZX61" s="24"/>
      <c r="WZY61" s="24"/>
    </row>
    <row r="62" spans="1:21 16245:16249" ht="38.25" x14ac:dyDescent="0.2">
      <c r="B62" s="99" t="s">
        <v>366</v>
      </c>
      <c r="C62" s="95">
        <v>7826.9525730000005</v>
      </c>
      <c r="D62" s="95">
        <v>0</v>
      </c>
      <c r="E62" s="95">
        <f t="shared" si="1"/>
        <v>7826.9525730000005</v>
      </c>
      <c r="F62" s="95">
        <v>7826.9525730000005</v>
      </c>
      <c r="G62" s="95">
        <v>0</v>
      </c>
      <c r="H62" s="95">
        <f t="shared" si="2"/>
        <v>7826.9525730000005</v>
      </c>
      <c r="N62" s="137"/>
    </row>
    <row r="63" spans="1:21 16245:16249" ht="25.5" x14ac:dyDescent="0.2">
      <c r="B63" s="99" t="s">
        <v>700</v>
      </c>
      <c r="C63" s="95">
        <v>0</v>
      </c>
      <c r="D63" s="95">
        <v>116</v>
      </c>
      <c r="E63" s="95">
        <f t="shared" si="1"/>
        <v>116</v>
      </c>
      <c r="F63" s="95">
        <v>0</v>
      </c>
      <c r="G63" s="95">
        <v>116</v>
      </c>
      <c r="H63" s="95">
        <f t="shared" si="2"/>
        <v>116</v>
      </c>
    </row>
    <row r="64" spans="1:21 16245:16249" x14ac:dyDescent="0.2">
      <c r="B64" s="99" t="s">
        <v>368</v>
      </c>
      <c r="C64" s="95">
        <v>9900</v>
      </c>
      <c r="D64" s="95">
        <v>0</v>
      </c>
      <c r="E64" s="95">
        <f t="shared" si="1"/>
        <v>9900</v>
      </c>
      <c r="F64" s="95">
        <v>9900</v>
      </c>
      <c r="G64" s="95">
        <v>0</v>
      </c>
      <c r="H64" s="95">
        <f t="shared" si="2"/>
        <v>9900</v>
      </c>
    </row>
    <row r="65" spans="2:9" x14ac:dyDescent="0.2">
      <c r="B65" s="99" t="s">
        <v>369</v>
      </c>
      <c r="C65" s="95">
        <v>4500</v>
      </c>
      <c r="D65" s="95">
        <v>0</v>
      </c>
      <c r="E65" s="95">
        <f t="shared" si="1"/>
        <v>4500</v>
      </c>
      <c r="F65" s="95">
        <v>4500</v>
      </c>
      <c r="G65" s="95">
        <v>0</v>
      </c>
      <c r="H65" s="95">
        <f t="shared" si="2"/>
        <v>4500</v>
      </c>
    </row>
    <row r="66" spans="2:9" x14ac:dyDescent="0.2">
      <c r="B66" s="99" t="s">
        <v>370</v>
      </c>
      <c r="C66" s="95">
        <v>255</v>
      </c>
      <c r="D66" s="95">
        <v>0</v>
      </c>
      <c r="E66" s="95">
        <f t="shared" si="1"/>
        <v>255</v>
      </c>
      <c r="F66" s="95">
        <v>255</v>
      </c>
      <c r="G66" s="95">
        <v>0</v>
      </c>
      <c r="H66" s="95">
        <f t="shared" si="2"/>
        <v>255</v>
      </c>
    </row>
    <row r="67" spans="2:9" x14ac:dyDescent="0.2">
      <c r="B67" s="99" t="s">
        <v>371</v>
      </c>
      <c r="C67" s="95">
        <v>6740</v>
      </c>
      <c r="D67" s="95">
        <v>0</v>
      </c>
      <c r="E67" s="95">
        <f t="shared" si="1"/>
        <v>6740</v>
      </c>
      <c r="F67" s="95">
        <v>6740</v>
      </c>
      <c r="G67" s="95">
        <v>0</v>
      </c>
      <c r="H67" s="95">
        <f t="shared" si="2"/>
        <v>6740</v>
      </c>
      <c r="I67" s="87"/>
    </row>
    <row r="68" spans="2:9" x14ac:dyDescent="0.2">
      <c r="B68" s="99" t="s">
        <v>372</v>
      </c>
      <c r="C68" s="95">
        <v>6564.5649999999996</v>
      </c>
      <c r="D68" s="95">
        <v>118.55</v>
      </c>
      <c r="E68" s="95">
        <f t="shared" si="1"/>
        <v>6683.1149999999998</v>
      </c>
      <c r="F68" s="95">
        <v>6564.5649999999996</v>
      </c>
      <c r="G68" s="95">
        <v>118.55</v>
      </c>
      <c r="H68" s="95">
        <f t="shared" si="2"/>
        <v>6683.1149999999998</v>
      </c>
    </row>
    <row r="69" spans="2:9" ht="25.5" x14ac:dyDescent="0.2">
      <c r="B69" s="99" t="s">
        <v>701</v>
      </c>
      <c r="C69" s="95">
        <v>69937.020999999993</v>
      </c>
      <c r="D69" s="95">
        <v>747.19</v>
      </c>
      <c r="E69" s="95">
        <f t="shared" ref="E69:E132" si="7">C69+D69</f>
        <v>70684.210999999996</v>
      </c>
      <c r="F69" s="95">
        <v>77808.365392000007</v>
      </c>
      <c r="G69" s="95">
        <v>747.19</v>
      </c>
      <c r="H69" s="95">
        <f t="shared" ref="H69:H132" si="8">F69+G69</f>
        <v>78555.555392000009</v>
      </c>
    </row>
    <row r="70" spans="2:9" ht="13.5" customHeight="1" x14ac:dyDescent="0.2">
      <c r="B70" s="99" t="s">
        <v>374</v>
      </c>
      <c r="C70" s="95">
        <v>0</v>
      </c>
      <c r="D70" s="95">
        <v>50</v>
      </c>
      <c r="E70" s="95">
        <f t="shared" si="7"/>
        <v>50</v>
      </c>
      <c r="F70" s="95">
        <v>0</v>
      </c>
      <c r="G70" s="95">
        <v>50</v>
      </c>
      <c r="H70" s="95">
        <f t="shared" si="8"/>
        <v>50</v>
      </c>
    </row>
    <row r="71" spans="2:9" x14ac:dyDescent="0.2">
      <c r="B71" s="99" t="s">
        <v>375</v>
      </c>
      <c r="C71" s="95">
        <v>258.82672100000002</v>
      </c>
      <c r="D71" s="95">
        <v>0</v>
      </c>
      <c r="E71" s="95">
        <f t="shared" si="7"/>
        <v>258.82672100000002</v>
      </c>
      <c r="F71" s="95">
        <v>258.82672100000002</v>
      </c>
      <c r="G71" s="95">
        <v>0</v>
      </c>
      <c r="H71" s="95">
        <f t="shared" si="8"/>
        <v>258.82672100000002</v>
      </c>
    </row>
    <row r="72" spans="2:9" ht="25.5" x14ac:dyDescent="0.2">
      <c r="B72" s="99" t="s">
        <v>376</v>
      </c>
      <c r="C72" s="95">
        <v>424</v>
      </c>
      <c r="D72" s="95">
        <v>0</v>
      </c>
      <c r="E72" s="95">
        <f t="shared" si="7"/>
        <v>424</v>
      </c>
      <c r="F72" s="95">
        <v>424</v>
      </c>
      <c r="G72" s="95">
        <v>0</v>
      </c>
      <c r="H72" s="95">
        <f t="shared" si="8"/>
        <v>424</v>
      </c>
    </row>
    <row r="73" spans="2:9" x14ac:dyDescent="0.2">
      <c r="B73" s="99" t="s">
        <v>377</v>
      </c>
      <c r="C73" s="95">
        <v>568.9</v>
      </c>
      <c r="D73" s="95">
        <v>0</v>
      </c>
      <c r="E73" s="95">
        <f t="shared" si="7"/>
        <v>568.9</v>
      </c>
      <c r="F73" s="95">
        <v>568.9</v>
      </c>
      <c r="G73" s="95">
        <v>0</v>
      </c>
      <c r="H73" s="95">
        <f t="shared" si="8"/>
        <v>568.9</v>
      </c>
    </row>
    <row r="74" spans="2:9" x14ac:dyDescent="0.2">
      <c r="B74" s="99" t="s">
        <v>379</v>
      </c>
      <c r="C74" s="95">
        <v>400</v>
      </c>
      <c r="D74" s="95">
        <v>0</v>
      </c>
      <c r="E74" s="95">
        <f t="shared" si="7"/>
        <v>400</v>
      </c>
      <c r="F74" s="95">
        <v>400</v>
      </c>
      <c r="G74" s="95">
        <v>0</v>
      </c>
      <c r="H74" s="95">
        <f t="shared" si="8"/>
        <v>400</v>
      </c>
    </row>
    <row r="75" spans="2:9" x14ac:dyDescent="0.2">
      <c r="B75" s="99" t="s">
        <v>380</v>
      </c>
      <c r="C75" s="95">
        <v>45</v>
      </c>
      <c r="D75" s="95">
        <v>0</v>
      </c>
      <c r="E75" s="95">
        <f t="shared" si="7"/>
        <v>45</v>
      </c>
      <c r="F75" s="95">
        <v>45</v>
      </c>
      <c r="G75" s="95">
        <v>0</v>
      </c>
      <c r="H75" s="95">
        <f t="shared" si="8"/>
        <v>45</v>
      </c>
    </row>
    <row r="76" spans="2:9" x14ac:dyDescent="0.2">
      <c r="B76" s="99" t="s">
        <v>381</v>
      </c>
      <c r="C76" s="95">
        <v>35</v>
      </c>
      <c r="D76" s="95">
        <v>0</v>
      </c>
      <c r="E76" s="95">
        <f t="shared" si="7"/>
        <v>35</v>
      </c>
      <c r="F76" s="95">
        <v>35</v>
      </c>
      <c r="G76" s="95">
        <v>0</v>
      </c>
      <c r="H76" s="95">
        <f t="shared" si="8"/>
        <v>35</v>
      </c>
    </row>
    <row r="77" spans="2:9" ht="25.5" x14ac:dyDescent="0.2">
      <c r="B77" s="99" t="s">
        <v>382</v>
      </c>
      <c r="C77" s="95">
        <v>4874.5540000000001</v>
      </c>
      <c r="D77" s="95">
        <v>0</v>
      </c>
      <c r="E77" s="95">
        <f t="shared" si="7"/>
        <v>4874.5540000000001</v>
      </c>
      <c r="F77" s="95">
        <v>4874.5540000000001</v>
      </c>
      <c r="G77" s="95">
        <v>0</v>
      </c>
      <c r="H77" s="95">
        <f t="shared" si="8"/>
        <v>4874.5540000000001</v>
      </c>
    </row>
    <row r="78" spans="2:9" x14ac:dyDescent="0.2">
      <c r="B78" s="99" t="s">
        <v>383</v>
      </c>
      <c r="C78" s="95">
        <v>236.814548</v>
      </c>
      <c r="D78" s="95">
        <v>0</v>
      </c>
      <c r="E78" s="95">
        <f t="shared" si="7"/>
        <v>236.814548</v>
      </c>
      <c r="F78" s="95">
        <v>236.814548</v>
      </c>
      <c r="G78" s="95">
        <v>0</v>
      </c>
      <c r="H78" s="95">
        <f t="shared" si="8"/>
        <v>236.814548</v>
      </c>
    </row>
    <row r="79" spans="2:9" ht="25.5" x14ac:dyDescent="0.2">
      <c r="B79" s="99" t="s">
        <v>384</v>
      </c>
      <c r="C79" s="95">
        <v>16</v>
      </c>
      <c r="D79" s="95">
        <v>0</v>
      </c>
      <c r="E79" s="95">
        <f t="shared" si="7"/>
        <v>16</v>
      </c>
      <c r="F79" s="95">
        <v>16</v>
      </c>
      <c r="G79" s="95">
        <v>0</v>
      </c>
      <c r="H79" s="95">
        <f t="shared" si="8"/>
        <v>16</v>
      </c>
    </row>
    <row r="80" spans="2:9" ht="25.5" x14ac:dyDescent="0.2">
      <c r="B80" s="99" t="s">
        <v>385</v>
      </c>
      <c r="C80" s="95">
        <v>1000</v>
      </c>
      <c r="D80" s="95">
        <v>0</v>
      </c>
      <c r="E80" s="95">
        <f t="shared" si="7"/>
        <v>1000</v>
      </c>
      <c r="F80" s="95">
        <v>1000</v>
      </c>
      <c r="G80" s="95">
        <v>0</v>
      </c>
      <c r="H80" s="95">
        <f t="shared" si="8"/>
        <v>1000</v>
      </c>
    </row>
    <row r="81" spans="1:14 16245:16249" ht="38.25" x14ac:dyDescent="0.2">
      <c r="B81" s="99" t="s">
        <v>386</v>
      </c>
      <c r="C81" s="95">
        <v>135.80000000000001</v>
      </c>
      <c r="D81" s="95">
        <v>0</v>
      </c>
      <c r="E81" s="95">
        <f t="shared" si="7"/>
        <v>135.80000000000001</v>
      </c>
      <c r="F81" s="95">
        <v>135.80000000000001</v>
      </c>
      <c r="G81" s="95">
        <v>0</v>
      </c>
      <c r="H81" s="95">
        <f t="shared" si="8"/>
        <v>135.80000000000001</v>
      </c>
      <c r="I81" s="45"/>
      <c r="J81" s="45"/>
      <c r="K81" s="45"/>
      <c r="L81" s="45"/>
      <c r="M81" s="45"/>
      <c r="N81" s="45"/>
    </row>
    <row r="82" spans="1:14 16245:16249" ht="25.5" x14ac:dyDescent="0.2">
      <c r="B82" s="99" t="s">
        <v>388</v>
      </c>
      <c r="C82" s="95">
        <v>384.673</v>
      </c>
      <c r="D82" s="95">
        <v>0</v>
      </c>
      <c r="E82" s="95">
        <f t="shared" si="7"/>
        <v>384.673</v>
      </c>
      <c r="F82" s="95">
        <v>384.673</v>
      </c>
      <c r="G82" s="95">
        <v>0</v>
      </c>
      <c r="H82" s="95">
        <f t="shared" si="8"/>
        <v>384.673</v>
      </c>
    </row>
    <row r="83" spans="1:14 16245:16249" x14ac:dyDescent="0.2">
      <c r="B83" s="99" t="s">
        <v>389</v>
      </c>
      <c r="C83" s="95">
        <v>50</v>
      </c>
      <c r="D83" s="95">
        <v>-6</v>
      </c>
      <c r="E83" s="95">
        <f t="shared" si="7"/>
        <v>44</v>
      </c>
      <c r="F83" s="95">
        <v>50</v>
      </c>
      <c r="G83" s="95">
        <v>-6</v>
      </c>
      <c r="H83" s="95">
        <f t="shared" si="8"/>
        <v>44</v>
      </c>
    </row>
    <row r="84" spans="1:14 16245:16249" x14ac:dyDescent="0.2">
      <c r="B84" s="99" t="s">
        <v>390</v>
      </c>
      <c r="C84" s="95">
        <v>765</v>
      </c>
      <c r="D84" s="95">
        <v>0</v>
      </c>
      <c r="E84" s="95">
        <f t="shared" si="7"/>
        <v>765</v>
      </c>
      <c r="F84" s="95">
        <v>765</v>
      </c>
      <c r="G84" s="95">
        <v>0</v>
      </c>
      <c r="H84" s="95">
        <f t="shared" si="8"/>
        <v>765</v>
      </c>
    </row>
    <row r="85" spans="1:14 16245:16249" ht="25.5" x14ac:dyDescent="0.2">
      <c r="B85" s="99" t="s">
        <v>391</v>
      </c>
      <c r="C85" s="95">
        <v>56.1</v>
      </c>
      <c r="D85" s="95">
        <v>0</v>
      </c>
      <c r="E85" s="95">
        <f t="shared" si="7"/>
        <v>56.1</v>
      </c>
      <c r="F85" s="95">
        <v>56.1</v>
      </c>
      <c r="G85" s="95">
        <v>0</v>
      </c>
      <c r="H85" s="95">
        <f t="shared" si="8"/>
        <v>56.1</v>
      </c>
    </row>
    <row r="86" spans="1:14 16245:16249" x14ac:dyDescent="0.2">
      <c r="B86" s="99" t="s">
        <v>392</v>
      </c>
      <c r="C86" s="95">
        <v>60</v>
      </c>
      <c r="D86" s="95">
        <v>-60</v>
      </c>
      <c r="E86" s="95">
        <f t="shared" si="7"/>
        <v>0</v>
      </c>
      <c r="F86" s="95">
        <v>60</v>
      </c>
      <c r="G86" s="95">
        <v>-60</v>
      </c>
      <c r="H86" s="95">
        <f t="shared" si="8"/>
        <v>0</v>
      </c>
    </row>
    <row r="87" spans="1:14 16245:16249" ht="38.25" x14ac:dyDescent="0.2">
      <c r="B87" s="99" t="s">
        <v>393</v>
      </c>
      <c r="C87" s="95">
        <v>28.794</v>
      </c>
      <c r="D87" s="95">
        <v>0</v>
      </c>
      <c r="E87" s="95">
        <f t="shared" si="7"/>
        <v>28.794</v>
      </c>
      <c r="F87" s="95">
        <v>28.794</v>
      </c>
      <c r="G87" s="95">
        <v>0</v>
      </c>
      <c r="H87" s="95">
        <f t="shared" si="8"/>
        <v>28.794</v>
      </c>
    </row>
    <row r="88" spans="1:14 16245:16249" ht="38.25" x14ac:dyDescent="0.2">
      <c r="B88" s="99" t="s">
        <v>394</v>
      </c>
      <c r="C88" s="95">
        <v>100</v>
      </c>
      <c r="D88" s="95">
        <v>0</v>
      </c>
      <c r="E88" s="95">
        <f t="shared" si="7"/>
        <v>100</v>
      </c>
      <c r="F88" s="95">
        <v>100</v>
      </c>
      <c r="G88" s="95">
        <v>0</v>
      </c>
      <c r="H88" s="95">
        <f t="shared" si="8"/>
        <v>100</v>
      </c>
    </row>
    <row r="89" spans="1:14 16245:16249" ht="38.25" x14ac:dyDescent="0.2">
      <c r="B89" s="99" t="s">
        <v>395</v>
      </c>
      <c r="C89" s="95">
        <v>25</v>
      </c>
      <c r="D89" s="95">
        <v>0</v>
      </c>
      <c r="E89" s="95">
        <f t="shared" si="7"/>
        <v>25</v>
      </c>
      <c r="F89" s="95">
        <v>25</v>
      </c>
      <c r="G89" s="95">
        <v>0</v>
      </c>
      <c r="H89" s="95">
        <f t="shared" si="8"/>
        <v>25</v>
      </c>
    </row>
    <row r="90" spans="1:14 16245:16249" ht="51" x14ac:dyDescent="0.2">
      <c r="B90" s="99" t="s">
        <v>702</v>
      </c>
      <c r="C90" s="95">
        <v>89</v>
      </c>
      <c r="D90" s="95">
        <v>0</v>
      </c>
      <c r="E90" s="95">
        <f t="shared" si="7"/>
        <v>89</v>
      </c>
      <c r="F90" s="95">
        <v>89</v>
      </c>
      <c r="G90" s="95">
        <v>0</v>
      </c>
      <c r="H90" s="95">
        <f t="shared" si="8"/>
        <v>89</v>
      </c>
    </row>
    <row r="91" spans="1:14 16245:16249" ht="25.5" x14ac:dyDescent="0.2">
      <c r="B91" s="99" t="s">
        <v>397</v>
      </c>
      <c r="C91" s="95">
        <v>0</v>
      </c>
      <c r="D91" s="95">
        <v>25</v>
      </c>
      <c r="E91" s="95">
        <f t="shared" si="7"/>
        <v>25</v>
      </c>
      <c r="F91" s="95">
        <v>0</v>
      </c>
      <c r="G91" s="95">
        <v>25</v>
      </c>
      <c r="H91" s="95">
        <f t="shared" si="8"/>
        <v>25</v>
      </c>
    </row>
    <row r="92" spans="1:14 16245:16249" x14ac:dyDescent="0.2">
      <c r="B92" s="106" t="s">
        <v>398</v>
      </c>
      <c r="C92" s="95">
        <v>226.99490000000219</v>
      </c>
      <c r="D92" s="95">
        <v>6</v>
      </c>
      <c r="E92" s="95">
        <f t="shared" si="7"/>
        <v>232.99490000000219</v>
      </c>
      <c r="F92" s="95">
        <v>228.49489999998764</v>
      </c>
      <c r="G92" s="95">
        <v>6</v>
      </c>
      <c r="H92" s="95">
        <f t="shared" si="8"/>
        <v>234.49489999998764</v>
      </c>
    </row>
    <row r="93" spans="1:14 16245:16249" s="87" customFormat="1" x14ac:dyDescent="0.2">
      <c r="A93" s="24"/>
      <c r="B93" s="91" t="s">
        <v>399</v>
      </c>
      <c r="C93" s="92">
        <f t="shared" ref="C93:H93" si="9">SUM(C94:C113)</f>
        <v>10666.361999999997</v>
      </c>
      <c r="D93" s="92">
        <f t="shared" si="9"/>
        <v>334.51900000000001</v>
      </c>
      <c r="E93" s="92">
        <f t="shared" si="9"/>
        <v>11000.880999999998</v>
      </c>
      <c r="F93" s="92">
        <f t="shared" si="9"/>
        <v>10706.314318999997</v>
      </c>
      <c r="G93" s="92">
        <f t="shared" si="9"/>
        <v>334.51900000000001</v>
      </c>
      <c r="H93" s="92">
        <f t="shared" si="9"/>
        <v>11040.833318999998</v>
      </c>
      <c r="WZU93" s="24"/>
      <c r="WZV93" s="24"/>
      <c r="WZW93" s="24"/>
      <c r="WZX93" s="24"/>
      <c r="WZY93" s="24"/>
    </row>
    <row r="94" spans="1:14 16245:16249" x14ac:dyDescent="0.2">
      <c r="B94" s="106" t="s">
        <v>400</v>
      </c>
      <c r="C94" s="95">
        <v>249.24199999999999</v>
      </c>
      <c r="D94" s="95">
        <v>-56.26</v>
      </c>
      <c r="E94" s="95">
        <f t="shared" si="7"/>
        <v>192.982</v>
      </c>
      <c r="F94" s="95">
        <v>249.24199999999999</v>
      </c>
      <c r="G94" s="95">
        <v>-56.26</v>
      </c>
      <c r="H94" s="95">
        <f t="shared" si="8"/>
        <v>192.982</v>
      </c>
    </row>
    <row r="95" spans="1:14 16245:16249" x14ac:dyDescent="0.2">
      <c r="B95" s="106" t="s">
        <v>401</v>
      </c>
      <c r="C95" s="95">
        <v>223.11743200000001</v>
      </c>
      <c r="D95" s="95">
        <v>15</v>
      </c>
      <c r="E95" s="95">
        <f t="shared" si="7"/>
        <v>238.11743200000001</v>
      </c>
      <c r="F95" s="95">
        <v>223.11743200000001</v>
      </c>
      <c r="G95" s="95">
        <v>15</v>
      </c>
      <c r="H95" s="95">
        <f t="shared" si="8"/>
        <v>238.11743200000001</v>
      </c>
    </row>
    <row r="96" spans="1:14 16245:16249" ht="25.5" x14ac:dyDescent="0.2">
      <c r="B96" s="106" t="s">
        <v>402</v>
      </c>
      <c r="C96" s="95">
        <v>532.58100000000002</v>
      </c>
      <c r="D96" s="95">
        <v>0</v>
      </c>
      <c r="E96" s="95">
        <f t="shared" si="7"/>
        <v>532.58100000000002</v>
      </c>
      <c r="F96" s="95">
        <v>532.58100000000002</v>
      </c>
      <c r="G96" s="95">
        <v>0</v>
      </c>
      <c r="H96" s="95">
        <f t="shared" si="8"/>
        <v>532.58100000000002</v>
      </c>
    </row>
    <row r="97" spans="1:8 16245:16249" ht="25.5" x14ac:dyDescent="0.2">
      <c r="B97" s="106" t="s">
        <v>703</v>
      </c>
      <c r="C97" s="95">
        <v>126.515372</v>
      </c>
      <c r="D97" s="95">
        <v>0</v>
      </c>
      <c r="E97" s="95">
        <f t="shared" si="7"/>
        <v>126.515372</v>
      </c>
      <c r="F97" s="95">
        <v>126.515372</v>
      </c>
      <c r="G97" s="95">
        <v>0</v>
      </c>
      <c r="H97" s="95">
        <f t="shared" si="8"/>
        <v>126.515372</v>
      </c>
    </row>
    <row r="98" spans="1:8 16245:16249" x14ac:dyDescent="0.2">
      <c r="B98" s="106" t="s">
        <v>404</v>
      </c>
      <c r="C98" s="95">
        <v>6458.4384</v>
      </c>
      <c r="D98" s="95">
        <v>187.82900000000001</v>
      </c>
      <c r="E98" s="95">
        <f t="shared" si="7"/>
        <v>6646.2673999999997</v>
      </c>
      <c r="F98" s="95">
        <v>6458.4384</v>
      </c>
      <c r="G98" s="95">
        <v>187.82900000000001</v>
      </c>
      <c r="H98" s="95">
        <f t="shared" si="8"/>
        <v>6646.2673999999997</v>
      </c>
    </row>
    <row r="99" spans="1:8 16245:16249" x14ac:dyDescent="0.2">
      <c r="B99" s="106" t="s">
        <v>405</v>
      </c>
      <c r="C99" s="95">
        <v>28.649201999999999</v>
      </c>
      <c r="D99" s="95">
        <v>0</v>
      </c>
      <c r="E99" s="95">
        <f t="shared" si="7"/>
        <v>28.649201999999999</v>
      </c>
      <c r="F99" s="95">
        <v>28.649201999999999</v>
      </c>
      <c r="G99" s="95">
        <v>0</v>
      </c>
      <c r="H99" s="95">
        <f t="shared" si="8"/>
        <v>28.649201999999999</v>
      </c>
    </row>
    <row r="100" spans="1:8 16245:16249" x14ac:dyDescent="0.2">
      <c r="B100" s="106" t="s">
        <v>406</v>
      </c>
      <c r="C100" s="95">
        <v>103</v>
      </c>
      <c r="D100" s="95">
        <v>0</v>
      </c>
      <c r="E100" s="95">
        <f t="shared" si="7"/>
        <v>103</v>
      </c>
      <c r="F100" s="95">
        <v>103</v>
      </c>
      <c r="G100" s="95">
        <v>0</v>
      </c>
      <c r="H100" s="95">
        <f t="shared" si="8"/>
        <v>103</v>
      </c>
    </row>
    <row r="101" spans="1:8 16245:16249" x14ac:dyDescent="0.2">
      <c r="B101" s="106" t="s">
        <v>407</v>
      </c>
      <c r="C101" s="95">
        <v>28.872451999999999</v>
      </c>
      <c r="D101" s="95">
        <v>0</v>
      </c>
      <c r="E101" s="95">
        <f t="shared" si="7"/>
        <v>28.872451999999999</v>
      </c>
      <c r="F101" s="95">
        <v>28.832011000000001</v>
      </c>
      <c r="G101" s="95">
        <v>0</v>
      </c>
      <c r="H101" s="95">
        <f t="shared" si="8"/>
        <v>28.832011000000001</v>
      </c>
    </row>
    <row r="102" spans="1:8 16245:16249" x14ac:dyDescent="0.2">
      <c r="B102" s="106" t="s">
        <v>408</v>
      </c>
      <c r="C102" s="95">
        <v>65.400000000000006</v>
      </c>
      <c r="D102" s="95">
        <v>0</v>
      </c>
      <c r="E102" s="95">
        <f t="shared" si="7"/>
        <v>65.400000000000006</v>
      </c>
      <c r="F102" s="95">
        <v>105.39276</v>
      </c>
      <c r="G102" s="95">
        <v>0</v>
      </c>
      <c r="H102" s="95">
        <f t="shared" si="8"/>
        <v>105.39276</v>
      </c>
    </row>
    <row r="103" spans="1:8 16245:16249" ht="25.5" x14ac:dyDescent="0.2">
      <c r="B103" s="106" t="s">
        <v>409</v>
      </c>
      <c r="C103" s="95">
        <v>404.26047499999999</v>
      </c>
      <c r="D103" s="95">
        <v>0</v>
      </c>
      <c r="E103" s="95">
        <f t="shared" si="7"/>
        <v>404.26047499999999</v>
      </c>
      <c r="F103" s="95">
        <v>404.26047499999999</v>
      </c>
      <c r="G103" s="95">
        <v>0</v>
      </c>
      <c r="H103" s="95">
        <f t="shared" si="8"/>
        <v>404.26047499999999</v>
      </c>
    </row>
    <row r="104" spans="1:8 16245:16249" ht="38.25" x14ac:dyDescent="0.2">
      <c r="B104" s="106" t="s">
        <v>410</v>
      </c>
      <c r="C104" s="95">
        <v>400</v>
      </c>
      <c r="D104" s="95">
        <v>0</v>
      </c>
      <c r="E104" s="95">
        <f t="shared" si="7"/>
        <v>400</v>
      </c>
      <c r="F104" s="95">
        <v>400</v>
      </c>
      <c r="G104" s="95">
        <v>0</v>
      </c>
      <c r="H104" s="95">
        <f t="shared" si="8"/>
        <v>400</v>
      </c>
    </row>
    <row r="105" spans="1:8 16245:16249" s="87" customFormat="1" ht="25.5" x14ac:dyDescent="0.2">
      <c r="A105" s="24"/>
      <c r="B105" s="106" t="s">
        <v>704</v>
      </c>
      <c r="C105" s="95">
        <v>1160</v>
      </c>
      <c r="D105" s="95">
        <v>0</v>
      </c>
      <c r="E105" s="95">
        <f t="shared" si="7"/>
        <v>1160</v>
      </c>
      <c r="F105" s="95">
        <v>1160</v>
      </c>
      <c r="G105" s="95">
        <v>0</v>
      </c>
      <c r="H105" s="95">
        <f t="shared" si="8"/>
        <v>1160</v>
      </c>
      <c r="WZU105" s="24"/>
      <c r="WZV105" s="24"/>
      <c r="WZW105" s="24"/>
      <c r="WZX105" s="24"/>
      <c r="WZY105" s="24"/>
    </row>
    <row r="106" spans="1:8 16245:16249" s="87" customFormat="1" ht="25.5" x14ac:dyDescent="0.2">
      <c r="A106" s="24"/>
      <c r="B106" s="106" t="s">
        <v>413</v>
      </c>
      <c r="C106" s="95">
        <v>249</v>
      </c>
      <c r="D106" s="95">
        <v>0</v>
      </c>
      <c r="E106" s="95">
        <f t="shared" si="7"/>
        <v>249</v>
      </c>
      <c r="F106" s="95">
        <v>249</v>
      </c>
      <c r="G106" s="95">
        <v>0</v>
      </c>
      <c r="H106" s="95">
        <f t="shared" si="8"/>
        <v>249</v>
      </c>
      <c r="WZU106" s="24"/>
      <c r="WZV106" s="24"/>
      <c r="WZW106" s="24"/>
      <c r="WZX106" s="24"/>
      <c r="WZY106" s="24"/>
    </row>
    <row r="107" spans="1:8 16245:16249" ht="25.5" x14ac:dyDescent="0.2">
      <c r="B107" s="106" t="s">
        <v>414</v>
      </c>
      <c r="C107" s="95">
        <v>39.700000000000003</v>
      </c>
      <c r="D107" s="95">
        <v>0</v>
      </c>
      <c r="E107" s="95">
        <f t="shared" si="7"/>
        <v>39.700000000000003</v>
      </c>
      <c r="F107" s="95">
        <v>39.700000000000003</v>
      </c>
      <c r="G107" s="95">
        <v>0</v>
      </c>
      <c r="H107" s="95">
        <f t="shared" si="8"/>
        <v>39.700000000000003</v>
      </c>
    </row>
    <row r="108" spans="1:8 16245:16249" ht="38.25" x14ac:dyDescent="0.2">
      <c r="B108" s="106" t="s">
        <v>416</v>
      </c>
      <c r="C108" s="95">
        <v>332.70471300000003</v>
      </c>
      <c r="D108" s="95">
        <v>110</v>
      </c>
      <c r="E108" s="95">
        <f t="shared" si="7"/>
        <v>442.70471300000003</v>
      </c>
      <c r="F108" s="95">
        <v>332.70471300000003</v>
      </c>
      <c r="G108" s="95">
        <v>110</v>
      </c>
      <c r="H108" s="95">
        <f t="shared" si="8"/>
        <v>442.70471300000003</v>
      </c>
    </row>
    <row r="109" spans="1:8 16245:16249" ht="38.25" x14ac:dyDescent="0.2">
      <c r="B109" s="107" t="s">
        <v>417</v>
      </c>
      <c r="C109" s="95">
        <v>40</v>
      </c>
      <c r="D109" s="95">
        <v>10</v>
      </c>
      <c r="E109" s="95">
        <f t="shared" si="7"/>
        <v>50</v>
      </c>
      <c r="F109" s="95">
        <v>40</v>
      </c>
      <c r="G109" s="95">
        <v>10</v>
      </c>
      <c r="H109" s="95">
        <f t="shared" si="8"/>
        <v>50</v>
      </c>
    </row>
    <row r="110" spans="1:8 16245:16249" ht="25.5" x14ac:dyDescent="0.2">
      <c r="B110" s="107" t="s">
        <v>418</v>
      </c>
      <c r="C110" s="95">
        <v>15</v>
      </c>
      <c r="D110" s="95">
        <v>5</v>
      </c>
      <c r="E110" s="95">
        <f t="shared" si="7"/>
        <v>20</v>
      </c>
      <c r="F110" s="95">
        <v>15</v>
      </c>
      <c r="G110" s="95">
        <v>5</v>
      </c>
      <c r="H110" s="95">
        <f t="shared" si="8"/>
        <v>20</v>
      </c>
    </row>
    <row r="111" spans="1:8 16245:16249" ht="38.25" x14ac:dyDescent="0.2">
      <c r="B111" s="107" t="s">
        <v>705</v>
      </c>
      <c r="C111" s="95">
        <v>0</v>
      </c>
      <c r="D111" s="95">
        <v>80</v>
      </c>
      <c r="E111" s="95">
        <f t="shared" si="7"/>
        <v>80</v>
      </c>
      <c r="F111" s="95">
        <v>0</v>
      </c>
      <c r="G111" s="95">
        <v>80</v>
      </c>
      <c r="H111" s="95">
        <f t="shared" si="8"/>
        <v>80</v>
      </c>
    </row>
    <row r="112" spans="1:8 16245:16249" ht="25.5" x14ac:dyDescent="0.2">
      <c r="B112" s="107" t="s">
        <v>420</v>
      </c>
      <c r="C112" s="95">
        <v>28.8</v>
      </c>
      <c r="D112" s="95">
        <v>0</v>
      </c>
      <c r="E112" s="95">
        <f t="shared" si="7"/>
        <v>28.8</v>
      </c>
      <c r="F112" s="95">
        <v>28.8</v>
      </c>
      <c r="G112" s="95">
        <v>0</v>
      </c>
      <c r="H112" s="95">
        <f t="shared" si="8"/>
        <v>28.8</v>
      </c>
    </row>
    <row r="113" spans="1:8 16245:16249" x14ac:dyDescent="0.2">
      <c r="B113" s="107" t="s">
        <v>421</v>
      </c>
      <c r="C113" s="95">
        <v>181.08095399999956</v>
      </c>
      <c r="D113" s="95">
        <v>-17.050000000000011</v>
      </c>
      <c r="E113" s="95">
        <f t="shared" si="7"/>
        <v>164.03095399999955</v>
      </c>
      <c r="F113" s="95">
        <v>181.08095399999956</v>
      </c>
      <c r="G113" s="95">
        <v>-17.050000000000011</v>
      </c>
      <c r="H113" s="95">
        <f t="shared" si="8"/>
        <v>164.03095399999955</v>
      </c>
    </row>
    <row r="114" spans="1:8 16245:16249" s="87" customFormat="1" x14ac:dyDescent="0.2">
      <c r="A114" s="24"/>
      <c r="B114" s="91" t="s">
        <v>422</v>
      </c>
      <c r="C114" s="92">
        <v>7720.2644710000004</v>
      </c>
      <c r="D114" s="92">
        <v>8</v>
      </c>
      <c r="E114" s="92">
        <f t="shared" si="7"/>
        <v>7728.2644710000004</v>
      </c>
      <c r="F114" s="92">
        <v>7720.2644710000004</v>
      </c>
      <c r="G114" s="92">
        <v>8</v>
      </c>
      <c r="H114" s="92">
        <f t="shared" si="8"/>
        <v>7728.2644710000004</v>
      </c>
      <c r="WZU114" s="24"/>
      <c r="WZV114" s="24"/>
      <c r="WZW114" s="24"/>
      <c r="WZX114" s="24"/>
      <c r="WZY114" s="24"/>
    </row>
    <row r="115" spans="1:8 16245:16249" s="87" customFormat="1" ht="25.5" x14ac:dyDescent="0.2">
      <c r="A115" s="24"/>
      <c r="B115" s="91" t="s">
        <v>423</v>
      </c>
      <c r="C115" s="92">
        <v>760.51879700000063</v>
      </c>
      <c r="D115" s="92">
        <v>4.0999999999999996</v>
      </c>
      <c r="E115" s="92">
        <f t="shared" si="7"/>
        <v>764.61879700000065</v>
      </c>
      <c r="F115" s="92">
        <v>810.51879700000063</v>
      </c>
      <c r="G115" s="92">
        <v>4.0999999999999996</v>
      </c>
      <c r="H115" s="92">
        <f t="shared" si="8"/>
        <v>814.61879700000065</v>
      </c>
      <c r="WZU115" s="24"/>
      <c r="WZV115" s="24"/>
      <c r="WZW115" s="24"/>
      <c r="WZX115" s="24"/>
      <c r="WZY115" s="24"/>
    </row>
    <row r="116" spans="1:8 16245:16249" x14ac:dyDescent="0.2">
      <c r="B116" s="138" t="s">
        <v>424</v>
      </c>
      <c r="C116" s="95">
        <v>309.49953099999999</v>
      </c>
      <c r="D116" s="95">
        <v>0</v>
      </c>
      <c r="E116" s="95">
        <f t="shared" si="7"/>
        <v>309.49953099999999</v>
      </c>
      <c r="F116" s="95">
        <v>309.49953099999999</v>
      </c>
      <c r="G116" s="95">
        <v>0</v>
      </c>
      <c r="H116" s="95">
        <f t="shared" si="8"/>
        <v>309.49953099999999</v>
      </c>
    </row>
    <row r="117" spans="1:8 16245:16249" s="87" customFormat="1" x14ac:dyDescent="0.2">
      <c r="A117" s="24"/>
      <c r="B117" s="91" t="s">
        <v>425</v>
      </c>
      <c r="C117" s="92">
        <f>SUM(C118,C134,C135)</f>
        <v>140477.83605000001</v>
      </c>
      <c r="D117" s="92">
        <f t="shared" ref="D117:H117" si="10">SUM(D118,D134,D135)</f>
        <v>621.38797</v>
      </c>
      <c r="E117" s="92">
        <f>SUM(E118,E134,E135)</f>
        <v>141099.22401999999</v>
      </c>
      <c r="F117" s="92">
        <f t="shared" si="10"/>
        <v>140887.51336400001</v>
      </c>
      <c r="G117" s="92">
        <f t="shared" si="10"/>
        <v>621.38797</v>
      </c>
      <c r="H117" s="92">
        <f t="shared" si="10"/>
        <v>141508.90133400002</v>
      </c>
      <c r="WZU117" s="24"/>
      <c r="WZV117" s="24"/>
      <c r="WZW117" s="24"/>
      <c r="WZX117" s="24"/>
      <c r="WZY117" s="24"/>
    </row>
    <row r="118" spans="1:8 16245:16249" ht="22.5" customHeight="1" x14ac:dyDescent="0.2">
      <c r="B118" s="139" t="s">
        <v>426</v>
      </c>
      <c r="C118" s="95">
        <v>138729.402248</v>
      </c>
      <c r="D118" s="95">
        <v>616.79999999999995</v>
      </c>
      <c r="E118" s="95">
        <f t="shared" si="7"/>
        <v>139346.20224799999</v>
      </c>
      <c r="F118" s="95">
        <v>139150.72956200002</v>
      </c>
      <c r="G118" s="95">
        <v>616.79999999999995</v>
      </c>
      <c r="H118" s="95">
        <f t="shared" si="8"/>
        <v>139767.52956200001</v>
      </c>
    </row>
    <row r="119" spans="1:8 16245:16249" x14ac:dyDescent="0.2">
      <c r="B119" s="113" t="s">
        <v>427</v>
      </c>
      <c r="C119" s="95">
        <v>19830.8</v>
      </c>
      <c r="D119" s="95">
        <v>0</v>
      </c>
      <c r="E119" s="95">
        <f t="shared" si="7"/>
        <v>19830.8</v>
      </c>
      <c r="F119" s="95">
        <v>19830.8</v>
      </c>
      <c r="G119" s="95">
        <v>0</v>
      </c>
      <c r="H119" s="95">
        <f t="shared" si="8"/>
        <v>19830.8</v>
      </c>
    </row>
    <row r="120" spans="1:8 16245:16249" x14ac:dyDescent="0.2">
      <c r="B120" s="113" t="s">
        <v>428</v>
      </c>
      <c r="C120" s="95">
        <v>6144.2588779999996</v>
      </c>
      <c r="D120" s="95">
        <v>-19.600000000000001</v>
      </c>
      <c r="E120" s="95">
        <f t="shared" si="7"/>
        <v>6124.6588779999993</v>
      </c>
      <c r="F120" s="95">
        <v>6144.2588779999996</v>
      </c>
      <c r="G120" s="95">
        <v>-19.600000000000001</v>
      </c>
      <c r="H120" s="95">
        <f t="shared" si="8"/>
        <v>6124.6588779999993</v>
      </c>
    </row>
    <row r="121" spans="1:8 16245:16249" s="87" customFormat="1" x14ac:dyDescent="0.2">
      <c r="A121" s="24"/>
      <c r="B121" s="113" t="s">
        <v>429</v>
      </c>
      <c r="C121" s="95">
        <v>3600</v>
      </c>
      <c r="D121" s="95">
        <v>0</v>
      </c>
      <c r="E121" s="95">
        <f t="shared" si="7"/>
        <v>3600</v>
      </c>
      <c r="F121" s="95">
        <v>3600</v>
      </c>
      <c r="G121" s="95">
        <v>0</v>
      </c>
      <c r="H121" s="95">
        <f t="shared" si="8"/>
        <v>3600</v>
      </c>
      <c r="WZU121" s="24"/>
      <c r="WZV121" s="24"/>
      <c r="WZW121" s="24"/>
      <c r="WZX121" s="24"/>
      <c r="WZY121" s="24"/>
    </row>
    <row r="122" spans="1:8 16245:16249" s="87" customFormat="1" x14ac:dyDescent="0.2">
      <c r="A122" s="24"/>
      <c r="B122" s="113" t="s">
        <v>430</v>
      </c>
      <c r="C122" s="95">
        <v>394.25508100000002</v>
      </c>
      <c r="D122" s="95">
        <v>309</v>
      </c>
      <c r="E122" s="95">
        <f t="shared" si="7"/>
        <v>703.25508100000002</v>
      </c>
      <c r="F122" s="95">
        <v>555.12239499999998</v>
      </c>
      <c r="G122" s="95">
        <v>309</v>
      </c>
      <c r="H122" s="95">
        <f t="shared" si="8"/>
        <v>864.12239499999998</v>
      </c>
      <c r="WZU122" s="24"/>
      <c r="WZV122" s="24"/>
      <c r="WZW122" s="24"/>
      <c r="WZX122" s="24"/>
      <c r="WZY122" s="24"/>
    </row>
    <row r="123" spans="1:8 16245:16249" ht="38.25" x14ac:dyDescent="0.2">
      <c r="B123" s="113" t="s">
        <v>431</v>
      </c>
      <c r="C123" s="95">
        <v>1327</v>
      </c>
      <c r="D123" s="95">
        <v>0</v>
      </c>
      <c r="E123" s="95">
        <f t="shared" si="7"/>
        <v>1327</v>
      </c>
      <c r="F123" s="95">
        <v>1327</v>
      </c>
      <c r="G123" s="95">
        <v>0</v>
      </c>
      <c r="H123" s="95">
        <f t="shared" si="8"/>
        <v>1327</v>
      </c>
    </row>
    <row r="124" spans="1:8 16245:16249" x14ac:dyDescent="0.2">
      <c r="B124" s="113" t="s">
        <v>432</v>
      </c>
      <c r="C124" s="95">
        <v>6205.4</v>
      </c>
      <c r="D124" s="95">
        <v>0</v>
      </c>
      <c r="E124" s="95">
        <f t="shared" si="7"/>
        <v>6205.4</v>
      </c>
      <c r="F124" s="95">
        <v>6205.4</v>
      </c>
      <c r="G124" s="95">
        <v>0</v>
      </c>
      <c r="H124" s="95">
        <f t="shared" si="8"/>
        <v>6205.4</v>
      </c>
    </row>
    <row r="125" spans="1:8 16245:16249" x14ac:dyDescent="0.2">
      <c r="B125" s="113" t="s">
        <v>433</v>
      </c>
      <c r="C125" s="95">
        <v>15</v>
      </c>
      <c r="D125" s="95">
        <v>0</v>
      </c>
      <c r="E125" s="95">
        <f t="shared" si="7"/>
        <v>15</v>
      </c>
      <c r="F125" s="95">
        <v>15</v>
      </c>
      <c r="G125" s="95">
        <v>0</v>
      </c>
      <c r="H125" s="95">
        <f t="shared" si="8"/>
        <v>15</v>
      </c>
    </row>
    <row r="126" spans="1:8 16245:16249" x14ac:dyDescent="0.2">
      <c r="B126" s="113" t="s">
        <v>434</v>
      </c>
      <c r="C126" s="95">
        <v>13087.615575</v>
      </c>
      <c r="D126" s="95">
        <v>33.987969999999997</v>
      </c>
      <c r="E126" s="95">
        <f t="shared" si="7"/>
        <v>13121.603545</v>
      </c>
      <c r="F126" s="95">
        <v>13087.615575</v>
      </c>
      <c r="G126" s="95">
        <v>33.987969999999997</v>
      </c>
      <c r="H126" s="95">
        <f t="shared" si="8"/>
        <v>13121.603545</v>
      </c>
    </row>
    <row r="127" spans="1:8 16245:16249" x14ac:dyDescent="0.2">
      <c r="B127" s="113" t="s">
        <v>435</v>
      </c>
      <c r="C127" s="95">
        <v>0</v>
      </c>
      <c r="D127" s="95">
        <v>410</v>
      </c>
      <c r="E127" s="95">
        <f t="shared" si="7"/>
        <v>410</v>
      </c>
      <c r="F127" s="95">
        <v>0</v>
      </c>
      <c r="G127" s="95">
        <v>410</v>
      </c>
      <c r="H127" s="95">
        <f t="shared" si="8"/>
        <v>410</v>
      </c>
    </row>
    <row r="128" spans="1:8 16245:16249" ht="25.5" x14ac:dyDescent="0.2">
      <c r="B128" s="113" t="s">
        <v>436</v>
      </c>
      <c r="C128" s="95">
        <v>23.08</v>
      </c>
      <c r="D128" s="95">
        <v>0</v>
      </c>
      <c r="E128" s="95">
        <f t="shared" si="7"/>
        <v>23.08</v>
      </c>
      <c r="F128" s="95">
        <v>23.08</v>
      </c>
      <c r="G128" s="95">
        <v>0</v>
      </c>
      <c r="H128" s="95">
        <f t="shared" si="8"/>
        <v>23.08</v>
      </c>
    </row>
    <row r="129" spans="1:19 16245:16249" x14ac:dyDescent="0.2">
      <c r="B129" s="113" t="s">
        <v>437</v>
      </c>
      <c r="C129" s="95">
        <v>8410</v>
      </c>
      <c r="D129" s="95">
        <v>-900</v>
      </c>
      <c r="E129" s="95">
        <f t="shared" si="7"/>
        <v>7510</v>
      </c>
      <c r="F129" s="95">
        <v>8410</v>
      </c>
      <c r="G129" s="95">
        <v>-900</v>
      </c>
      <c r="H129" s="95">
        <f t="shared" si="8"/>
        <v>7510</v>
      </c>
    </row>
    <row r="130" spans="1:19 16245:16249" x14ac:dyDescent="0.2">
      <c r="B130" s="113" t="s">
        <v>438</v>
      </c>
      <c r="C130" s="95">
        <v>7391</v>
      </c>
      <c r="D130" s="95">
        <v>0</v>
      </c>
      <c r="E130" s="95">
        <f t="shared" si="7"/>
        <v>7391</v>
      </c>
      <c r="F130" s="95">
        <v>7391</v>
      </c>
      <c r="G130" s="95">
        <v>0</v>
      </c>
      <c r="H130" s="95">
        <f t="shared" si="8"/>
        <v>7391</v>
      </c>
    </row>
    <row r="131" spans="1:19 16245:16249" ht="38.25" x14ac:dyDescent="0.2">
      <c r="B131" s="138" t="s">
        <v>439</v>
      </c>
      <c r="C131" s="95">
        <v>2448.483514</v>
      </c>
      <c r="D131" s="95">
        <v>200</v>
      </c>
      <c r="E131" s="95">
        <f t="shared" si="7"/>
        <v>2648.483514</v>
      </c>
      <c r="F131" s="95">
        <v>2448.483514</v>
      </c>
      <c r="G131" s="95">
        <v>200</v>
      </c>
      <c r="H131" s="95">
        <f t="shared" si="8"/>
        <v>2648.483514</v>
      </c>
    </row>
    <row r="132" spans="1:19 16245:16249" x14ac:dyDescent="0.2">
      <c r="B132" s="113" t="s">
        <v>440</v>
      </c>
      <c r="C132" s="95">
        <v>455.7</v>
      </c>
      <c r="D132" s="95">
        <v>218.7</v>
      </c>
      <c r="E132" s="95">
        <f t="shared" si="7"/>
        <v>674.4</v>
      </c>
      <c r="F132" s="95">
        <v>455.7</v>
      </c>
      <c r="G132" s="95">
        <v>218.7</v>
      </c>
      <c r="H132" s="95">
        <f t="shared" si="8"/>
        <v>674.4</v>
      </c>
    </row>
    <row r="133" spans="1:19 16245:16249" x14ac:dyDescent="0.2">
      <c r="B133" s="113" t="s">
        <v>441</v>
      </c>
      <c r="C133" s="95">
        <v>710.7</v>
      </c>
      <c r="D133" s="95">
        <v>187.2</v>
      </c>
      <c r="E133" s="95">
        <f t="shared" ref="E133:E196" si="11">C133+D133</f>
        <v>897.90000000000009</v>
      </c>
      <c r="F133" s="95">
        <v>710.7</v>
      </c>
      <c r="G133" s="95">
        <v>187.2</v>
      </c>
      <c r="H133" s="95">
        <f t="shared" ref="H133:H196" si="12">F133+G133</f>
        <v>897.90000000000009</v>
      </c>
    </row>
    <row r="134" spans="1:19 16245:16249" x14ac:dyDescent="0.2">
      <c r="B134" s="107" t="s">
        <v>442</v>
      </c>
      <c r="C134" s="95">
        <v>1650.2624080000001</v>
      </c>
      <c r="D134" s="95">
        <v>1.5879699999999999</v>
      </c>
      <c r="E134" s="95">
        <f t="shared" si="11"/>
        <v>1651.8503780000001</v>
      </c>
      <c r="F134" s="95">
        <v>1638.6124080000002</v>
      </c>
      <c r="G134" s="95">
        <v>1.5879699999999999</v>
      </c>
      <c r="H134" s="95">
        <f t="shared" si="12"/>
        <v>1640.2003780000002</v>
      </c>
    </row>
    <row r="135" spans="1:19 16245:16249" x14ac:dyDescent="0.2">
      <c r="B135" s="107" t="s">
        <v>443</v>
      </c>
      <c r="C135" s="95">
        <v>98.171393999999992</v>
      </c>
      <c r="D135" s="95">
        <v>3</v>
      </c>
      <c r="E135" s="95">
        <f t="shared" si="11"/>
        <v>101.17139399999999</v>
      </c>
      <c r="F135" s="95">
        <v>98.171393999999992</v>
      </c>
      <c r="G135" s="95">
        <v>3</v>
      </c>
      <c r="H135" s="95">
        <f t="shared" si="12"/>
        <v>101.17139399999999</v>
      </c>
    </row>
    <row r="136" spans="1:19 16245:16249" s="87" customFormat="1" x14ac:dyDescent="0.2">
      <c r="A136" s="24"/>
      <c r="B136" s="91" t="s">
        <v>444</v>
      </c>
      <c r="C136" s="92">
        <f>SUM(C137:C141)</f>
        <v>2035.6006399999999</v>
      </c>
      <c r="D136" s="92">
        <f t="shared" ref="D136:H136" si="13">SUM(D137:D141)</f>
        <v>-1.874061</v>
      </c>
      <c r="E136" s="92">
        <f>SUM(E137:E141)</f>
        <v>2033.7265789999999</v>
      </c>
      <c r="F136" s="92">
        <f t="shared" si="13"/>
        <v>2053.6635759999999</v>
      </c>
      <c r="G136" s="92">
        <f t="shared" si="13"/>
        <v>-1.874061</v>
      </c>
      <c r="H136" s="92">
        <f t="shared" si="13"/>
        <v>2051.7895150000004</v>
      </c>
      <c r="R136" s="122"/>
      <c r="S136" s="122"/>
      <c r="WZU136" s="24"/>
      <c r="WZV136" s="24"/>
      <c r="WZW136" s="24"/>
      <c r="WZX136" s="24"/>
      <c r="WZY136" s="24"/>
    </row>
    <row r="137" spans="1:19 16245:16249" s="87" customFormat="1" x14ac:dyDescent="0.2">
      <c r="A137" s="24"/>
      <c r="B137" s="107" t="s">
        <v>445</v>
      </c>
      <c r="C137" s="95">
        <v>317.052593</v>
      </c>
      <c r="D137" s="95">
        <v>-1.374061</v>
      </c>
      <c r="E137" s="95">
        <f t="shared" si="11"/>
        <v>315.67853200000002</v>
      </c>
      <c r="F137" s="95">
        <v>317.052593</v>
      </c>
      <c r="G137" s="95">
        <v>-1.374061</v>
      </c>
      <c r="H137" s="95">
        <f t="shared" si="12"/>
        <v>315.67853200000002</v>
      </c>
      <c r="I137" s="140"/>
      <c r="J137" s="140"/>
      <c r="K137" s="140"/>
      <c r="L137" s="140"/>
      <c r="WZU137" s="24"/>
      <c r="WZV137" s="24"/>
      <c r="WZW137" s="24"/>
      <c r="WZX137" s="24"/>
      <c r="WZY137" s="24"/>
    </row>
    <row r="138" spans="1:19 16245:16249" x14ac:dyDescent="0.2">
      <c r="B138" s="107" t="s">
        <v>446</v>
      </c>
      <c r="C138" s="95">
        <v>1511.5057959999999</v>
      </c>
      <c r="D138" s="95">
        <v>-0.5</v>
      </c>
      <c r="E138" s="95">
        <f t="shared" si="11"/>
        <v>1511.0057959999999</v>
      </c>
      <c r="F138" s="95">
        <v>1511.568732</v>
      </c>
      <c r="G138" s="95">
        <v>-0.5</v>
      </c>
      <c r="H138" s="95">
        <f t="shared" si="12"/>
        <v>1511.068732</v>
      </c>
    </row>
    <row r="139" spans="1:19 16245:16249" x14ac:dyDescent="0.2">
      <c r="B139" s="107" t="s">
        <v>447</v>
      </c>
      <c r="C139" s="95">
        <v>177.04225099999999</v>
      </c>
      <c r="D139" s="95">
        <v>0</v>
      </c>
      <c r="E139" s="95">
        <f t="shared" si="11"/>
        <v>177.04225099999999</v>
      </c>
      <c r="F139" s="95">
        <v>177.04225099999999</v>
      </c>
      <c r="G139" s="95">
        <v>0</v>
      </c>
      <c r="H139" s="95">
        <f t="shared" si="12"/>
        <v>177.04225099999999</v>
      </c>
    </row>
    <row r="140" spans="1:19 16245:16249" x14ac:dyDescent="0.2">
      <c r="B140" s="107" t="s">
        <v>448</v>
      </c>
      <c r="C140" s="95">
        <v>30</v>
      </c>
      <c r="D140" s="95">
        <v>0</v>
      </c>
      <c r="E140" s="95">
        <f t="shared" si="11"/>
        <v>30</v>
      </c>
      <c r="F140" s="95">
        <v>30</v>
      </c>
      <c r="G140" s="95">
        <v>0</v>
      </c>
      <c r="H140" s="95">
        <f t="shared" si="12"/>
        <v>30</v>
      </c>
    </row>
    <row r="141" spans="1:19 16245:16249" ht="38.25" x14ac:dyDescent="0.2">
      <c r="B141" s="107" t="s">
        <v>449</v>
      </c>
      <c r="C141" s="95">
        <v>0</v>
      </c>
      <c r="D141" s="95">
        <v>0</v>
      </c>
      <c r="E141" s="95">
        <f t="shared" si="11"/>
        <v>0</v>
      </c>
      <c r="F141" s="95">
        <v>18</v>
      </c>
      <c r="G141" s="95">
        <v>0</v>
      </c>
      <c r="H141" s="95">
        <f t="shared" si="12"/>
        <v>18</v>
      </c>
    </row>
    <row r="142" spans="1:19 16245:16249" s="87" customFormat="1" x14ac:dyDescent="0.2">
      <c r="A142" s="24"/>
      <c r="B142" s="91" t="s">
        <v>450</v>
      </c>
      <c r="C142" s="92">
        <f t="shared" ref="C142:H142" si="14">SUM(C143:C156)</f>
        <v>6682.6000459999996</v>
      </c>
      <c r="D142" s="92">
        <f t="shared" si="14"/>
        <v>91.020342999999997</v>
      </c>
      <c r="E142" s="92">
        <f t="shared" si="14"/>
        <v>6773.6203889999997</v>
      </c>
      <c r="F142" s="92">
        <f t="shared" si="14"/>
        <v>6682.6000459999996</v>
      </c>
      <c r="G142" s="92">
        <f t="shared" si="14"/>
        <v>91.020342999999997</v>
      </c>
      <c r="H142" s="92">
        <f t="shared" si="14"/>
        <v>6773.6203889999997</v>
      </c>
      <c r="R142" s="122"/>
      <c r="S142" s="122"/>
      <c r="WZU142" s="24"/>
      <c r="WZV142" s="24"/>
      <c r="WZW142" s="24"/>
      <c r="WZX142" s="24"/>
      <c r="WZY142" s="24"/>
    </row>
    <row r="143" spans="1:19 16245:16249" x14ac:dyDescent="0.2">
      <c r="B143" s="107" t="s">
        <v>451</v>
      </c>
      <c r="C143" s="95">
        <v>153.86004199999999</v>
      </c>
      <c r="D143" s="95">
        <v>-3.8</v>
      </c>
      <c r="E143" s="95">
        <f t="shared" si="11"/>
        <v>150.06004199999998</v>
      </c>
      <c r="F143" s="95">
        <v>153.86004199999999</v>
      </c>
      <c r="G143" s="95">
        <v>-3.8</v>
      </c>
      <c r="H143" s="95">
        <f t="shared" si="12"/>
        <v>150.06004199999998</v>
      </c>
    </row>
    <row r="144" spans="1:19 16245:16249" s="87" customFormat="1" ht="38.25" x14ac:dyDescent="0.2">
      <c r="A144" s="24"/>
      <c r="B144" s="107" t="s">
        <v>452</v>
      </c>
      <c r="C144" s="95">
        <v>1667.5</v>
      </c>
      <c r="D144" s="95">
        <v>-198.1</v>
      </c>
      <c r="E144" s="95">
        <f t="shared" si="11"/>
        <v>1469.4</v>
      </c>
      <c r="F144" s="95">
        <v>1667.5</v>
      </c>
      <c r="G144" s="95">
        <v>-198.1</v>
      </c>
      <c r="H144" s="95">
        <f t="shared" si="12"/>
        <v>1469.4</v>
      </c>
      <c r="WZU144" s="24"/>
      <c r="WZV144" s="24"/>
      <c r="WZW144" s="24"/>
      <c r="WZX144" s="24"/>
      <c r="WZY144" s="24"/>
    </row>
    <row r="145" spans="1:19 16245:16249" x14ac:dyDescent="0.2">
      <c r="B145" s="107" t="s">
        <v>453</v>
      </c>
      <c r="C145" s="95">
        <v>3782.6947500000001</v>
      </c>
      <c r="D145" s="95">
        <v>213.3</v>
      </c>
      <c r="E145" s="95">
        <f t="shared" si="11"/>
        <v>3995.9947500000003</v>
      </c>
      <c r="F145" s="95">
        <v>3782.6947500000001</v>
      </c>
      <c r="G145" s="95">
        <v>213.3</v>
      </c>
      <c r="H145" s="95">
        <f t="shared" si="12"/>
        <v>3995.9947500000003</v>
      </c>
    </row>
    <row r="146" spans="1:19 16245:16249" x14ac:dyDescent="0.2">
      <c r="B146" s="107" t="s">
        <v>454</v>
      </c>
      <c r="C146" s="95">
        <v>1.4317930000000001</v>
      </c>
      <c r="D146" s="95">
        <v>0</v>
      </c>
      <c r="E146" s="95">
        <f t="shared" si="11"/>
        <v>1.4317930000000001</v>
      </c>
      <c r="F146" s="95">
        <v>1.4317930000000001</v>
      </c>
      <c r="G146" s="95">
        <v>0</v>
      </c>
      <c r="H146" s="95">
        <f t="shared" si="12"/>
        <v>1.4317930000000001</v>
      </c>
    </row>
    <row r="147" spans="1:19 16245:16249" s="87" customFormat="1" x14ac:dyDescent="0.2">
      <c r="A147" s="24"/>
      <c r="B147" s="107" t="s">
        <v>455</v>
      </c>
      <c r="C147" s="95">
        <v>536.23008899999991</v>
      </c>
      <c r="D147" s="95">
        <v>0</v>
      </c>
      <c r="E147" s="95">
        <f t="shared" si="11"/>
        <v>536.23008899999991</v>
      </c>
      <c r="F147" s="95">
        <v>536.23008899999991</v>
      </c>
      <c r="G147" s="95">
        <v>0</v>
      </c>
      <c r="H147" s="95">
        <f t="shared" si="12"/>
        <v>536.23008899999991</v>
      </c>
      <c r="WZU147" s="24"/>
      <c r="WZV147" s="24"/>
      <c r="WZW147" s="24"/>
      <c r="WZX147" s="24"/>
      <c r="WZY147" s="24"/>
    </row>
    <row r="148" spans="1:19 16245:16249" x14ac:dyDescent="0.2">
      <c r="B148" s="107" t="s">
        <v>456</v>
      </c>
      <c r="C148" s="95">
        <v>68.305000000000007</v>
      </c>
      <c r="D148" s="95">
        <v>0</v>
      </c>
      <c r="E148" s="95">
        <f t="shared" si="11"/>
        <v>68.305000000000007</v>
      </c>
      <c r="F148" s="95">
        <v>68.305000000000007</v>
      </c>
      <c r="G148" s="95">
        <v>0</v>
      </c>
      <c r="H148" s="95">
        <f t="shared" si="12"/>
        <v>68.305000000000007</v>
      </c>
    </row>
    <row r="149" spans="1:19 16245:16249" ht="25.5" x14ac:dyDescent="0.2">
      <c r="B149" s="107" t="s">
        <v>457</v>
      </c>
      <c r="C149" s="95">
        <v>40.57</v>
      </c>
      <c r="D149" s="95">
        <v>0</v>
      </c>
      <c r="E149" s="95">
        <f t="shared" si="11"/>
        <v>40.57</v>
      </c>
      <c r="F149" s="95">
        <v>40.57</v>
      </c>
      <c r="G149" s="95">
        <v>0</v>
      </c>
      <c r="H149" s="95">
        <f t="shared" si="12"/>
        <v>40.57</v>
      </c>
    </row>
    <row r="150" spans="1:19 16245:16249" ht="39.75" customHeight="1" x14ac:dyDescent="0.2">
      <c r="B150" s="107" t="s">
        <v>706</v>
      </c>
      <c r="C150" s="95">
        <v>35.427385000000001</v>
      </c>
      <c r="D150" s="95">
        <v>0</v>
      </c>
      <c r="E150" s="95">
        <f t="shared" si="11"/>
        <v>35.427385000000001</v>
      </c>
      <c r="F150" s="95">
        <v>35.427385000000001</v>
      </c>
      <c r="G150" s="95">
        <v>0</v>
      </c>
      <c r="H150" s="95">
        <f t="shared" si="12"/>
        <v>35.427385000000001</v>
      </c>
    </row>
    <row r="151" spans="1:19 16245:16249" ht="25.5" x14ac:dyDescent="0.2">
      <c r="B151" s="107" t="s">
        <v>459</v>
      </c>
      <c r="C151" s="95">
        <v>88.288751000000005</v>
      </c>
      <c r="D151" s="95">
        <v>0</v>
      </c>
      <c r="E151" s="95">
        <f t="shared" si="11"/>
        <v>88.288751000000005</v>
      </c>
      <c r="F151" s="95">
        <v>88.288751000000005</v>
      </c>
      <c r="G151" s="95">
        <v>0</v>
      </c>
      <c r="H151" s="95">
        <f t="shared" si="12"/>
        <v>88.288751000000005</v>
      </c>
    </row>
    <row r="152" spans="1:19 16245:16249" ht="16.5" customHeight="1" x14ac:dyDescent="0.2">
      <c r="B152" s="107" t="s">
        <v>460</v>
      </c>
      <c r="C152" s="95">
        <v>148.54158699999999</v>
      </c>
      <c r="D152" s="95">
        <v>0</v>
      </c>
      <c r="E152" s="95">
        <f t="shared" si="11"/>
        <v>148.54158699999999</v>
      </c>
      <c r="F152" s="95">
        <v>148.54158699999999</v>
      </c>
      <c r="G152" s="95">
        <v>0</v>
      </c>
      <c r="H152" s="95">
        <f t="shared" si="12"/>
        <v>148.54158699999999</v>
      </c>
    </row>
    <row r="153" spans="1:19 16245:16249" ht="51" x14ac:dyDescent="0.2">
      <c r="B153" s="107" t="s">
        <v>461</v>
      </c>
      <c r="C153" s="95">
        <v>0</v>
      </c>
      <c r="D153" s="95">
        <v>20</v>
      </c>
      <c r="E153" s="95">
        <f t="shared" si="11"/>
        <v>20</v>
      </c>
      <c r="F153" s="95">
        <v>0</v>
      </c>
      <c r="G153" s="95">
        <v>20</v>
      </c>
      <c r="H153" s="95">
        <f t="shared" si="12"/>
        <v>20</v>
      </c>
    </row>
    <row r="154" spans="1:19 16245:16249" ht="38.25" x14ac:dyDescent="0.2">
      <c r="B154" s="99" t="s">
        <v>462</v>
      </c>
      <c r="C154" s="95">
        <v>46.563000000000002</v>
      </c>
      <c r="D154" s="95">
        <v>0</v>
      </c>
      <c r="E154" s="95">
        <f t="shared" si="11"/>
        <v>46.563000000000002</v>
      </c>
      <c r="F154" s="95">
        <v>46.563000000000002</v>
      </c>
      <c r="G154" s="95">
        <v>0</v>
      </c>
      <c r="H154" s="95">
        <f t="shared" si="12"/>
        <v>46.563000000000002</v>
      </c>
      <c r="I154" s="45"/>
    </row>
    <row r="155" spans="1:19 16245:16249" ht="50.25" customHeight="1" x14ac:dyDescent="0.2">
      <c r="B155" s="99" t="s">
        <v>464</v>
      </c>
      <c r="C155" s="95">
        <v>16.908356000000001</v>
      </c>
      <c r="D155" s="95">
        <v>20.9</v>
      </c>
      <c r="E155" s="95">
        <f t="shared" si="11"/>
        <v>37.808356000000003</v>
      </c>
      <c r="F155" s="95">
        <v>16.908356000000001</v>
      </c>
      <c r="G155" s="95">
        <v>20.9</v>
      </c>
      <c r="H155" s="95">
        <f t="shared" si="12"/>
        <v>37.808356000000003</v>
      </c>
    </row>
    <row r="156" spans="1:19 16245:16249" x14ac:dyDescent="0.2">
      <c r="B156" s="99" t="s">
        <v>465</v>
      </c>
      <c r="C156" s="95">
        <v>96.279293000000237</v>
      </c>
      <c r="D156" s="95">
        <v>38.720342999999986</v>
      </c>
      <c r="E156" s="95">
        <f t="shared" si="11"/>
        <v>134.99963600000024</v>
      </c>
      <c r="F156" s="95">
        <v>96.279293000000237</v>
      </c>
      <c r="G156" s="95">
        <v>38.720342999999986</v>
      </c>
      <c r="H156" s="95">
        <f t="shared" si="12"/>
        <v>134.99963600000024</v>
      </c>
    </row>
    <row r="157" spans="1:19 16245:16249" s="87" customFormat="1" ht="25.5" x14ac:dyDescent="0.2">
      <c r="A157" s="24"/>
      <c r="B157" s="91" t="s">
        <v>466</v>
      </c>
      <c r="C157" s="92">
        <f t="shared" ref="C157:H157" si="15">C158+C173+C180</f>
        <v>15165.807659</v>
      </c>
      <c r="D157" s="92">
        <f t="shared" si="15"/>
        <v>3017.4</v>
      </c>
      <c r="E157" s="92">
        <f t="shared" si="15"/>
        <v>18183.207659</v>
      </c>
      <c r="F157" s="92">
        <f t="shared" si="15"/>
        <v>15161.807659</v>
      </c>
      <c r="G157" s="92">
        <f t="shared" si="15"/>
        <v>3017.4</v>
      </c>
      <c r="H157" s="92">
        <f t="shared" si="15"/>
        <v>18179.207659</v>
      </c>
      <c r="R157" s="122"/>
      <c r="S157" s="122"/>
      <c r="WZU157" s="24"/>
      <c r="WZV157" s="24"/>
      <c r="WZW157" s="24"/>
      <c r="WZX157" s="24"/>
      <c r="WZY157" s="24"/>
    </row>
    <row r="158" spans="1:19 16245:16249" s="87" customFormat="1" x14ac:dyDescent="0.2">
      <c r="A158" s="24"/>
      <c r="B158" s="91" t="s">
        <v>707</v>
      </c>
      <c r="C158" s="92">
        <f t="shared" ref="C158:H158" si="16">SUM(C159:C172)</f>
        <v>12993.335805999999</v>
      </c>
      <c r="D158" s="92">
        <f t="shared" si="16"/>
        <v>2995.2</v>
      </c>
      <c r="E158" s="92">
        <f t="shared" si="16"/>
        <v>15988.535806</v>
      </c>
      <c r="F158" s="92">
        <f t="shared" si="16"/>
        <v>12989.335805999999</v>
      </c>
      <c r="G158" s="92">
        <f t="shared" si="16"/>
        <v>2995.2</v>
      </c>
      <c r="H158" s="92">
        <f t="shared" si="16"/>
        <v>15984.535806</v>
      </c>
      <c r="WZU158" s="24"/>
      <c r="WZV158" s="24"/>
      <c r="WZW158" s="24"/>
      <c r="WZX158" s="24"/>
      <c r="WZY158" s="24"/>
    </row>
    <row r="159" spans="1:19 16245:16249" x14ac:dyDescent="0.2">
      <c r="B159" s="99" t="s">
        <v>468</v>
      </c>
      <c r="C159" s="95">
        <v>486.046853</v>
      </c>
      <c r="D159" s="95">
        <v>0</v>
      </c>
      <c r="E159" s="95">
        <f t="shared" si="11"/>
        <v>486.046853</v>
      </c>
      <c r="F159" s="95">
        <v>486.046853</v>
      </c>
      <c r="G159" s="95">
        <v>0</v>
      </c>
      <c r="H159" s="95">
        <f t="shared" si="12"/>
        <v>486.046853</v>
      </c>
    </row>
    <row r="160" spans="1:19 16245:16249" x14ac:dyDescent="0.2">
      <c r="B160" s="99" t="s">
        <v>469</v>
      </c>
      <c r="C160" s="95">
        <v>444.12762600000002</v>
      </c>
      <c r="D160" s="95">
        <v>0</v>
      </c>
      <c r="E160" s="95">
        <f t="shared" si="11"/>
        <v>444.12762600000002</v>
      </c>
      <c r="F160" s="95">
        <v>444.12762600000002</v>
      </c>
      <c r="G160" s="95">
        <v>0</v>
      </c>
      <c r="H160" s="95">
        <f t="shared" si="12"/>
        <v>444.12762600000002</v>
      </c>
    </row>
    <row r="161" spans="1:8 16245:16249" x14ac:dyDescent="0.2">
      <c r="B161" s="99" t="s">
        <v>470</v>
      </c>
      <c r="C161" s="95">
        <v>168.12401</v>
      </c>
      <c r="D161" s="95">
        <v>0</v>
      </c>
      <c r="E161" s="95">
        <f t="shared" si="11"/>
        <v>168.12401</v>
      </c>
      <c r="F161" s="95">
        <v>168.12401</v>
      </c>
      <c r="G161" s="95">
        <v>0</v>
      </c>
      <c r="H161" s="95">
        <f t="shared" si="12"/>
        <v>168.12401</v>
      </c>
    </row>
    <row r="162" spans="1:8 16245:16249" x14ac:dyDescent="0.2">
      <c r="B162" s="99" t="s">
        <v>471</v>
      </c>
      <c r="C162" s="95">
        <v>1247.876857</v>
      </c>
      <c r="D162" s="95">
        <v>-4</v>
      </c>
      <c r="E162" s="95">
        <f t="shared" si="11"/>
        <v>1243.876857</v>
      </c>
      <c r="F162" s="95">
        <v>1247.876857</v>
      </c>
      <c r="G162" s="95">
        <v>-4</v>
      </c>
      <c r="H162" s="95">
        <f t="shared" si="12"/>
        <v>1243.876857</v>
      </c>
    </row>
    <row r="163" spans="1:8 16245:16249" x14ac:dyDescent="0.2">
      <c r="B163" s="99" t="s">
        <v>472</v>
      </c>
      <c r="C163" s="95">
        <v>54.061649000000003</v>
      </c>
      <c r="D163" s="95">
        <v>0</v>
      </c>
      <c r="E163" s="95">
        <f t="shared" si="11"/>
        <v>54.061649000000003</v>
      </c>
      <c r="F163" s="95">
        <v>54.061649000000003</v>
      </c>
      <c r="G163" s="95">
        <v>0</v>
      </c>
      <c r="H163" s="95">
        <f t="shared" si="12"/>
        <v>54.061649000000003</v>
      </c>
    </row>
    <row r="164" spans="1:8 16245:16249" x14ac:dyDescent="0.2">
      <c r="B164" s="99" t="s">
        <v>473</v>
      </c>
      <c r="C164" s="95">
        <v>67.984164000000007</v>
      </c>
      <c r="D164" s="95">
        <v>0</v>
      </c>
      <c r="E164" s="95">
        <f t="shared" si="11"/>
        <v>67.984164000000007</v>
      </c>
      <c r="F164" s="95">
        <v>67.984164000000007</v>
      </c>
      <c r="G164" s="95">
        <v>0</v>
      </c>
      <c r="H164" s="95">
        <f t="shared" si="12"/>
        <v>67.984164000000007</v>
      </c>
    </row>
    <row r="165" spans="1:8 16245:16249" x14ac:dyDescent="0.2">
      <c r="B165" s="99" t="s">
        <v>474</v>
      </c>
      <c r="C165" s="95">
        <v>50</v>
      </c>
      <c r="D165" s="95">
        <v>0</v>
      </c>
      <c r="E165" s="95">
        <f t="shared" si="11"/>
        <v>50</v>
      </c>
      <c r="F165" s="95">
        <v>50</v>
      </c>
      <c r="G165" s="95">
        <v>0</v>
      </c>
      <c r="H165" s="95">
        <f t="shared" si="12"/>
        <v>50</v>
      </c>
    </row>
    <row r="166" spans="1:8 16245:16249" x14ac:dyDescent="0.2">
      <c r="B166" s="99" t="s">
        <v>475</v>
      </c>
      <c r="C166" s="95">
        <v>127.247198</v>
      </c>
      <c r="D166" s="95">
        <v>-0.8</v>
      </c>
      <c r="E166" s="95">
        <f t="shared" si="11"/>
        <v>126.447198</v>
      </c>
      <c r="F166" s="95">
        <v>127.247198</v>
      </c>
      <c r="G166" s="95">
        <v>-0.8</v>
      </c>
      <c r="H166" s="95">
        <f t="shared" si="12"/>
        <v>126.447198</v>
      </c>
    </row>
    <row r="167" spans="1:8 16245:16249" ht="25.5" x14ac:dyDescent="0.2">
      <c r="B167" s="99" t="s">
        <v>476</v>
      </c>
      <c r="C167" s="95">
        <v>9302.06</v>
      </c>
      <c r="D167" s="95">
        <v>0</v>
      </c>
      <c r="E167" s="95">
        <f t="shared" si="11"/>
        <v>9302.06</v>
      </c>
      <c r="F167" s="95">
        <v>9302.06</v>
      </c>
      <c r="G167" s="95">
        <v>0</v>
      </c>
      <c r="H167" s="95">
        <f t="shared" si="12"/>
        <v>9302.06</v>
      </c>
    </row>
    <row r="168" spans="1:8 16245:16249" ht="25.5" x14ac:dyDescent="0.2">
      <c r="B168" s="99" t="s">
        <v>477</v>
      </c>
      <c r="C168" s="95">
        <v>166.24744899999999</v>
      </c>
      <c r="D168" s="95">
        <v>0</v>
      </c>
      <c r="E168" s="95">
        <f t="shared" si="11"/>
        <v>166.24744899999999</v>
      </c>
      <c r="F168" s="95">
        <v>162.24744899999999</v>
      </c>
      <c r="G168" s="95">
        <v>0</v>
      </c>
      <c r="H168" s="95">
        <f t="shared" si="12"/>
        <v>162.24744899999999</v>
      </c>
    </row>
    <row r="169" spans="1:8 16245:16249" x14ac:dyDescent="0.2">
      <c r="B169" s="99" t="s">
        <v>478</v>
      </c>
      <c r="C169" s="95">
        <v>64.56</v>
      </c>
      <c r="D169" s="95">
        <v>0</v>
      </c>
      <c r="E169" s="95">
        <f t="shared" si="11"/>
        <v>64.56</v>
      </c>
      <c r="F169" s="95">
        <v>64.56</v>
      </c>
      <c r="G169" s="95">
        <v>0</v>
      </c>
      <c r="H169" s="95">
        <f t="shared" si="12"/>
        <v>64.56</v>
      </c>
    </row>
    <row r="170" spans="1:8 16245:16249" ht="25.5" x14ac:dyDescent="0.2">
      <c r="B170" s="99" t="s">
        <v>479</v>
      </c>
      <c r="C170" s="95">
        <v>200</v>
      </c>
      <c r="D170" s="95">
        <v>0</v>
      </c>
      <c r="E170" s="95">
        <f t="shared" si="11"/>
        <v>200</v>
      </c>
      <c r="F170" s="95">
        <v>200</v>
      </c>
      <c r="G170" s="95">
        <v>0</v>
      </c>
      <c r="H170" s="95">
        <f t="shared" si="12"/>
        <v>200</v>
      </c>
    </row>
    <row r="171" spans="1:8 16245:16249" x14ac:dyDescent="0.2">
      <c r="B171" s="99" t="s">
        <v>708</v>
      </c>
      <c r="C171" s="95">
        <v>615</v>
      </c>
      <c r="D171" s="95">
        <v>0</v>
      </c>
      <c r="E171" s="95">
        <f t="shared" si="11"/>
        <v>615</v>
      </c>
      <c r="F171" s="95">
        <v>615</v>
      </c>
      <c r="G171" s="95">
        <v>0</v>
      </c>
      <c r="H171" s="95">
        <f t="shared" si="12"/>
        <v>615</v>
      </c>
    </row>
    <row r="172" spans="1:8 16245:16249" ht="25.5" x14ac:dyDescent="0.2">
      <c r="B172" s="99" t="s">
        <v>709</v>
      </c>
      <c r="C172" s="95">
        <v>0</v>
      </c>
      <c r="D172" s="95">
        <v>3000</v>
      </c>
      <c r="E172" s="95">
        <f t="shared" si="11"/>
        <v>3000</v>
      </c>
      <c r="F172" s="95">
        <v>0</v>
      </c>
      <c r="G172" s="95">
        <v>3000</v>
      </c>
      <c r="H172" s="95">
        <f t="shared" si="12"/>
        <v>3000</v>
      </c>
    </row>
    <row r="173" spans="1:8 16245:16249" s="87" customFormat="1" x14ac:dyDescent="0.2">
      <c r="A173" s="24"/>
      <c r="B173" s="91" t="s">
        <v>482</v>
      </c>
      <c r="C173" s="92">
        <f>SUM(C174:C179)</f>
        <v>1843.1693060000002</v>
      </c>
      <c r="D173" s="92">
        <f t="shared" ref="D173:H173" si="17">SUM(D174:D179)</f>
        <v>0</v>
      </c>
      <c r="E173" s="92">
        <f>SUM(E174:E179)</f>
        <v>1843.1693060000002</v>
      </c>
      <c r="F173" s="92">
        <f t="shared" si="17"/>
        <v>1843.1693060000002</v>
      </c>
      <c r="G173" s="92">
        <f t="shared" si="17"/>
        <v>0</v>
      </c>
      <c r="H173" s="92">
        <f t="shared" si="17"/>
        <v>1843.1693060000002</v>
      </c>
      <c r="WZU173" s="24"/>
      <c r="WZV173" s="24"/>
      <c r="WZW173" s="24"/>
      <c r="WZX173" s="24"/>
      <c r="WZY173" s="24"/>
    </row>
    <row r="174" spans="1:8 16245:16249" x14ac:dyDescent="0.2">
      <c r="B174" s="99" t="s">
        <v>483</v>
      </c>
      <c r="C174" s="95">
        <v>1153.698198</v>
      </c>
      <c r="D174" s="95">
        <v>0</v>
      </c>
      <c r="E174" s="95">
        <f t="shared" si="11"/>
        <v>1153.698198</v>
      </c>
      <c r="F174" s="95">
        <v>1153.698198</v>
      </c>
      <c r="G174" s="95">
        <v>0</v>
      </c>
      <c r="H174" s="95">
        <f t="shared" si="12"/>
        <v>1153.698198</v>
      </c>
    </row>
    <row r="175" spans="1:8 16245:16249" s="87" customFormat="1" x14ac:dyDescent="0.2">
      <c r="A175" s="24"/>
      <c r="B175" s="99" t="s">
        <v>484</v>
      </c>
      <c r="C175" s="95">
        <v>329.26040699999999</v>
      </c>
      <c r="D175" s="95">
        <v>0</v>
      </c>
      <c r="E175" s="95">
        <f t="shared" si="11"/>
        <v>329.26040699999999</v>
      </c>
      <c r="F175" s="95">
        <v>329.26040699999999</v>
      </c>
      <c r="G175" s="95">
        <v>0</v>
      </c>
      <c r="H175" s="95">
        <f t="shared" si="12"/>
        <v>329.26040699999999</v>
      </c>
      <c r="WZU175" s="24"/>
      <c r="WZV175" s="24"/>
      <c r="WZW175" s="24"/>
      <c r="WZX175" s="24"/>
      <c r="WZY175" s="24"/>
    </row>
    <row r="176" spans="1:8 16245:16249" x14ac:dyDescent="0.2">
      <c r="B176" s="99" t="s">
        <v>485</v>
      </c>
      <c r="C176" s="95">
        <v>73.096641000000005</v>
      </c>
      <c r="D176" s="95">
        <v>0</v>
      </c>
      <c r="E176" s="95">
        <f t="shared" si="11"/>
        <v>73.096641000000005</v>
      </c>
      <c r="F176" s="95">
        <v>73.096641000000005</v>
      </c>
      <c r="G176" s="95">
        <v>0</v>
      </c>
      <c r="H176" s="95">
        <f t="shared" si="12"/>
        <v>73.096641000000005</v>
      </c>
    </row>
    <row r="177" spans="1:19 16245:16249" x14ac:dyDescent="0.2">
      <c r="B177" s="99" t="s">
        <v>486</v>
      </c>
      <c r="C177" s="95">
        <v>150.11405999999999</v>
      </c>
      <c r="D177" s="95">
        <v>0</v>
      </c>
      <c r="E177" s="95">
        <f t="shared" si="11"/>
        <v>150.11405999999999</v>
      </c>
      <c r="F177" s="95">
        <v>150.11405999999999</v>
      </c>
      <c r="G177" s="95">
        <v>0</v>
      </c>
      <c r="H177" s="95">
        <f t="shared" si="12"/>
        <v>150.11405999999999</v>
      </c>
    </row>
    <row r="178" spans="1:19 16245:16249" ht="25.5" x14ac:dyDescent="0.2">
      <c r="B178" s="99" t="s">
        <v>487</v>
      </c>
      <c r="C178" s="95">
        <v>22</v>
      </c>
      <c r="D178" s="95">
        <v>0</v>
      </c>
      <c r="E178" s="95">
        <f t="shared" si="11"/>
        <v>22</v>
      </c>
      <c r="F178" s="95">
        <v>22</v>
      </c>
      <c r="G178" s="95">
        <v>0</v>
      </c>
      <c r="H178" s="95">
        <f t="shared" si="12"/>
        <v>22</v>
      </c>
    </row>
    <row r="179" spans="1:19 16245:16249" ht="25.5" x14ac:dyDescent="0.2">
      <c r="B179" s="99" t="s">
        <v>488</v>
      </c>
      <c r="C179" s="95">
        <v>115</v>
      </c>
      <c r="D179" s="95">
        <v>0</v>
      </c>
      <c r="E179" s="95">
        <f t="shared" si="11"/>
        <v>115</v>
      </c>
      <c r="F179" s="95">
        <v>115</v>
      </c>
      <c r="G179" s="95">
        <v>0</v>
      </c>
      <c r="H179" s="95">
        <f t="shared" si="12"/>
        <v>115</v>
      </c>
    </row>
    <row r="180" spans="1:19 16245:16249" s="87" customFormat="1" x14ac:dyDescent="0.2">
      <c r="A180" s="24"/>
      <c r="B180" s="118" t="s">
        <v>489</v>
      </c>
      <c r="C180" s="92">
        <v>329.30254700000069</v>
      </c>
      <c r="D180" s="92">
        <v>22.200000000000273</v>
      </c>
      <c r="E180" s="92">
        <f t="shared" si="11"/>
        <v>351.50254700000096</v>
      </c>
      <c r="F180" s="92">
        <v>329.30254700000069</v>
      </c>
      <c r="G180" s="92">
        <v>22.200000000000273</v>
      </c>
      <c r="H180" s="92">
        <f t="shared" si="12"/>
        <v>351.50254700000096</v>
      </c>
      <c r="R180" s="122"/>
      <c r="S180" s="122"/>
      <c r="WZU180" s="24"/>
      <c r="WZV180" s="24"/>
      <c r="WZW180" s="24"/>
      <c r="WZX180" s="24"/>
      <c r="WZY180" s="24"/>
    </row>
    <row r="181" spans="1:19 16245:16249" s="87" customFormat="1" x14ac:dyDescent="0.2">
      <c r="A181" s="24"/>
      <c r="B181" s="91" t="s">
        <v>490</v>
      </c>
      <c r="C181" s="92">
        <f>SUM(C182:C185)</f>
        <v>1494.752698</v>
      </c>
      <c r="D181" s="92">
        <f t="shared" ref="D181:H181" si="18">SUM(D182:D185)</f>
        <v>-1.7897299999999987</v>
      </c>
      <c r="E181" s="92">
        <f>SUM(E182:E185)</f>
        <v>1492.962968</v>
      </c>
      <c r="F181" s="92">
        <f t="shared" si="18"/>
        <v>1494.752698</v>
      </c>
      <c r="G181" s="92">
        <f t="shared" si="18"/>
        <v>-1.7897299999999987</v>
      </c>
      <c r="H181" s="92">
        <f t="shared" si="18"/>
        <v>1492.962968</v>
      </c>
      <c r="WZU181" s="24"/>
      <c r="WZV181" s="24"/>
      <c r="WZW181" s="24"/>
      <c r="WZX181" s="24"/>
      <c r="WZY181" s="24"/>
    </row>
    <row r="182" spans="1:19 16245:16249" x14ac:dyDescent="0.2">
      <c r="B182" s="99" t="s">
        <v>491</v>
      </c>
      <c r="C182" s="95">
        <v>600</v>
      </c>
      <c r="D182" s="95">
        <v>0</v>
      </c>
      <c r="E182" s="95">
        <f t="shared" si="11"/>
        <v>600</v>
      </c>
      <c r="F182" s="95">
        <v>600</v>
      </c>
      <c r="G182" s="95">
        <v>0</v>
      </c>
      <c r="H182" s="95">
        <f t="shared" si="12"/>
        <v>600</v>
      </c>
    </row>
    <row r="183" spans="1:19 16245:16249" x14ac:dyDescent="0.2">
      <c r="B183" s="99" t="s">
        <v>492</v>
      </c>
      <c r="C183" s="95">
        <v>460.38825500000002</v>
      </c>
      <c r="D183" s="95">
        <v>-36</v>
      </c>
      <c r="E183" s="95">
        <f t="shared" si="11"/>
        <v>424.38825500000002</v>
      </c>
      <c r="F183" s="95">
        <v>460.38825500000002</v>
      </c>
      <c r="G183" s="95">
        <v>-36</v>
      </c>
      <c r="H183" s="95">
        <f t="shared" si="12"/>
        <v>424.38825500000002</v>
      </c>
    </row>
    <row r="184" spans="1:19 16245:16249" x14ac:dyDescent="0.2">
      <c r="B184" s="99" t="s">
        <v>493</v>
      </c>
      <c r="C184" s="95">
        <v>162.60574199999999</v>
      </c>
      <c r="D184" s="95">
        <v>0</v>
      </c>
      <c r="E184" s="95">
        <f t="shared" si="11"/>
        <v>162.60574199999999</v>
      </c>
      <c r="F184" s="95">
        <v>162.60574199999999</v>
      </c>
      <c r="G184" s="95">
        <v>0</v>
      </c>
      <c r="H184" s="95">
        <f t="shared" si="12"/>
        <v>162.60574199999999</v>
      </c>
    </row>
    <row r="185" spans="1:19 16245:16249" x14ac:dyDescent="0.2">
      <c r="B185" s="99" t="s">
        <v>494</v>
      </c>
      <c r="C185" s="95">
        <v>271.75870099999997</v>
      </c>
      <c r="D185" s="95">
        <v>34.210270000000001</v>
      </c>
      <c r="E185" s="95">
        <f t="shared" si="11"/>
        <v>305.96897099999995</v>
      </c>
      <c r="F185" s="95">
        <v>271.75870099999997</v>
      </c>
      <c r="G185" s="95">
        <v>34.210270000000001</v>
      </c>
      <c r="H185" s="95">
        <f t="shared" si="12"/>
        <v>305.96897099999995</v>
      </c>
    </row>
    <row r="186" spans="1:19 16245:16249" s="87" customFormat="1" x14ac:dyDescent="0.2">
      <c r="A186" s="24"/>
      <c r="B186" s="91" t="s">
        <v>495</v>
      </c>
      <c r="C186" s="92">
        <f>SUM(C187:C190)</f>
        <v>19120</v>
      </c>
      <c r="D186" s="92">
        <f t="shared" ref="D186:H186" si="19">SUM(D187:D190)</f>
        <v>0</v>
      </c>
      <c r="E186" s="92">
        <f>SUM(E187:E190)</f>
        <v>19120</v>
      </c>
      <c r="F186" s="92">
        <f t="shared" si="19"/>
        <v>19120</v>
      </c>
      <c r="G186" s="92">
        <f t="shared" si="19"/>
        <v>0</v>
      </c>
      <c r="H186" s="92">
        <f t="shared" si="19"/>
        <v>19120</v>
      </c>
      <c r="WZU186" s="24"/>
      <c r="WZV186" s="24"/>
      <c r="WZW186" s="24"/>
      <c r="WZX186" s="24"/>
      <c r="WZY186" s="24"/>
    </row>
    <row r="187" spans="1:19 16245:16249" x14ac:dyDescent="0.2">
      <c r="B187" s="99" t="s">
        <v>496</v>
      </c>
      <c r="C187" s="95">
        <v>2600</v>
      </c>
      <c r="D187" s="95">
        <v>0</v>
      </c>
      <c r="E187" s="95">
        <f t="shared" si="11"/>
        <v>2600</v>
      </c>
      <c r="F187" s="95">
        <v>2600</v>
      </c>
      <c r="G187" s="95">
        <v>0</v>
      </c>
      <c r="H187" s="95">
        <f t="shared" si="12"/>
        <v>2600</v>
      </c>
    </row>
    <row r="188" spans="1:19 16245:16249" x14ac:dyDescent="0.2">
      <c r="B188" s="99" t="s">
        <v>497</v>
      </c>
      <c r="C188" s="95">
        <v>2500</v>
      </c>
      <c r="D188" s="95">
        <v>0</v>
      </c>
      <c r="E188" s="95">
        <f t="shared" si="11"/>
        <v>2500</v>
      </c>
      <c r="F188" s="95">
        <v>2500</v>
      </c>
      <c r="G188" s="95">
        <v>0</v>
      </c>
      <c r="H188" s="95">
        <f t="shared" si="12"/>
        <v>2500</v>
      </c>
    </row>
    <row r="189" spans="1:19 16245:16249" x14ac:dyDescent="0.2">
      <c r="B189" s="99" t="s">
        <v>498</v>
      </c>
      <c r="C189" s="95">
        <v>14000</v>
      </c>
      <c r="D189" s="95">
        <v>0</v>
      </c>
      <c r="E189" s="95">
        <f t="shared" si="11"/>
        <v>14000</v>
      </c>
      <c r="F189" s="95">
        <v>14000</v>
      </c>
      <c r="G189" s="95">
        <v>0</v>
      </c>
      <c r="H189" s="95">
        <f t="shared" si="12"/>
        <v>14000</v>
      </c>
    </row>
    <row r="190" spans="1:19 16245:16249" ht="25.5" x14ac:dyDescent="0.2">
      <c r="B190" s="99" t="s">
        <v>499</v>
      </c>
      <c r="C190" s="95">
        <v>20</v>
      </c>
      <c r="D190" s="95">
        <v>0</v>
      </c>
      <c r="E190" s="95">
        <f t="shared" si="11"/>
        <v>20</v>
      </c>
      <c r="F190" s="95">
        <v>20</v>
      </c>
      <c r="G190" s="95">
        <v>0</v>
      </c>
      <c r="H190" s="95">
        <f t="shared" si="12"/>
        <v>20</v>
      </c>
    </row>
    <row r="191" spans="1:19 16245:16249" s="87" customFormat="1" x14ac:dyDescent="0.2">
      <c r="A191" s="24"/>
      <c r="B191" s="91" t="s">
        <v>500</v>
      </c>
      <c r="C191" s="92">
        <f t="shared" ref="C191:H191" si="20">SUM(C192:C200)</f>
        <v>76697.043445999996</v>
      </c>
      <c r="D191" s="92">
        <f t="shared" si="20"/>
        <v>-107</v>
      </c>
      <c r="E191" s="92">
        <f t="shared" si="20"/>
        <v>76590.043445999996</v>
      </c>
      <c r="F191" s="92">
        <f t="shared" si="20"/>
        <v>76696.993445999993</v>
      </c>
      <c r="G191" s="92">
        <f t="shared" si="20"/>
        <v>-107</v>
      </c>
      <c r="H191" s="92">
        <f t="shared" si="20"/>
        <v>76589.993445999993</v>
      </c>
      <c r="WZU191" s="24"/>
      <c r="WZV191" s="24"/>
      <c r="WZW191" s="24"/>
      <c r="WZX191" s="24"/>
      <c r="WZY191" s="24"/>
    </row>
    <row r="192" spans="1:19 16245:16249" x14ac:dyDescent="0.2">
      <c r="B192" s="105" t="s">
        <v>501</v>
      </c>
      <c r="C192" s="95">
        <v>5600</v>
      </c>
      <c r="D192" s="95">
        <v>0</v>
      </c>
      <c r="E192" s="95">
        <f t="shared" si="11"/>
        <v>5600</v>
      </c>
      <c r="F192" s="95">
        <v>5600</v>
      </c>
      <c r="G192" s="95">
        <v>0</v>
      </c>
      <c r="H192" s="95">
        <f t="shared" si="12"/>
        <v>5600</v>
      </c>
    </row>
    <row r="193" spans="1:15 16245:16249" x14ac:dyDescent="0.2">
      <c r="B193" s="105" t="s">
        <v>502</v>
      </c>
      <c r="C193" s="95">
        <v>456.24534899999998</v>
      </c>
      <c r="D193" s="95">
        <v>0</v>
      </c>
      <c r="E193" s="95">
        <f t="shared" si="11"/>
        <v>456.24534899999998</v>
      </c>
      <c r="F193" s="95">
        <v>456.24534899999998</v>
      </c>
      <c r="G193" s="95">
        <v>0</v>
      </c>
      <c r="H193" s="95">
        <f t="shared" si="12"/>
        <v>456.24534899999998</v>
      </c>
    </row>
    <row r="194" spans="1:15 16245:16249" s="87" customFormat="1" x14ac:dyDescent="0.2">
      <c r="A194" s="24"/>
      <c r="B194" s="105" t="s">
        <v>503</v>
      </c>
      <c r="C194" s="95">
        <v>929.83850700000005</v>
      </c>
      <c r="D194" s="95">
        <v>0</v>
      </c>
      <c r="E194" s="95">
        <f t="shared" si="11"/>
        <v>929.83850700000005</v>
      </c>
      <c r="F194" s="95">
        <v>929.83850700000005</v>
      </c>
      <c r="G194" s="95">
        <v>0</v>
      </c>
      <c r="H194" s="95">
        <f t="shared" si="12"/>
        <v>929.83850700000005</v>
      </c>
      <c r="WZU194" s="24"/>
      <c r="WZV194" s="24"/>
      <c r="WZW194" s="24"/>
      <c r="WZX194" s="24"/>
      <c r="WZY194" s="24"/>
    </row>
    <row r="195" spans="1:15 16245:16249" s="87" customFormat="1" x14ac:dyDescent="0.2">
      <c r="A195" s="24"/>
      <c r="B195" s="105" t="s">
        <v>504</v>
      </c>
      <c r="C195" s="95">
        <v>8000</v>
      </c>
      <c r="D195" s="95">
        <v>0</v>
      </c>
      <c r="E195" s="95">
        <f t="shared" si="11"/>
        <v>8000</v>
      </c>
      <c r="F195" s="95">
        <v>8000</v>
      </c>
      <c r="G195" s="95">
        <v>0</v>
      </c>
      <c r="H195" s="95">
        <f t="shared" si="12"/>
        <v>8000</v>
      </c>
      <c r="WZU195" s="24"/>
      <c r="WZV195" s="24"/>
      <c r="WZW195" s="24"/>
      <c r="WZX195" s="24"/>
      <c r="WZY195" s="24"/>
    </row>
    <row r="196" spans="1:15 16245:16249" x14ac:dyDescent="0.2">
      <c r="B196" s="105" t="s">
        <v>710</v>
      </c>
      <c r="C196" s="95">
        <v>462</v>
      </c>
      <c r="D196" s="95">
        <v>0</v>
      </c>
      <c r="E196" s="95">
        <f t="shared" si="11"/>
        <v>462</v>
      </c>
      <c r="F196" s="95">
        <v>462</v>
      </c>
      <c r="G196" s="95">
        <v>0</v>
      </c>
      <c r="H196" s="95">
        <f t="shared" si="12"/>
        <v>462</v>
      </c>
      <c r="J196" s="45"/>
      <c r="K196" s="45"/>
      <c r="L196" s="45"/>
      <c r="M196" s="45"/>
      <c r="N196" s="45"/>
      <c r="O196" s="45"/>
    </row>
    <row r="197" spans="1:15 16245:16249" ht="38.25" x14ac:dyDescent="0.2">
      <c r="B197" s="105" t="s">
        <v>711</v>
      </c>
      <c r="C197" s="95">
        <v>6.5</v>
      </c>
      <c r="D197" s="95">
        <v>0</v>
      </c>
      <c r="E197" s="95">
        <f t="shared" ref="E197:E240" si="21">C197+D197</f>
        <v>6.5</v>
      </c>
      <c r="F197" s="95">
        <v>6.5</v>
      </c>
      <c r="G197" s="95">
        <v>0</v>
      </c>
      <c r="H197" s="95">
        <f t="shared" ref="H197:H240" si="22">F197+G197</f>
        <v>6.5</v>
      </c>
    </row>
    <row r="198" spans="1:15 16245:16249" ht="38.25" x14ac:dyDescent="0.2">
      <c r="B198" s="105" t="s">
        <v>712</v>
      </c>
      <c r="C198" s="95">
        <v>220</v>
      </c>
      <c r="D198" s="95">
        <v>0</v>
      </c>
      <c r="E198" s="95">
        <f t="shared" si="21"/>
        <v>220</v>
      </c>
      <c r="F198" s="95">
        <v>220</v>
      </c>
      <c r="G198" s="95">
        <v>0</v>
      </c>
      <c r="H198" s="95">
        <f t="shared" si="22"/>
        <v>220</v>
      </c>
    </row>
    <row r="199" spans="1:15 16245:16249" x14ac:dyDescent="0.2">
      <c r="B199" s="105" t="s">
        <v>509</v>
      </c>
      <c r="C199" s="95">
        <v>60851</v>
      </c>
      <c r="D199" s="95">
        <v>-106</v>
      </c>
      <c r="E199" s="95">
        <f t="shared" si="21"/>
        <v>60745</v>
      </c>
      <c r="F199" s="95">
        <v>60851</v>
      </c>
      <c r="G199" s="95">
        <v>-106</v>
      </c>
      <c r="H199" s="95">
        <f t="shared" si="22"/>
        <v>60745</v>
      </c>
    </row>
    <row r="200" spans="1:15 16245:16249" x14ac:dyDescent="0.2">
      <c r="B200" s="105" t="s">
        <v>510</v>
      </c>
      <c r="C200" s="95">
        <v>171.45958999999857</v>
      </c>
      <c r="D200" s="95">
        <v>-1</v>
      </c>
      <c r="E200" s="95">
        <f t="shared" si="21"/>
        <v>170.45958999999857</v>
      </c>
      <c r="F200" s="95">
        <v>171.40958999999566</v>
      </c>
      <c r="G200" s="95">
        <v>-1</v>
      </c>
      <c r="H200" s="95">
        <f t="shared" si="22"/>
        <v>170.40958999999566</v>
      </c>
    </row>
    <row r="201" spans="1:15 16245:16249" s="87" customFormat="1" x14ac:dyDescent="0.2">
      <c r="A201" s="24"/>
      <c r="B201" s="91" t="s">
        <v>511</v>
      </c>
      <c r="C201" s="92">
        <f t="shared" ref="C201:H201" si="23">SUM(C202:C211)</f>
        <v>73105.340114000006</v>
      </c>
      <c r="D201" s="92">
        <f t="shared" si="23"/>
        <v>-1031.45</v>
      </c>
      <c r="E201" s="92">
        <f t="shared" si="23"/>
        <v>72073.890114000009</v>
      </c>
      <c r="F201" s="92">
        <f t="shared" si="23"/>
        <v>73106.840114000006</v>
      </c>
      <c r="G201" s="92">
        <f t="shared" si="23"/>
        <v>-1031.45</v>
      </c>
      <c r="H201" s="92">
        <f t="shared" si="23"/>
        <v>72075.390114000009</v>
      </c>
      <c r="WZU201" s="24"/>
      <c r="WZV201" s="24"/>
      <c r="WZW201" s="24"/>
      <c r="WZX201" s="24"/>
      <c r="WZY201" s="24"/>
    </row>
    <row r="202" spans="1:15 16245:16249" x14ac:dyDescent="0.2">
      <c r="B202" s="105" t="s">
        <v>512</v>
      </c>
      <c r="C202" s="95">
        <v>3040.2</v>
      </c>
      <c r="D202" s="95">
        <v>0</v>
      </c>
      <c r="E202" s="95">
        <f t="shared" si="21"/>
        <v>3040.2</v>
      </c>
      <c r="F202" s="95">
        <v>3028.4</v>
      </c>
      <c r="G202" s="95">
        <v>0</v>
      </c>
      <c r="H202" s="95">
        <f t="shared" si="22"/>
        <v>3028.4</v>
      </c>
    </row>
    <row r="203" spans="1:15 16245:16249" x14ac:dyDescent="0.2">
      <c r="B203" s="105" t="s">
        <v>513</v>
      </c>
      <c r="C203" s="95">
        <v>334.20135399999998</v>
      </c>
      <c r="D203" s="95">
        <v>0</v>
      </c>
      <c r="E203" s="95">
        <f t="shared" si="21"/>
        <v>334.20135399999998</v>
      </c>
      <c r="F203" s="95">
        <v>334.20135399999998</v>
      </c>
      <c r="G203" s="95">
        <v>0</v>
      </c>
      <c r="H203" s="95">
        <f t="shared" si="22"/>
        <v>334.20135399999998</v>
      </c>
    </row>
    <row r="204" spans="1:15 16245:16249" x14ac:dyDescent="0.2">
      <c r="B204" s="105" t="s">
        <v>514</v>
      </c>
      <c r="C204" s="95">
        <v>9108.9500000000007</v>
      </c>
      <c r="D204" s="95">
        <v>0</v>
      </c>
      <c r="E204" s="95">
        <f t="shared" si="21"/>
        <v>9108.9500000000007</v>
      </c>
      <c r="F204" s="95">
        <v>9108.9500000000007</v>
      </c>
      <c r="G204" s="95">
        <v>0</v>
      </c>
      <c r="H204" s="95">
        <f t="shared" si="22"/>
        <v>9108.9500000000007</v>
      </c>
    </row>
    <row r="205" spans="1:15 16245:16249" x14ac:dyDescent="0.2">
      <c r="B205" s="105" t="s">
        <v>515</v>
      </c>
      <c r="C205" s="95">
        <v>1700.75</v>
      </c>
      <c r="D205" s="95">
        <v>-10.45</v>
      </c>
      <c r="E205" s="95">
        <f t="shared" si="21"/>
        <v>1690.3</v>
      </c>
      <c r="F205" s="95">
        <v>1700.75</v>
      </c>
      <c r="G205" s="95">
        <v>-10.45</v>
      </c>
      <c r="H205" s="95">
        <f t="shared" si="22"/>
        <v>1690.3</v>
      </c>
    </row>
    <row r="206" spans="1:15 16245:16249" x14ac:dyDescent="0.2">
      <c r="B206" s="105" t="s">
        <v>516</v>
      </c>
      <c r="C206" s="95">
        <v>6</v>
      </c>
      <c r="D206" s="95">
        <v>50</v>
      </c>
      <c r="E206" s="95">
        <f t="shared" si="21"/>
        <v>56</v>
      </c>
      <c r="F206" s="95">
        <v>6</v>
      </c>
      <c r="G206" s="95">
        <v>50</v>
      </c>
      <c r="H206" s="95">
        <f t="shared" si="22"/>
        <v>56</v>
      </c>
    </row>
    <row r="207" spans="1:15 16245:16249" ht="25.5" x14ac:dyDescent="0.2">
      <c r="B207" s="99" t="s">
        <v>517</v>
      </c>
      <c r="C207" s="95">
        <v>240</v>
      </c>
      <c r="D207" s="95">
        <v>0</v>
      </c>
      <c r="E207" s="95">
        <f t="shared" si="21"/>
        <v>240</v>
      </c>
      <c r="F207" s="95">
        <v>241.5</v>
      </c>
      <c r="G207" s="95">
        <v>0</v>
      </c>
      <c r="H207" s="95">
        <f t="shared" si="22"/>
        <v>241.5</v>
      </c>
    </row>
    <row r="208" spans="1:15 16245:16249" ht="25.5" x14ac:dyDescent="0.2">
      <c r="A208" s="119"/>
      <c r="B208" s="99" t="s">
        <v>518</v>
      </c>
      <c r="C208" s="95">
        <v>20</v>
      </c>
      <c r="D208" s="95">
        <v>0</v>
      </c>
      <c r="E208" s="95">
        <f t="shared" si="21"/>
        <v>20</v>
      </c>
      <c r="F208" s="95">
        <v>20</v>
      </c>
      <c r="G208" s="95">
        <v>0</v>
      </c>
      <c r="H208" s="95">
        <f t="shared" si="22"/>
        <v>20</v>
      </c>
    </row>
    <row r="209" spans="1:19 16245:16249" x14ac:dyDescent="0.2">
      <c r="B209" s="99" t="s">
        <v>519</v>
      </c>
      <c r="C209" s="95">
        <v>5500</v>
      </c>
      <c r="D209" s="95">
        <v>0</v>
      </c>
      <c r="E209" s="95">
        <f t="shared" si="21"/>
        <v>5500</v>
      </c>
      <c r="F209" s="95">
        <v>5500</v>
      </c>
      <c r="G209" s="95">
        <v>0</v>
      </c>
      <c r="H209" s="95">
        <f t="shared" si="22"/>
        <v>5500</v>
      </c>
    </row>
    <row r="210" spans="1:19 16245:16249" ht="25.5" x14ac:dyDescent="0.2">
      <c r="B210" s="99" t="s">
        <v>520</v>
      </c>
      <c r="C210" s="95">
        <v>52483.903057999996</v>
      </c>
      <c r="D210" s="95">
        <v>-1071</v>
      </c>
      <c r="E210" s="95">
        <f t="shared" si="21"/>
        <v>51412.903057999996</v>
      </c>
      <c r="F210" s="95">
        <v>52483.903057999996</v>
      </c>
      <c r="G210" s="95">
        <v>-1071</v>
      </c>
      <c r="H210" s="95">
        <f t="shared" si="22"/>
        <v>51412.903057999996</v>
      </c>
    </row>
    <row r="211" spans="1:19 16245:16249" x14ac:dyDescent="0.2">
      <c r="B211" s="99" t="s">
        <v>713</v>
      </c>
      <c r="C211" s="95">
        <v>671.33570200001122</v>
      </c>
      <c r="D211" s="95">
        <v>0</v>
      </c>
      <c r="E211" s="95">
        <f t="shared" si="21"/>
        <v>671.33570200001122</v>
      </c>
      <c r="F211" s="95">
        <v>683.13570200001413</v>
      </c>
      <c r="G211" s="95">
        <v>0</v>
      </c>
      <c r="H211" s="95">
        <f t="shared" si="22"/>
        <v>683.13570200001413</v>
      </c>
    </row>
    <row r="212" spans="1:19 16245:16249" s="87" customFormat="1" x14ac:dyDescent="0.2">
      <c r="A212" s="24"/>
      <c r="B212" s="91" t="s">
        <v>522</v>
      </c>
      <c r="C212" s="92">
        <v>1155.0050000000001</v>
      </c>
      <c r="D212" s="92">
        <v>0</v>
      </c>
      <c r="E212" s="92">
        <f t="shared" si="21"/>
        <v>1155.0050000000001</v>
      </c>
      <c r="F212" s="92">
        <v>1155.0050000000001</v>
      </c>
      <c r="G212" s="92">
        <v>0</v>
      </c>
      <c r="H212" s="92">
        <f t="shared" si="22"/>
        <v>1155.0050000000001</v>
      </c>
      <c r="WZU212" s="24"/>
      <c r="WZV212" s="24"/>
      <c r="WZW212" s="24"/>
      <c r="WZX212" s="24"/>
      <c r="WZY212" s="24"/>
    </row>
    <row r="213" spans="1:19 16245:16249" s="87" customFormat="1" x14ac:dyDescent="0.2">
      <c r="A213" s="24"/>
      <c r="B213" s="91" t="s">
        <v>523</v>
      </c>
      <c r="C213" s="92">
        <f t="shared" ref="C213:H213" si="24">SUM(C214:C240)</f>
        <v>7060.965979999999</v>
      </c>
      <c r="D213" s="92">
        <f t="shared" si="24"/>
        <v>6029.567325</v>
      </c>
      <c r="E213" s="92">
        <f t="shared" si="24"/>
        <v>13090.533305000001</v>
      </c>
      <c r="F213" s="92">
        <f t="shared" si="24"/>
        <v>13360.965980000001</v>
      </c>
      <c r="G213" s="92">
        <f t="shared" si="24"/>
        <v>6029.567325</v>
      </c>
      <c r="H213" s="92">
        <f t="shared" si="24"/>
        <v>19390.533304999997</v>
      </c>
      <c r="R213" s="122"/>
      <c r="S213" s="122"/>
      <c r="WZU213" s="24"/>
      <c r="WZV213" s="24"/>
      <c r="WZW213" s="24"/>
      <c r="WZX213" s="24"/>
      <c r="WZY213" s="24"/>
    </row>
    <row r="214" spans="1:19 16245:16249" x14ac:dyDescent="0.2">
      <c r="B214" s="99" t="s">
        <v>524</v>
      </c>
      <c r="C214" s="95">
        <v>900</v>
      </c>
      <c r="D214" s="95">
        <v>0</v>
      </c>
      <c r="E214" s="95">
        <f t="shared" si="21"/>
        <v>900</v>
      </c>
      <c r="F214" s="95">
        <v>900</v>
      </c>
      <c r="G214" s="95">
        <v>0</v>
      </c>
      <c r="H214" s="95">
        <f t="shared" si="22"/>
        <v>900</v>
      </c>
    </row>
    <row r="215" spans="1:19 16245:16249" x14ac:dyDescent="0.2">
      <c r="B215" s="99" t="s">
        <v>525</v>
      </c>
      <c r="C215" s="95">
        <v>400</v>
      </c>
      <c r="D215" s="95">
        <v>0</v>
      </c>
      <c r="E215" s="95">
        <f t="shared" si="21"/>
        <v>400</v>
      </c>
      <c r="F215" s="95">
        <v>400</v>
      </c>
      <c r="G215" s="95">
        <v>0</v>
      </c>
      <c r="H215" s="95">
        <f t="shared" si="22"/>
        <v>400</v>
      </c>
    </row>
    <row r="216" spans="1:19 16245:16249" x14ac:dyDescent="0.2">
      <c r="B216" s="99" t="s">
        <v>526</v>
      </c>
      <c r="C216" s="95">
        <v>203.41045500000001</v>
      </c>
      <c r="D216" s="95">
        <v>120.11423600000001</v>
      </c>
      <c r="E216" s="95">
        <f t="shared" si="21"/>
        <v>323.52469100000002</v>
      </c>
      <c r="F216" s="95">
        <v>203.41045500000001</v>
      </c>
      <c r="G216" s="95">
        <v>120.11423600000001</v>
      </c>
      <c r="H216" s="95">
        <f t="shared" si="22"/>
        <v>323.52469100000002</v>
      </c>
    </row>
    <row r="217" spans="1:19 16245:16249" x14ac:dyDescent="0.2">
      <c r="B217" s="99" t="s">
        <v>527</v>
      </c>
      <c r="C217" s="95">
        <v>393.95859200000001</v>
      </c>
      <c r="D217" s="95">
        <v>0</v>
      </c>
      <c r="E217" s="95">
        <f t="shared" si="21"/>
        <v>393.95859200000001</v>
      </c>
      <c r="F217" s="95">
        <v>393.95859200000001</v>
      </c>
      <c r="G217" s="95">
        <v>0</v>
      </c>
      <c r="H217" s="95">
        <f t="shared" si="22"/>
        <v>393.95859200000001</v>
      </c>
    </row>
    <row r="218" spans="1:19 16245:16249" x14ac:dyDescent="0.2">
      <c r="B218" s="99" t="s">
        <v>528</v>
      </c>
      <c r="C218" s="95">
        <v>0</v>
      </c>
      <c r="D218" s="95">
        <v>850</v>
      </c>
      <c r="E218" s="95">
        <f t="shared" si="21"/>
        <v>850</v>
      </c>
      <c r="F218" s="95">
        <v>0</v>
      </c>
      <c r="G218" s="95">
        <v>850</v>
      </c>
      <c r="H218" s="95">
        <f t="shared" si="22"/>
        <v>850</v>
      </c>
    </row>
    <row r="219" spans="1:19 16245:16249" x14ac:dyDescent="0.2">
      <c r="B219" s="99" t="s">
        <v>529</v>
      </c>
      <c r="C219" s="95">
        <v>236.13021599999999</v>
      </c>
      <c r="D219" s="95">
        <v>0</v>
      </c>
      <c r="E219" s="95">
        <f t="shared" si="21"/>
        <v>236.13021599999999</v>
      </c>
      <c r="F219" s="95">
        <v>236.13021599999999</v>
      </c>
      <c r="G219" s="95">
        <v>0</v>
      </c>
      <c r="H219" s="95">
        <f t="shared" si="22"/>
        <v>236.13021599999999</v>
      </c>
    </row>
    <row r="220" spans="1:19 16245:16249" x14ac:dyDescent="0.2">
      <c r="B220" s="99" t="s">
        <v>530</v>
      </c>
      <c r="C220" s="95">
        <v>500</v>
      </c>
      <c r="D220" s="95">
        <v>20</v>
      </c>
      <c r="E220" s="95">
        <f t="shared" si="21"/>
        <v>520</v>
      </c>
      <c r="F220" s="95">
        <v>500</v>
      </c>
      <c r="G220" s="95">
        <v>20</v>
      </c>
      <c r="H220" s="95">
        <f t="shared" si="22"/>
        <v>520</v>
      </c>
    </row>
    <row r="221" spans="1:19 16245:16249" x14ac:dyDescent="0.2">
      <c r="B221" s="99" t="s">
        <v>531</v>
      </c>
      <c r="C221" s="95">
        <v>0</v>
      </c>
      <c r="D221" s="95">
        <v>0</v>
      </c>
      <c r="E221" s="95">
        <f t="shared" si="21"/>
        <v>0</v>
      </c>
      <c r="F221" s="95">
        <v>6300</v>
      </c>
      <c r="G221" s="95">
        <v>0</v>
      </c>
      <c r="H221" s="95">
        <f t="shared" si="22"/>
        <v>6300</v>
      </c>
    </row>
    <row r="222" spans="1:19 16245:16249" x14ac:dyDescent="0.2">
      <c r="B222" s="99" t="s">
        <v>532</v>
      </c>
      <c r="C222" s="95">
        <v>1500</v>
      </c>
      <c r="D222" s="95">
        <v>0</v>
      </c>
      <c r="E222" s="95">
        <f t="shared" si="21"/>
        <v>1500</v>
      </c>
      <c r="F222" s="95">
        <v>1500</v>
      </c>
      <c r="G222" s="95">
        <v>0</v>
      </c>
      <c r="H222" s="95">
        <f t="shared" si="22"/>
        <v>1500</v>
      </c>
    </row>
    <row r="223" spans="1:19 16245:16249" x14ac:dyDescent="0.2">
      <c r="B223" s="99" t="s">
        <v>533</v>
      </c>
      <c r="C223" s="95">
        <v>303.24200000000002</v>
      </c>
      <c r="D223" s="95">
        <v>55.8</v>
      </c>
      <c r="E223" s="95">
        <f t="shared" si="21"/>
        <v>359.04200000000003</v>
      </c>
      <c r="F223" s="95">
        <v>303.24200000000002</v>
      </c>
      <c r="G223" s="95">
        <v>55.8</v>
      </c>
      <c r="H223" s="95">
        <f t="shared" si="22"/>
        <v>359.04200000000003</v>
      </c>
    </row>
    <row r="224" spans="1:19 16245:16249" x14ac:dyDescent="0.2">
      <c r="B224" s="99" t="s">
        <v>534</v>
      </c>
      <c r="C224" s="95">
        <v>300</v>
      </c>
      <c r="D224" s="95">
        <v>0</v>
      </c>
      <c r="E224" s="95">
        <f t="shared" si="21"/>
        <v>300</v>
      </c>
      <c r="F224" s="95">
        <v>300</v>
      </c>
      <c r="G224" s="95">
        <v>0</v>
      </c>
      <c r="H224" s="95">
        <f t="shared" si="22"/>
        <v>300</v>
      </c>
    </row>
    <row r="225" spans="2:8" x14ac:dyDescent="0.2">
      <c r="B225" s="99" t="s">
        <v>535</v>
      </c>
      <c r="C225" s="95">
        <v>33</v>
      </c>
      <c r="D225" s="95">
        <v>0</v>
      </c>
      <c r="E225" s="95">
        <f t="shared" si="21"/>
        <v>33</v>
      </c>
      <c r="F225" s="95">
        <v>33</v>
      </c>
      <c r="G225" s="95">
        <v>0</v>
      </c>
      <c r="H225" s="95">
        <f t="shared" si="22"/>
        <v>33</v>
      </c>
    </row>
    <row r="226" spans="2:8" x14ac:dyDescent="0.2">
      <c r="B226" s="99" t="s">
        <v>536</v>
      </c>
      <c r="C226" s="95">
        <v>371.86953999999997</v>
      </c>
      <c r="D226" s="95">
        <v>-370</v>
      </c>
      <c r="E226" s="95">
        <f t="shared" si="21"/>
        <v>1.8695399999999722</v>
      </c>
      <c r="F226" s="95">
        <v>371.86953999999997</v>
      </c>
      <c r="G226" s="95">
        <v>-370</v>
      </c>
      <c r="H226" s="95">
        <f t="shared" si="22"/>
        <v>1.8695399999999722</v>
      </c>
    </row>
    <row r="227" spans="2:8" x14ac:dyDescent="0.2">
      <c r="B227" s="99" t="s">
        <v>537</v>
      </c>
      <c r="C227" s="95">
        <v>120.21299999999999</v>
      </c>
      <c r="D227" s="95">
        <v>45.011122999999998</v>
      </c>
      <c r="E227" s="95">
        <f t="shared" si="21"/>
        <v>165.22412299999999</v>
      </c>
      <c r="F227" s="95">
        <v>120.21299999999999</v>
      </c>
      <c r="G227" s="95">
        <v>45.011122999999998</v>
      </c>
      <c r="H227" s="95">
        <f t="shared" si="22"/>
        <v>165.22412299999999</v>
      </c>
    </row>
    <row r="228" spans="2:8" x14ac:dyDescent="0.2">
      <c r="B228" s="99" t="s">
        <v>538</v>
      </c>
      <c r="C228" s="95">
        <v>12.532121999999999</v>
      </c>
      <c r="D228" s="95">
        <v>0</v>
      </c>
      <c r="E228" s="95">
        <f t="shared" si="21"/>
        <v>12.532121999999999</v>
      </c>
      <c r="F228" s="95">
        <v>12.532121999999999</v>
      </c>
      <c r="G228" s="95">
        <v>0</v>
      </c>
      <c r="H228" s="95">
        <f t="shared" si="22"/>
        <v>12.532121999999999</v>
      </c>
    </row>
    <row r="229" spans="2:8" x14ac:dyDescent="0.2">
      <c r="B229" s="99" t="s">
        <v>714</v>
      </c>
      <c r="C229" s="95">
        <v>26.120448</v>
      </c>
      <c r="D229" s="95">
        <v>0</v>
      </c>
      <c r="E229" s="95">
        <f t="shared" si="21"/>
        <v>26.120448</v>
      </c>
      <c r="F229" s="95">
        <v>26.120448</v>
      </c>
      <c r="G229" s="95">
        <v>0</v>
      </c>
      <c r="H229" s="95">
        <f t="shared" si="22"/>
        <v>26.120448</v>
      </c>
    </row>
    <row r="230" spans="2:8" x14ac:dyDescent="0.2">
      <c r="B230" s="99" t="s">
        <v>539</v>
      </c>
      <c r="C230" s="95">
        <v>121.9008</v>
      </c>
      <c r="D230" s="95">
        <v>50</v>
      </c>
      <c r="E230" s="95">
        <f t="shared" si="21"/>
        <v>171.9008</v>
      </c>
      <c r="F230" s="95">
        <v>121.9008</v>
      </c>
      <c r="G230" s="95">
        <v>50</v>
      </c>
      <c r="H230" s="95">
        <f t="shared" si="22"/>
        <v>171.9008</v>
      </c>
    </row>
    <row r="231" spans="2:8" ht="38.25" x14ac:dyDescent="0.2">
      <c r="B231" s="99" t="s">
        <v>540</v>
      </c>
      <c r="C231" s="95">
        <v>170</v>
      </c>
      <c r="D231" s="95">
        <v>0</v>
      </c>
      <c r="E231" s="95">
        <f t="shared" si="21"/>
        <v>170</v>
      </c>
      <c r="F231" s="95">
        <v>170</v>
      </c>
      <c r="G231" s="95">
        <v>0</v>
      </c>
      <c r="H231" s="95">
        <f t="shared" si="22"/>
        <v>170</v>
      </c>
    </row>
    <row r="232" spans="2:8" ht="25.5" x14ac:dyDescent="0.2">
      <c r="B232" s="99" t="s">
        <v>541</v>
      </c>
      <c r="C232" s="95">
        <v>100</v>
      </c>
      <c r="D232" s="95">
        <v>-10.45</v>
      </c>
      <c r="E232" s="95">
        <f t="shared" si="21"/>
        <v>89.55</v>
      </c>
      <c r="F232" s="95">
        <v>100</v>
      </c>
      <c r="G232" s="95">
        <v>-10.45</v>
      </c>
      <c r="H232" s="95">
        <f t="shared" si="22"/>
        <v>89.55</v>
      </c>
    </row>
    <row r="233" spans="2:8" ht="63.75" x14ac:dyDescent="0.2">
      <c r="B233" s="99" t="s">
        <v>542</v>
      </c>
      <c r="C233" s="95">
        <v>401.86273299999999</v>
      </c>
      <c r="D233" s="95">
        <v>-307.87</v>
      </c>
      <c r="E233" s="95">
        <f t="shared" si="21"/>
        <v>93.992732999999987</v>
      </c>
      <c r="F233" s="95">
        <v>401.86273299999999</v>
      </c>
      <c r="G233" s="95">
        <v>-307.87</v>
      </c>
      <c r="H233" s="95">
        <f t="shared" si="22"/>
        <v>93.992732999999987</v>
      </c>
    </row>
    <row r="234" spans="2:8" ht="25.5" x14ac:dyDescent="0.2">
      <c r="B234" s="99" t="s">
        <v>543</v>
      </c>
      <c r="C234" s="95">
        <v>55</v>
      </c>
      <c r="D234" s="95">
        <v>0</v>
      </c>
      <c r="E234" s="95">
        <f t="shared" si="21"/>
        <v>55</v>
      </c>
      <c r="F234" s="95">
        <v>55</v>
      </c>
      <c r="G234" s="95">
        <v>0</v>
      </c>
      <c r="H234" s="95">
        <f t="shared" si="22"/>
        <v>55</v>
      </c>
    </row>
    <row r="235" spans="2:8" ht="38.25" x14ac:dyDescent="0.2">
      <c r="B235" s="99" t="s">
        <v>544</v>
      </c>
      <c r="C235" s="95">
        <v>500</v>
      </c>
      <c r="D235" s="95">
        <v>0</v>
      </c>
      <c r="E235" s="95">
        <f t="shared" si="21"/>
        <v>500</v>
      </c>
      <c r="F235" s="95">
        <v>500</v>
      </c>
      <c r="G235" s="95">
        <v>0</v>
      </c>
      <c r="H235" s="95">
        <f t="shared" si="22"/>
        <v>500</v>
      </c>
    </row>
    <row r="236" spans="2:8" x14ac:dyDescent="0.2">
      <c r="B236" s="99" t="s">
        <v>715</v>
      </c>
      <c r="C236" s="95">
        <v>264.2</v>
      </c>
      <c r="D236" s="95">
        <v>-57</v>
      </c>
      <c r="E236" s="95">
        <f t="shared" si="21"/>
        <v>207.2</v>
      </c>
      <c r="F236" s="95">
        <v>264.2</v>
      </c>
      <c r="G236" s="95">
        <v>-57</v>
      </c>
      <c r="H236" s="95">
        <f t="shared" si="22"/>
        <v>207.2</v>
      </c>
    </row>
    <row r="237" spans="2:8" ht="25.5" x14ac:dyDescent="0.2">
      <c r="B237" s="99" t="s">
        <v>545</v>
      </c>
      <c r="C237" s="95">
        <v>0</v>
      </c>
      <c r="D237" s="95">
        <v>5000</v>
      </c>
      <c r="E237" s="95">
        <f t="shared" si="21"/>
        <v>5000</v>
      </c>
      <c r="F237" s="95">
        <v>0</v>
      </c>
      <c r="G237" s="95">
        <v>5000</v>
      </c>
      <c r="H237" s="95">
        <f t="shared" si="22"/>
        <v>5000</v>
      </c>
    </row>
    <row r="238" spans="2:8" x14ac:dyDescent="0.2">
      <c r="B238" s="99" t="s">
        <v>716</v>
      </c>
      <c r="C238" s="95">
        <v>0</v>
      </c>
      <c r="D238" s="95">
        <v>200</v>
      </c>
      <c r="E238" s="95">
        <f t="shared" si="21"/>
        <v>200</v>
      </c>
      <c r="F238" s="95">
        <v>0</v>
      </c>
      <c r="G238" s="95">
        <v>200</v>
      </c>
      <c r="H238" s="95">
        <f t="shared" si="22"/>
        <v>200</v>
      </c>
    </row>
    <row r="239" spans="2:8" x14ac:dyDescent="0.2">
      <c r="B239" s="99" t="s">
        <v>717</v>
      </c>
      <c r="C239" s="95">
        <v>0</v>
      </c>
      <c r="D239" s="95">
        <v>434</v>
      </c>
      <c r="E239" s="95">
        <f t="shared" si="21"/>
        <v>434</v>
      </c>
      <c r="F239" s="95">
        <v>0</v>
      </c>
      <c r="G239" s="95">
        <v>434</v>
      </c>
      <c r="H239" s="95">
        <f t="shared" si="22"/>
        <v>434</v>
      </c>
    </row>
    <row r="240" spans="2:8" x14ac:dyDescent="0.2">
      <c r="B240" s="99" t="s">
        <v>547</v>
      </c>
      <c r="C240" s="95">
        <v>147.52607400000016</v>
      </c>
      <c r="D240" s="95">
        <v>-3.8034000000152446E-2</v>
      </c>
      <c r="E240" s="95">
        <f t="shared" si="21"/>
        <v>147.48804000000001</v>
      </c>
      <c r="F240" s="95">
        <v>147.52607400000107</v>
      </c>
      <c r="G240" s="95">
        <v>-3.8034000000152446E-2</v>
      </c>
      <c r="H240" s="95">
        <f t="shared" si="22"/>
        <v>147.48804000000092</v>
      </c>
    </row>
    <row r="241" spans="1:18 16245:16249" s="87" customFormat="1" x14ac:dyDescent="0.2">
      <c r="A241" s="24"/>
      <c r="B241" s="91" t="s">
        <v>1</v>
      </c>
      <c r="C241" s="92">
        <f t="shared" ref="C241:H241" si="25">C213+C212+C201+C191+C186+C181+C157+C142+C136+C39+C4+C16+C15</f>
        <v>599839.42079200002</v>
      </c>
      <c r="D241" s="92">
        <f t="shared" si="25"/>
        <v>11782.831666</v>
      </c>
      <c r="E241" s="92">
        <f t="shared" si="25"/>
        <v>611622.25245799997</v>
      </c>
      <c r="F241" s="92">
        <f t="shared" si="25"/>
        <v>614539.36683500011</v>
      </c>
      <c r="G241" s="92">
        <f t="shared" si="25"/>
        <v>11782.831666</v>
      </c>
      <c r="H241" s="92">
        <f t="shared" si="25"/>
        <v>626322.19850100006</v>
      </c>
      <c r="Q241" s="122"/>
      <c r="R241" s="122"/>
      <c r="WZU241" s="24"/>
      <c r="WZV241" s="24"/>
      <c r="WZW241" s="24"/>
      <c r="WZX241" s="24"/>
      <c r="WZY241" s="24"/>
    </row>
    <row r="242" spans="1:18 16245:16249" s="87" customFormat="1" x14ac:dyDescent="0.2">
      <c r="A242" s="24"/>
      <c r="B242" s="91" t="s">
        <v>548</v>
      </c>
      <c r="C242" s="92">
        <f t="shared" ref="C242:H242" si="26">C241-C191</f>
        <v>523142.37734600005</v>
      </c>
      <c r="D242" s="92">
        <f t="shared" si="26"/>
        <v>11889.831666</v>
      </c>
      <c r="E242" s="92">
        <f t="shared" si="26"/>
        <v>535032.20901200001</v>
      </c>
      <c r="F242" s="92">
        <f t="shared" si="26"/>
        <v>537842.37338900007</v>
      </c>
      <c r="G242" s="92">
        <f t="shared" si="26"/>
        <v>11889.831666</v>
      </c>
      <c r="H242" s="92">
        <f t="shared" si="26"/>
        <v>549732.20505500003</v>
      </c>
      <c r="WZU242" s="24"/>
      <c r="WZV242" s="24"/>
      <c r="WZW242" s="24"/>
      <c r="WZX242" s="24"/>
      <c r="WZY242" s="24"/>
    </row>
    <row r="243" spans="1:18 16245:16249" x14ac:dyDescent="0.2">
      <c r="B243" s="141"/>
      <c r="C243" s="367" t="s">
        <v>260</v>
      </c>
      <c r="D243" s="368">
        <v>0</v>
      </c>
      <c r="E243" s="369">
        <f t="shared" ref="E243" si="27">SUM(C243,D243)</f>
        <v>0</v>
      </c>
      <c r="F243" s="367" t="s">
        <v>699</v>
      </c>
      <c r="G243" s="368">
        <v>0</v>
      </c>
      <c r="H243" s="369" t="e">
        <f t="shared" ref="H243" si="28">F243+G243</f>
        <v>#VALUE!</v>
      </c>
      <c r="I243" s="45"/>
    </row>
    <row r="244" spans="1:18 16245:16249" ht="72" customHeight="1" x14ac:dyDescent="0.2">
      <c r="B244" s="88" t="s">
        <v>549</v>
      </c>
      <c r="C244" s="89" t="s">
        <v>303</v>
      </c>
      <c r="D244" s="90" t="s">
        <v>304</v>
      </c>
      <c r="E244" s="89" t="s">
        <v>305</v>
      </c>
      <c r="F244" s="89" t="s">
        <v>306</v>
      </c>
      <c r="G244" s="90" t="s">
        <v>304</v>
      </c>
      <c r="H244" s="89" t="s">
        <v>307</v>
      </c>
    </row>
    <row r="245" spans="1:18 16245:16249" s="87" customFormat="1" x14ac:dyDescent="0.2">
      <c r="A245" s="24"/>
      <c r="B245" s="91" t="s">
        <v>550</v>
      </c>
      <c r="C245" s="92">
        <f t="shared" ref="C245:H245" si="29">SUM(C246:C257)</f>
        <v>7084.7849279999991</v>
      </c>
      <c r="D245" s="92">
        <f t="shared" si="29"/>
        <v>155.95008199999998</v>
      </c>
      <c r="E245" s="92">
        <f t="shared" si="29"/>
        <v>7240.7350100000003</v>
      </c>
      <c r="F245" s="92">
        <f t="shared" si="29"/>
        <v>6866.6951709999985</v>
      </c>
      <c r="G245" s="92">
        <f t="shared" si="29"/>
        <v>155.95008199999998</v>
      </c>
      <c r="H245" s="92">
        <f t="shared" si="29"/>
        <v>7022.6452529999988</v>
      </c>
      <c r="WZU245" s="24"/>
      <c r="WZV245" s="24"/>
      <c r="WZW245" s="24"/>
      <c r="WZX245" s="24"/>
      <c r="WZY245" s="24"/>
    </row>
    <row r="246" spans="1:18 16245:16249" x14ac:dyDescent="0.2">
      <c r="B246" s="99" t="s">
        <v>551</v>
      </c>
      <c r="C246" s="95">
        <v>2790.0339170000002</v>
      </c>
      <c r="D246" s="95">
        <v>35.46</v>
      </c>
      <c r="E246" s="95">
        <f t="shared" ref="E246:E309" si="30">C246+D246</f>
        <v>2825.4939170000002</v>
      </c>
      <c r="F246" s="95">
        <v>2627.9662539999999</v>
      </c>
      <c r="G246" s="95">
        <v>35.46</v>
      </c>
      <c r="H246" s="95">
        <f t="shared" ref="H246:H309" si="31">F246+G246</f>
        <v>2663.426254</v>
      </c>
    </row>
    <row r="247" spans="1:18 16245:16249" ht="25.5" x14ac:dyDescent="0.2">
      <c r="B247" s="99" t="s">
        <v>552</v>
      </c>
      <c r="C247" s="95">
        <v>1721.6292109999999</v>
      </c>
      <c r="D247" s="95">
        <v>88.964905999999999</v>
      </c>
      <c r="E247" s="95">
        <f t="shared" si="30"/>
        <v>1810.5941169999999</v>
      </c>
      <c r="F247" s="95">
        <v>1662.069923</v>
      </c>
      <c r="G247" s="95">
        <v>88.964905999999999</v>
      </c>
      <c r="H247" s="95">
        <f t="shared" si="31"/>
        <v>1751.0348289999999</v>
      </c>
    </row>
    <row r="248" spans="1:18 16245:16249" ht="25.5" x14ac:dyDescent="0.2">
      <c r="B248" s="99" t="s">
        <v>553</v>
      </c>
      <c r="C248" s="95">
        <v>126.023657</v>
      </c>
      <c r="D248" s="95">
        <v>-6.5797140000000001</v>
      </c>
      <c r="E248" s="95">
        <f t="shared" si="30"/>
        <v>119.443943</v>
      </c>
      <c r="F248" s="95">
        <v>126.023657</v>
      </c>
      <c r="G248" s="95">
        <v>-6.5797140000000001</v>
      </c>
      <c r="H248" s="95">
        <f t="shared" si="31"/>
        <v>119.443943</v>
      </c>
    </row>
    <row r="249" spans="1:18 16245:16249" x14ac:dyDescent="0.2">
      <c r="B249" s="99" t="s">
        <v>554</v>
      </c>
      <c r="C249" s="95">
        <v>368.358001</v>
      </c>
      <c r="D249" s="95">
        <v>-9</v>
      </c>
      <c r="E249" s="95">
        <f t="shared" si="30"/>
        <v>359.358001</v>
      </c>
      <c r="F249" s="95">
        <v>368.358001</v>
      </c>
      <c r="G249" s="95">
        <v>-9</v>
      </c>
      <c r="H249" s="95">
        <f t="shared" si="31"/>
        <v>359.358001</v>
      </c>
    </row>
    <row r="250" spans="1:18 16245:16249" x14ac:dyDescent="0.2">
      <c r="B250" s="99" t="s">
        <v>555</v>
      </c>
      <c r="C250" s="95">
        <v>564.38471900000002</v>
      </c>
      <c r="D250" s="95">
        <v>58.736719999999998</v>
      </c>
      <c r="E250" s="95">
        <f t="shared" si="30"/>
        <v>623.12143900000001</v>
      </c>
      <c r="F250" s="95">
        <v>564.38471900000002</v>
      </c>
      <c r="G250" s="95">
        <v>58.736719999999998</v>
      </c>
      <c r="H250" s="95">
        <f t="shared" si="31"/>
        <v>623.12143900000001</v>
      </c>
    </row>
    <row r="251" spans="1:18 16245:16249" ht="25.5" x14ac:dyDescent="0.2">
      <c r="B251" s="99" t="s">
        <v>556</v>
      </c>
      <c r="C251" s="95">
        <v>16.621986</v>
      </c>
      <c r="D251" s="95">
        <v>0</v>
      </c>
      <c r="E251" s="95">
        <f t="shared" si="30"/>
        <v>16.621986</v>
      </c>
      <c r="F251" s="95">
        <v>16.621986</v>
      </c>
      <c r="G251" s="95">
        <v>0</v>
      </c>
      <c r="H251" s="95">
        <f t="shared" si="31"/>
        <v>16.621986</v>
      </c>
    </row>
    <row r="252" spans="1:18 16245:16249" ht="25.5" x14ac:dyDescent="0.2">
      <c r="B252" s="99" t="s">
        <v>557</v>
      </c>
      <c r="C252" s="95">
        <v>202.30100899999999</v>
      </c>
      <c r="D252" s="95">
        <v>3.3317610000000002</v>
      </c>
      <c r="E252" s="95">
        <f t="shared" si="30"/>
        <v>205.63276999999999</v>
      </c>
      <c r="F252" s="95">
        <v>202.42225999999999</v>
      </c>
      <c r="G252" s="95">
        <v>3.3317610000000002</v>
      </c>
      <c r="H252" s="95">
        <f t="shared" si="31"/>
        <v>205.75402099999999</v>
      </c>
    </row>
    <row r="253" spans="1:18 16245:16249" s="87" customFormat="1" x14ac:dyDescent="0.2">
      <c r="A253" s="24"/>
      <c r="B253" s="99" t="s">
        <v>558</v>
      </c>
      <c r="C253" s="95">
        <v>186.40110000000001</v>
      </c>
      <c r="D253" s="95">
        <v>-3.0338769999999999</v>
      </c>
      <c r="E253" s="95">
        <f t="shared" si="30"/>
        <v>183.36722300000002</v>
      </c>
      <c r="F253" s="95">
        <v>186.75459599999999</v>
      </c>
      <c r="G253" s="95">
        <v>-3.0338769999999999</v>
      </c>
      <c r="H253" s="95">
        <f t="shared" si="31"/>
        <v>183.720719</v>
      </c>
      <c r="WZU253" s="24"/>
      <c r="WZV253" s="24"/>
      <c r="WZW253" s="24"/>
      <c r="WZX253" s="24"/>
      <c r="WZY253" s="24"/>
    </row>
    <row r="254" spans="1:18 16245:16249" s="87" customFormat="1" ht="25.5" x14ac:dyDescent="0.2">
      <c r="A254" s="24"/>
      <c r="B254" s="99" t="s">
        <v>559</v>
      </c>
      <c r="C254" s="95">
        <v>500.18560600000001</v>
      </c>
      <c r="D254" s="95">
        <v>-2.5054799999999999</v>
      </c>
      <c r="E254" s="95">
        <f t="shared" si="30"/>
        <v>497.68012600000003</v>
      </c>
      <c r="F254" s="95">
        <v>500.18560600000001</v>
      </c>
      <c r="G254" s="95">
        <v>-2.5054799999999999</v>
      </c>
      <c r="H254" s="95">
        <f t="shared" si="31"/>
        <v>497.68012600000003</v>
      </c>
      <c r="WZU254" s="24"/>
      <c r="WZV254" s="24"/>
      <c r="WZW254" s="24"/>
      <c r="WZX254" s="24"/>
      <c r="WZY254" s="24"/>
    </row>
    <row r="255" spans="1:18 16245:16249" ht="15.75" x14ac:dyDescent="0.25">
      <c r="A255" s="126"/>
      <c r="B255" s="99" t="s">
        <v>560</v>
      </c>
      <c r="C255" s="95">
        <v>44.808145000000003</v>
      </c>
      <c r="D255" s="95">
        <v>0</v>
      </c>
      <c r="E255" s="95">
        <f t="shared" si="30"/>
        <v>44.808145000000003</v>
      </c>
      <c r="F255" s="95">
        <v>44.808145000000003</v>
      </c>
      <c r="G255" s="95">
        <v>0</v>
      </c>
      <c r="H255" s="95">
        <f t="shared" si="31"/>
        <v>44.808145000000003</v>
      </c>
      <c r="I255" s="45"/>
    </row>
    <row r="256" spans="1:18 16245:16249" ht="26.25" x14ac:dyDescent="0.25">
      <c r="A256" s="126"/>
      <c r="B256" s="99" t="s">
        <v>561</v>
      </c>
      <c r="C256" s="95">
        <v>254.137114</v>
      </c>
      <c r="D256" s="95">
        <v>-7.2961090000000004</v>
      </c>
      <c r="E256" s="95">
        <f>C256+D256</f>
        <v>246.841005</v>
      </c>
      <c r="F256" s="95">
        <v>257.20359400000001</v>
      </c>
      <c r="G256" s="95">
        <v>-7.2961090000000004</v>
      </c>
      <c r="H256" s="95">
        <f>F256+G256</f>
        <v>249.90748500000001</v>
      </c>
    </row>
    <row r="257" spans="1:8 16245:16249" ht="26.25" x14ac:dyDescent="0.25">
      <c r="A257" s="126"/>
      <c r="B257" s="99" t="s">
        <v>562</v>
      </c>
      <c r="C257" s="95">
        <v>309.900463</v>
      </c>
      <c r="D257" s="95">
        <v>-2.1281249999999998</v>
      </c>
      <c r="E257" s="95">
        <f t="shared" si="30"/>
        <v>307.77233799999999</v>
      </c>
      <c r="F257" s="95">
        <v>309.89643000000001</v>
      </c>
      <c r="G257" s="95">
        <v>-2.1281249999999998</v>
      </c>
      <c r="H257" s="95">
        <f t="shared" si="31"/>
        <v>307.768305</v>
      </c>
    </row>
    <row r="258" spans="1:8 16245:16249" ht="25.5" x14ac:dyDescent="0.25">
      <c r="A258" s="126"/>
      <c r="B258" s="91" t="s">
        <v>563</v>
      </c>
      <c r="C258" s="92">
        <v>22638.871745</v>
      </c>
      <c r="D258" s="92">
        <v>719.15134499999999</v>
      </c>
      <c r="E258" s="92">
        <f t="shared" si="30"/>
        <v>23358.023089999999</v>
      </c>
      <c r="F258" s="92">
        <v>20519.598916000003</v>
      </c>
      <c r="G258" s="92">
        <v>119.15134500000002</v>
      </c>
      <c r="H258" s="92">
        <f t="shared" si="31"/>
        <v>20638.750261000001</v>
      </c>
    </row>
    <row r="259" spans="1:8 16245:16249" s="87" customFormat="1" x14ac:dyDescent="0.2">
      <c r="A259" s="24"/>
      <c r="B259" s="91" t="s">
        <v>564</v>
      </c>
      <c r="C259" s="92">
        <f>SUM(C260:C270)</f>
        <v>14741.523932000002</v>
      </c>
      <c r="D259" s="92">
        <f t="shared" ref="D259:H259" si="32">SUM(D260:D270)</f>
        <v>744.29</v>
      </c>
      <c r="E259" s="92">
        <f t="shared" si="32"/>
        <v>15485.813932000001</v>
      </c>
      <c r="F259" s="92">
        <f t="shared" si="32"/>
        <v>12365.229309999999</v>
      </c>
      <c r="G259" s="92">
        <f t="shared" si="32"/>
        <v>144.29</v>
      </c>
      <c r="H259" s="92">
        <f t="shared" si="32"/>
        <v>12509.51931</v>
      </c>
      <c r="WZU259" s="24"/>
      <c r="WZV259" s="24"/>
      <c r="WZW259" s="24"/>
      <c r="WZX259" s="24"/>
      <c r="WZY259" s="24"/>
    </row>
    <row r="260" spans="1:8 16245:16249" ht="15.75" x14ac:dyDescent="0.25">
      <c r="A260" s="126"/>
      <c r="B260" s="99" t="s">
        <v>565</v>
      </c>
      <c r="C260" s="95">
        <v>2127.1992030000001</v>
      </c>
      <c r="D260" s="95">
        <v>-41</v>
      </c>
      <c r="E260" s="95">
        <f t="shared" si="30"/>
        <v>2086.1992030000001</v>
      </c>
      <c r="F260" s="95">
        <v>2127.1992030000001</v>
      </c>
      <c r="G260" s="95">
        <v>-41</v>
      </c>
      <c r="H260" s="95">
        <f t="shared" si="31"/>
        <v>2086.1992030000001</v>
      </c>
    </row>
    <row r="261" spans="1:8 16245:16249" ht="15.75" x14ac:dyDescent="0.25">
      <c r="A261" s="126"/>
      <c r="B261" s="99" t="s">
        <v>566</v>
      </c>
      <c r="C261" s="95">
        <v>387.67869500000006</v>
      </c>
      <c r="D261" s="95">
        <v>5</v>
      </c>
      <c r="E261" s="95">
        <f t="shared" si="30"/>
        <v>392.67869500000006</v>
      </c>
      <c r="F261" s="95">
        <v>393.21569199999976</v>
      </c>
      <c r="G261" s="95">
        <v>5</v>
      </c>
      <c r="H261" s="95">
        <f t="shared" si="31"/>
        <v>398.21569199999976</v>
      </c>
    </row>
    <row r="262" spans="1:8 16245:16249" ht="15.75" x14ac:dyDescent="0.25">
      <c r="A262" s="126"/>
      <c r="B262" s="99" t="s">
        <v>567</v>
      </c>
      <c r="C262" s="95">
        <v>0</v>
      </c>
      <c r="D262" s="95">
        <v>200</v>
      </c>
      <c r="E262" s="95">
        <f t="shared" si="30"/>
        <v>200</v>
      </c>
      <c r="F262" s="95">
        <v>0</v>
      </c>
      <c r="G262" s="95">
        <v>200</v>
      </c>
      <c r="H262" s="95">
        <f t="shared" si="31"/>
        <v>200</v>
      </c>
    </row>
    <row r="263" spans="1:8 16245:16249" ht="15.75" x14ac:dyDescent="0.25">
      <c r="A263" s="126"/>
      <c r="B263" s="99" t="s">
        <v>568</v>
      </c>
      <c r="C263" s="95">
        <v>4150</v>
      </c>
      <c r="D263" s="95">
        <v>-25</v>
      </c>
      <c r="E263" s="95">
        <f t="shared" si="30"/>
        <v>4125</v>
      </c>
      <c r="F263" s="95">
        <v>4150</v>
      </c>
      <c r="G263" s="95">
        <v>-25</v>
      </c>
      <c r="H263" s="95">
        <f t="shared" si="31"/>
        <v>4125</v>
      </c>
    </row>
    <row r="264" spans="1:8 16245:16249" ht="15.75" x14ac:dyDescent="0.25">
      <c r="A264" s="126"/>
      <c r="B264" s="99" t="s">
        <v>569</v>
      </c>
      <c r="C264" s="95">
        <v>802.13938399999995</v>
      </c>
      <c r="D264" s="95">
        <v>100</v>
      </c>
      <c r="E264" s="95">
        <f t="shared" si="30"/>
        <v>902.13938399999995</v>
      </c>
      <c r="F264" s="95">
        <v>1740.0606929999999</v>
      </c>
      <c r="G264" s="95">
        <v>100</v>
      </c>
      <c r="H264" s="95">
        <f t="shared" si="31"/>
        <v>1840.0606929999999</v>
      </c>
    </row>
    <row r="265" spans="1:8 16245:16249" ht="23.25" customHeight="1" x14ac:dyDescent="0.2">
      <c r="A265" s="127"/>
      <c r="B265" s="99" t="s">
        <v>570</v>
      </c>
      <c r="C265" s="95">
        <v>270.40912400000002</v>
      </c>
      <c r="D265" s="95">
        <v>10</v>
      </c>
      <c r="E265" s="95">
        <f t="shared" si="30"/>
        <v>280.40912400000002</v>
      </c>
      <c r="F265" s="95">
        <v>270.40912400000002</v>
      </c>
      <c r="G265" s="95">
        <v>10</v>
      </c>
      <c r="H265" s="95">
        <f t="shared" si="31"/>
        <v>280.40912400000002</v>
      </c>
    </row>
    <row r="266" spans="1:8 16245:16249" ht="15.75" x14ac:dyDescent="0.2">
      <c r="A266" s="128"/>
      <c r="B266" s="99" t="s">
        <v>571</v>
      </c>
      <c r="C266" s="95">
        <v>5</v>
      </c>
      <c r="D266" s="95">
        <v>0</v>
      </c>
      <c r="E266" s="95">
        <f t="shared" si="30"/>
        <v>5</v>
      </c>
      <c r="F266" s="95">
        <v>5</v>
      </c>
      <c r="G266" s="95">
        <v>0</v>
      </c>
      <c r="H266" s="95">
        <f t="shared" si="31"/>
        <v>5</v>
      </c>
    </row>
    <row r="267" spans="1:8 16245:16249" ht="25.5" x14ac:dyDescent="0.2">
      <c r="A267" s="128"/>
      <c r="B267" s="99" t="s">
        <v>572</v>
      </c>
      <c r="C267" s="95">
        <v>64.350465</v>
      </c>
      <c r="D267" s="95">
        <v>0</v>
      </c>
      <c r="E267" s="95">
        <f t="shared" si="30"/>
        <v>64.350465</v>
      </c>
      <c r="F267" s="95">
        <v>64.350465</v>
      </c>
      <c r="G267" s="95">
        <v>0</v>
      </c>
      <c r="H267" s="95">
        <f t="shared" si="31"/>
        <v>64.350465</v>
      </c>
    </row>
    <row r="268" spans="1:8 16245:16249" ht="15.75" x14ac:dyDescent="0.2">
      <c r="A268" s="128"/>
      <c r="B268" s="99" t="s">
        <v>573</v>
      </c>
      <c r="C268" s="95">
        <v>6850</v>
      </c>
      <c r="D268" s="95">
        <v>436</v>
      </c>
      <c r="E268" s="95">
        <f t="shared" si="30"/>
        <v>7286</v>
      </c>
      <c r="F268" s="95">
        <v>3522</v>
      </c>
      <c r="G268" s="95">
        <v>-164</v>
      </c>
      <c r="H268" s="95">
        <f t="shared" si="31"/>
        <v>3358</v>
      </c>
    </row>
    <row r="269" spans="1:8 16245:16249" ht="16.5" customHeight="1" x14ac:dyDescent="0.25">
      <c r="A269" s="126"/>
      <c r="B269" s="99" t="s">
        <v>574</v>
      </c>
      <c r="C269" s="95">
        <v>51.395000000000003</v>
      </c>
      <c r="D269" s="95">
        <v>0</v>
      </c>
      <c r="E269" s="95">
        <f t="shared" si="30"/>
        <v>51.395000000000003</v>
      </c>
      <c r="F269" s="95">
        <v>51.395000000000003</v>
      </c>
      <c r="G269" s="95">
        <v>0</v>
      </c>
      <c r="H269" s="95">
        <f t="shared" si="31"/>
        <v>51.395000000000003</v>
      </c>
    </row>
    <row r="270" spans="1:8 16245:16249" s="87" customFormat="1" x14ac:dyDescent="0.2">
      <c r="A270" s="24"/>
      <c r="B270" s="99" t="s">
        <v>575</v>
      </c>
      <c r="C270" s="95">
        <v>33.352060999999118</v>
      </c>
      <c r="D270" s="95">
        <v>59.289999999999964</v>
      </c>
      <c r="E270" s="95">
        <f t="shared" si="30"/>
        <v>92.642060999999075</v>
      </c>
      <c r="F270" s="95">
        <v>41.599133000000599</v>
      </c>
      <c r="G270" s="95">
        <v>59.289999999999992</v>
      </c>
      <c r="H270" s="95">
        <f t="shared" si="31"/>
        <v>100.88913300000058</v>
      </c>
      <c r="WZU270" s="24"/>
      <c r="WZV270" s="24"/>
      <c r="WZW270" s="24"/>
      <c r="WZX270" s="24"/>
      <c r="WZY270" s="24"/>
    </row>
    <row r="271" spans="1:8 16245:16249" s="87" customFormat="1" x14ac:dyDescent="0.2">
      <c r="A271" s="24"/>
      <c r="B271" s="91" t="s">
        <v>364</v>
      </c>
      <c r="C271" s="92">
        <f t="shared" ref="C271:H271" si="33">C272+C293+C294+C317</f>
        <v>7897.3478130000012</v>
      </c>
      <c r="D271" s="92">
        <f t="shared" si="33"/>
        <v>-25.047761000000037</v>
      </c>
      <c r="E271" s="92">
        <f t="shared" si="33"/>
        <v>7872.3000520000005</v>
      </c>
      <c r="F271" s="92">
        <f t="shared" si="33"/>
        <v>8154.3696060000002</v>
      </c>
      <c r="G271" s="92">
        <f t="shared" si="33"/>
        <v>-25.047761000000037</v>
      </c>
      <c r="H271" s="92">
        <f t="shared" si="33"/>
        <v>8129.3218450000004</v>
      </c>
      <c r="WZU271" s="24"/>
      <c r="WZV271" s="24"/>
      <c r="WZW271" s="24"/>
      <c r="WZX271" s="24"/>
      <c r="WZY271" s="24"/>
    </row>
    <row r="272" spans="1:8 16245:16249" s="87" customFormat="1" x14ac:dyDescent="0.2">
      <c r="A272" s="24"/>
      <c r="B272" s="91" t="s">
        <v>365</v>
      </c>
      <c r="C272" s="92">
        <f t="shared" ref="C272:H272" si="34">SUM(C273:C292)</f>
        <v>4472.1039510000001</v>
      </c>
      <c r="D272" s="92">
        <f t="shared" si="34"/>
        <v>-1342.4085439999999</v>
      </c>
      <c r="E272" s="92">
        <f t="shared" si="34"/>
        <v>3129.6954070000002</v>
      </c>
      <c r="F272" s="92">
        <f t="shared" si="34"/>
        <v>4521.449955</v>
      </c>
      <c r="G272" s="92">
        <f t="shared" si="34"/>
        <v>-1342.4085439999999</v>
      </c>
      <c r="H272" s="92">
        <f t="shared" si="34"/>
        <v>3179.0414110000002</v>
      </c>
      <c r="WZU272" s="24"/>
      <c r="WZV272" s="24"/>
      <c r="WZW272" s="24"/>
      <c r="WZX272" s="24"/>
      <c r="WZY272" s="24"/>
    </row>
    <row r="273" spans="1:8 16245:16249" x14ac:dyDescent="0.2">
      <c r="B273" s="99" t="s">
        <v>576</v>
      </c>
      <c r="C273" s="95">
        <v>2570.244479</v>
      </c>
      <c r="D273" s="95">
        <v>-1436.1766190000001</v>
      </c>
      <c r="E273" s="95">
        <f t="shared" si="30"/>
        <v>1134.0678599999999</v>
      </c>
      <c r="F273" s="95">
        <v>2617.7744969999999</v>
      </c>
      <c r="G273" s="95">
        <v>-1436.1766190000001</v>
      </c>
      <c r="H273" s="95">
        <f t="shared" si="31"/>
        <v>1181.5978779999998</v>
      </c>
    </row>
    <row r="274" spans="1:8 16245:16249" x14ac:dyDescent="0.2">
      <c r="B274" s="99" t="s">
        <v>577</v>
      </c>
      <c r="C274" s="95">
        <v>264.52161899999999</v>
      </c>
      <c r="D274" s="95">
        <v>5</v>
      </c>
      <c r="E274" s="95">
        <f t="shared" si="30"/>
        <v>269.52161899999999</v>
      </c>
      <c r="F274" s="95">
        <v>265.23016999999999</v>
      </c>
      <c r="G274" s="95">
        <v>5</v>
      </c>
      <c r="H274" s="95">
        <f t="shared" si="31"/>
        <v>270.23016999999999</v>
      </c>
    </row>
    <row r="275" spans="1:8 16245:16249" x14ac:dyDescent="0.2">
      <c r="B275" s="99" t="s">
        <v>375</v>
      </c>
      <c r="C275" s="95">
        <v>85.778599</v>
      </c>
      <c r="D275" s="95">
        <v>0</v>
      </c>
      <c r="E275" s="95">
        <f t="shared" si="30"/>
        <v>85.778599</v>
      </c>
      <c r="F275" s="95">
        <v>85.778599</v>
      </c>
      <c r="G275" s="95">
        <v>0</v>
      </c>
      <c r="H275" s="95">
        <f t="shared" si="31"/>
        <v>85.778599</v>
      </c>
    </row>
    <row r="276" spans="1:8 16245:16249" x14ac:dyDescent="0.2">
      <c r="B276" s="99" t="s">
        <v>579</v>
      </c>
      <c r="C276" s="95">
        <v>20</v>
      </c>
      <c r="D276" s="95">
        <v>0</v>
      </c>
      <c r="E276" s="95">
        <f t="shared" si="30"/>
        <v>20</v>
      </c>
      <c r="F276" s="95">
        <v>20</v>
      </c>
      <c r="G276" s="95">
        <v>0</v>
      </c>
      <c r="H276" s="95">
        <f t="shared" si="31"/>
        <v>20</v>
      </c>
    </row>
    <row r="277" spans="1:8 16245:16249" x14ac:dyDescent="0.2">
      <c r="B277" s="99" t="s">
        <v>580</v>
      </c>
      <c r="C277" s="95">
        <v>76</v>
      </c>
      <c r="D277" s="95">
        <v>0</v>
      </c>
      <c r="E277" s="95">
        <f t="shared" si="30"/>
        <v>76</v>
      </c>
      <c r="F277" s="95">
        <v>76</v>
      </c>
      <c r="G277" s="95">
        <v>0</v>
      </c>
      <c r="H277" s="95">
        <f t="shared" si="31"/>
        <v>76</v>
      </c>
    </row>
    <row r="278" spans="1:8 16245:16249" x14ac:dyDescent="0.2">
      <c r="B278" s="99" t="s">
        <v>581</v>
      </c>
      <c r="C278" s="95">
        <v>53.875580999999997</v>
      </c>
      <c r="D278" s="95">
        <v>0</v>
      </c>
      <c r="E278" s="95">
        <f t="shared" si="30"/>
        <v>53.875580999999997</v>
      </c>
      <c r="F278" s="95">
        <v>53.875580999999997</v>
      </c>
      <c r="G278" s="95">
        <v>0</v>
      </c>
      <c r="H278" s="95">
        <f t="shared" si="31"/>
        <v>53.875580999999997</v>
      </c>
    </row>
    <row r="279" spans="1:8 16245:16249" ht="25.5" x14ac:dyDescent="0.2">
      <c r="B279" s="99" t="s">
        <v>582</v>
      </c>
      <c r="C279" s="95">
        <v>0</v>
      </c>
      <c r="D279" s="95">
        <v>90</v>
      </c>
      <c r="E279" s="95">
        <f t="shared" si="30"/>
        <v>90</v>
      </c>
      <c r="F279" s="95">
        <v>0</v>
      </c>
      <c r="G279" s="95">
        <v>90</v>
      </c>
      <c r="H279" s="95">
        <f t="shared" si="31"/>
        <v>90</v>
      </c>
    </row>
    <row r="280" spans="1:8 16245:16249" x14ac:dyDescent="0.2">
      <c r="B280" s="99" t="s">
        <v>583</v>
      </c>
      <c r="C280" s="95">
        <v>136.44999999999999</v>
      </c>
      <c r="D280" s="95">
        <v>0</v>
      </c>
      <c r="E280" s="95">
        <f t="shared" si="30"/>
        <v>136.44999999999999</v>
      </c>
      <c r="F280" s="95">
        <v>136.44999999999999</v>
      </c>
      <c r="G280" s="95">
        <v>0</v>
      </c>
      <c r="H280" s="95">
        <f t="shared" si="31"/>
        <v>136.44999999999999</v>
      </c>
    </row>
    <row r="281" spans="1:8 16245:16249" ht="25.5" x14ac:dyDescent="0.2">
      <c r="B281" s="99" t="s">
        <v>584</v>
      </c>
      <c r="C281" s="95">
        <v>43.276369000000003</v>
      </c>
      <c r="D281" s="95">
        <v>-1</v>
      </c>
      <c r="E281" s="95">
        <f t="shared" si="30"/>
        <v>42.276369000000003</v>
      </c>
      <c r="F281" s="95">
        <v>43.276369000000003</v>
      </c>
      <c r="G281" s="95">
        <v>-1</v>
      </c>
      <c r="H281" s="95">
        <f t="shared" si="31"/>
        <v>42.276369000000003</v>
      </c>
    </row>
    <row r="282" spans="1:8 16245:16249" ht="25.5" x14ac:dyDescent="0.2">
      <c r="B282" s="99" t="s">
        <v>585</v>
      </c>
      <c r="C282" s="95">
        <v>305</v>
      </c>
      <c r="D282" s="95">
        <v>0</v>
      </c>
      <c r="E282" s="95">
        <f t="shared" si="30"/>
        <v>305</v>
      </c>
      <c r="F282" s="95">
        <v>305</v>
      </c>
      <c r="G282" s="95">
        <v>0</v>
      </c>
      <c r="H282" s="95">
        <f t="shared" si="31"/>
        <v>305</v>
      </c>
    </row>
    <row r="283" spans="1:8 16245:16249" x14ac:dyDescent="0.2">
      <c r="B283" s="99" t="s">
        <v>586</v>
      </c>
      <c r="C283" s="95">
        <v>166.44596200000001</v>
      </c>
      <c r="D283" s="95">
        <v>-0.44596200000000003</v>
      </c>
      <c r="E283" s="95">
        <f t="shared" si="30"/>
        <v>166</v>
      </c>
      <c r="F283" s="95">
        <v>166.44596200000001</v>
      </c>
      <c r="G283" s="95">
        <v>-0.44596200000000003</v>
      </c>
      <c r="H283" s="95">
        <f t="shared" si="31"/>
        <v>166</v>
      </c>
    </row>
    <row r="284" spans="1:8 16245:16249" ht="40.5" customHeight="1" x14ac:dyDescent="0.2">
      <c r="B284" s="99" t="s">
        <v>587</v>
      </c>
      <c r="C284" s="95">
        <v>100</v>
      </c>
      <c r="D284" s="95">
        <v>0</v>
      </c>
      <c r="E284" s="95">
        <f t="shared" si="30"/>
        <v>100</v>
      </c>
      <c r="F284" s="95">
        <v>100</v>
      </c>
      <c r="G284" s="95">
        <v>0</v>
      </c>
      <c r="H284" s="95">
        <f t="shared" si="31"/>
        <v>100</v>
      </c>
    </row>
    <row r="285" spans="1:8 16245:16249" ht="25.5" x14ac:dyDescent="0.2">
      <c r="B285" s="99" t="s">
        <v>588</v>
      </c>
      <c r="C285" s="95">
        <v>114</v>
      </c>
      <c r="D285" s="95">
        <v>-114</v>
      </c>
      <c r="E285" s="95">
        <f t="shared" si="30"/>
        <v>0</v>
      </c>
      <c r="F285" s="95">
        <v>114</v>
      </c>
      <c r="G285" s="95">
        <v>-114</v>
      </c>
      <c r="H285" s="95">
        <f t="shared" si="31"/>
        <v>0</v>
      </c>
    </row>
    <row r="286" spans="1:8 16245:16249" s="87" customFormat="1" ht="38.25" x14ac:dyDescent="0.2">
      <c r="A286" s="24"/>
      <c r="B286" s="99" t="s">
        <v>718</v>
      </c>
      <c r="C286" s="95">
        <v>100</v>
      </c>
      <c r="D286" s="95">
        <v>0</v>
      </c>
      <c r="E286" s="95">
        <f t="shared" si="30"/>
        <v>100</v>
      </c>
      <c r="F286" s="95">
        <v>100</v>
      </c>
      <c r="G286" s="95">
        <v>0</v>
      </c>
      <c r="H286" s="95">
        <f t="shared" si="31"/>
        <v>100</v>
      </c>
      <c r="WZU286" s="24"/>
      <c r="WZV286" s="24"/>
      <c r="WZW286" s="24"/>
      <c r="WZX286" s="24"/>
      <c r="WZY286" s="24"/>
    </row>
    <row r="287" spans="1:8 16245:16249" ht="25.5" x14ac:dyDescent="0.2">
      <c r="B287" s="99" t="s">
        <v>719</v>
      </c>
      <c r="C287" s="95">
        <v>135</v>
      </c>
      <c r="D287" s="95">
        <v>0</v>
      </c>
      <c r="E287" s="95">
        <f t="shared" si="30"/>
        <v>135</v>
      </c>
      <c r="F287" s="95">
        <v>135</v>
      </c>
      <c r="G287" s="95">
        <v>0</v>
      </c>
      <c r="H287" s="95">
        <f t="shared" si="31"/>
        <v>135</v>
      </c>
    </row>
    <row r="288" spans="1:8 16245:16249" ht="25.5" x14ac:dyDescent="0.2">
      <c r="B288" s="96" t="s">
        <v>720</v>
      </c>
      <c r="C288" s="95">
        <v>50</v>
      </c>
      <c r="D288" s="95">
        <v>0</v>
      </c>
      <c r="E288" s="95">
        <f t="shared" si="30"/>
        <v>50</v>
      </c>
      <c r="F288" s="95">
        <v>50</v>
      </c>
      <c r="G288" s="95">
        <v>0</v>
      </c>
      <c r="H288" s="95">
        <f t="shared" si="31"/>
        <v>50</v>
      </c>
    </row>
    <row r="289" spans="1:21 16245:16249" ht="51" x14ac:dyDescent="0.2">
      <c r="B289" s="96" t="s">
        <v>590</v>
      </c>
      <c r="C289" s="95">
        <v>80</v>
      </c>
      <c r="D289" s="95">
        <v>0</v>
      </c>
      <c r="E289" s="95">
        <f t="shared" si="30"/>
        <v>80</v>
      </c>
      <c r="F289" s="95">
        <v>80</v>
      </c>
      <c r="G289" s="95">
        <v>0</v>
      </c>
      <c r="H289" s="95">
        <f t="shared" si="31"/>
        <v>80</v>
      </c>
    </row>
    <row r="290" spans="1:21 16245:16249" s="87" customFormat="1" ht="38.25" x14ac:dyDescent="0.2">
      <c r="A290" s="24"/>
      <c r="B290" s="96" t="s">
        <v>721</v>
      </c>
      <c r="C290" s="95">
        <v>40</v>
      </c>
      <c r="D290" s="95">
        <v>0</v>
      </c>
      <c r="E290" s="95">
        <f t="shared" si="30"/>
        <v>40</v>
      </c>
      <c r="F290" s="95">
        <v>40</v>
      </c>
      <c r="G290" s="95">
        <v>0</v>
      </c>
      <c r="H290" s="95">
        <f t="shared" si="31"/>
        <v>40</v>
      </c>
      <c r="WZU290" s="24"/>
      <c r="WZV290" s="24"/>
      <c r="WZW290" s="24"/>
      <c r="WZX290" s="24"/>
      <c r="WZY290" s="24"/>
    </row>
    <row r="291" spans="1:21 16245:16249" ht="38.25" x14ac:dyDescent="0.2">
      <c r="B291" s="96" t="s">
        <v>592</v>
      </c>
      <c r="C291" s="95">
        <v>0</v>
      </c>
      <c r="D291" s="95">
        <v>114</v>
      </c>
      <c r="E291" s="95">
        <f t="shared" si="30"/>
        <v>114</v>
      </c>
      <c r="F291" s="95">
        <v>0</v>
      </c>
      <c r="G291" s="95">
        <v>114</v>
      </c>
      <c r="H291" s="95">
        <f t="shared" si="31"/>
        <v>114</v>
      </c>
    </row>
    <row r="292" spans="1:21 16245:16249" x14ac:dyDescent="0.2">
      <c r="B292" s="105" t="s">
        <v>722</v>
      </c>
      <c r="C292" s="95">
        <v>131.51134200000001</v>
      </c>
      <c r="D292" s="95">
        <v>0.21403700000017523</v>
      </c>
      <c r="E292" s="95">
        <v>131.7253790000002</v>
      </c>
      <c r="F292" s="95">
        <v>132.61877700000025</v>
      </c>
      <c r="G292" s="95">
        <v>0.21403700000017523</v>
      </c>
      <c r="H292" s="95">
        <v>132.83281400000044</v>
      </c>
      <c r="P292" s="45"/>
      <c r="Q292" s="45"/>
      <c r="R292" s="45"/>
      <c r="S292" s="45"/>
      <c r="T292" s="45"/>
      <c r="U292" s="45"/>
    </row>
    <row r="293" spans="1:21 16245:16249" s="87" customFormat="1" x14ac:dyDescent="0.2">
      <c r="A293" s="24"/>
      <c r="B293" s="91" t="s">
        <v>422</v>
      </c>
      <c r="C293" s="92">
        <v>208.603398</v>
      </c>
      <c r="D293" s="92">
        <v>51.3</v>
      </c>
      <c r="E293" s="92">
        <f t="shared" si="30"/>
        <v>259.90339799999998</v>
      </c>
      <c r="F293" s="92">
        <v>208.603398</v>
      </c>
      <c r="G293" s="92">
        <v>51.3</v>
      </c>
      <c r="H293" s="92">
        <f t="shared" si="31"/>
        <v>259.90339799999998</v>
      </c>
      <c r="WZU293" s="24"/>
      <c r="WZV293" s="24"/>
      <c r="WZW293" s="24"/>
      <c r="WZX293" s="24"/>
      <c r="WZY293" s="24"/>
    </row>
    <row r="294" spans="1:21 16245:16249" s="87" customFormat="1" x14ac:dyDescent="0.2">
      <c r="A294" s="24"/>
      <c r="B294" s="91" t="s">
        <v>399</v>
      </c>
      <c r="C294" s="92">
        <f t="shared" ref="C294:H294" si="35">SUM(C295:C316)</f>
        <v>2904.0956920000003</v>
      </c>
      <c r="D294" s="92">
        <f t="shared" si="35"/>
        <v>1287.0989669999999</v>
      </c>
      <c r="E294" s="92">
        <f t="shared" si="35"/>
        <v>4191.1946590000007</v>
      </c>
      <c r="F294" s="92">
        <f t="shared" si="35"/>
        <v>3083.476514</v>
      </c>
      <c r="G294" s="92">
        <f t="shared" si="35"/>
        <v>1287.0989669999999</v>
      </c>
      <c r="H294" s="92">
        <f t="shared" si="35"/>
        <v>4370.5754809999999</v>
      </c>
      <c r="WZU294" s="24"/>
      <c r="WZV294" s="24"/>
      <c r="WZW294" s="24"/>
      <c r="WZX294" s="24"/>
      <c r="WZY294" s="24"/>
    </row>
    <row r="295" spans="1:21 16245:16249" s="87" customFormat="1" x14ac:dyDescent="0.2">
      <c r="A295" s="24"/>
      <c r="B295" s="103" t="s">
        <v>594</v>
      </c>
      <c r="C295" s="95">
        <v>474.27052200000003</v>
      </c>
      <c r="D295" s="95">
        <v>-21.019477999999999</v>
      </c>
      <c r="E295" s="95">
        <f t="shared" si="30"/>
        <v>453.25104400000004</v>
      </c>
      <c r="F295" s="95">
        <v>474.27052200000003</v>
      </c>
      <c r="G295" s="95">
        <v>-21.019477999999999</v>
      </c>
      <c r="H295" s="95">
        <f t="shared" si="31"/>
        <v>453.25104400000004</v>
      </c>
      <c r="WZU295" s="24"/>
      <c r="WZV295" s="24"/>
      <c r="WZW295" s="24"/>
      <c r="WZX295" s="24"/>
      <c r="WZY295" s="24"/>
    </row>
    <row r="296" spans="1:21 16245:16249" x14ac:dyDescent="0.2">
      <c r="B296" s="103" t="s">
        <v>595</v>
      </c>
      <c r="C296" s="95">
        <v>52.701666000000003</v>
      </c>
      <c r="D296" s="95">
        <v>-9.19E-4</v>
      </c>
      <c r="E296" s="95">
        <f t="shared" si="30"/>
        <v>52.700747</v>
      </c>
      <c r="F296" s="95">
        <v>52.081918999999999</v>
      </c>
      <c r="G296" s="95">
        <v>-9.19E-4</v>
      </c>
      <c r="H296" s="95">
        <f t="shared" si="31"/>
        <v>52.080999999999996</v>
      </c>
    </row>
    <row r="297" spans="1:21 16245:16249" x14ac:dyDescent="0.2">
      <c r="B297" s="103" t="s">
        <v>723</v>
      </c>
      <c r="C297" s="95">
        <v>0</v>
      </c>
      <c r="D297" s="95">
        <v>27.249388</v>
      </c>
      <c r="E297" s="95">
        <f t="shared" si="30"/>
        <v>27.249388</v>
      </c>
      <c r="F297" s="95">
        <v>0</v>
      </c>
      <c r="G297" s="95">
        <v>27.249388</v>
      </c>
      <c r="H297" s="95">
        <f t="shared" si="31"/>
        <v>27.249388</v>
      </c>
    </row>
    <row r="298" spans="1:21 16245:16249" ht="25.5" x14ac:dyDescent="0.2">
      <c r="B298" s="103" t="s">
        <v>597</v>
      </c>
      <c r="C298" s="95">
        <v>300</v>
      </c>
      <c r="D298" s="95">
        <v>0</v>
      </c>
      <c r="E298" s="95">
        <f t="shared" si="30"/>
        <v>300</v>
      </c>
      <c r="F298" s="95">
        <v>300</v>
      </c>
      <c r="G298" s="95">
        <v>0</v>
      </c>
      <c r="H298" s="95">
        <f t="shared" si="31"/>
        <v>300</v>
      </c>
    </row>
    <row r="299" spans="1:21 16245:16249" ht="25.5" x14ac:dyDescent="0.2">
      <c r="B299" s="103" t="s">
        <v>598</v>
      </c>
      <c r="C299" s="95">
        <v>200</v>
      </c>
      <c r="D299" s="95">
        <v>0</v>
      </c>
      <c r="E299" s="95">
        <f t="shared" si="30"/>
        <v>200</v>
      </c>
      <c r="F299" s="95">
        <v>200</v>
      </c>
      <c r="G299" s="95">
        <v>0</v>
      </c>
      <c r="H299" s="95">
        <f t="shared" si="31"/>
        <v>200</v>
      </c>
    </row>
    <row r="300" spans="1:21 16245:16249" ht="25.5" x14ac:dyDescent="0.2">
      <c r="B300" s="103" t="s">
        <v>599</v>
      </c>
      <c r="C300" s="95">
        <v>37.080032000000003</v>
      </c>
      <c r="D300" s="95">
        <v>0</v>
      </c>
      <c r="E300" s="95">
        <f t="shared" si="30"/>
        <v>37.080032000000003</v>
      </c>
      <c r="F300" s="95">
        <v>37.080032000000003</v>
      </c>
      <c r="G300" s="95">
        <v>0</v>
      </c>
      <c r="H300" s="95">
        <f t="shared" si="31"/>
        <v>37.080032000000003</v>
      </c>
    </row>
    <row r="301" spans="1:21 16245:16249" ht="25.5" x14ac:dyDescent="0.2">
      <c r="B301" s="103" t="s">
        <v>601</v>
      </c>
      <c r="C301" s="95">
        <v>8</v>
      </c>
      <c r="D301" s="95">
        <v>0</v>
      </c>
      <c r="E301" s="95">
        <f t="shared" si="30"/>
        <v>8</v>
      </c>
      <c r="F301" s="95">
        <v>8</v>
      </c>
      <c r="G301" s="95">
        <v>0</v>
      </c>
      <c r="H301" s="95">
        <f t="shared" si="31"/>
        <v>8</v>
      </c>
    </row>
    <row r="302" spans="1:21 16245:16249" x14ac:dyDescent="0.2">
      <c r="B302" s="103" t="s">
        <v>724</v>
      </c>
      <c r="C302" s="95">
        <v>14</v>
      </c>
      <c r="D302" s="95">
        <v>0</v>
      </c>
      <c r="E302" s="95">
        <f t="shared" si="30"/>
        <v>14</v>
      </c>
      <c r="F302" s="95">
        <v>14</v>
      </c>
      <c r="G302" s="95">
        <v>0</v>
      </c>
      <c r="H302" s="95">
        <f t="shared" si="31"/>
        <v>14</v>
      </c>
    </row>
    <row r="303" spans="1:21 16245:16249" ht="25.5" x14ac:dyDescent="0.2">
      <c r="B303" s="103" t="s">
        <v>602</v>
      </c>
      <c r="C303" s="95">
        <v>200</v>
      </c>
      <c r="D303" s="95">
        <v>0</v>
      </c>
      <c r="E303" s="95">
        <f t="shared" si="30"/>
        <v>200</v>
      </c>
      <c r="F303" s="95">
        <v>200</v>
      </c>
      <c r="G303" s="95">
        <v>0</v>
      </c>
      <c r="H303" s="95">
        <f t="shared" si="31"/>
        <v>200</v>
      </c>
    </row>
    <row r="304" spans="1:21 16245:16249" ht="25.5" x14ac:dyDescent="0.2">
      <c r="B304" s="103" t="s">
        <v>603</v>
      </c>
      <c r="C304" s="95">
        <v>135.86364</v>
      </c>
      <c r="D304" s="95">
        <v>-10.063639999999999</v>
      </c>
      <c r="E304" s="95">
        <f t="shared" si="30"/>
        <v>125.80000000000001</v>
      </c>
      <c r="F304" s="95">
        <v>95.863640000000004</v>
      </c>
      <c r="G304" s="95">
        <v>-10.063639999999999</v>
      </c>
      <c r="H304" s="95">
        <f t="shared" si="31"/>
        <v>85.800000000000011</v>
      </c>
    </row>
    <row r="305" spans="1:8 16245:16249" x14ac:dyDescent="0.2">
      <c r="B305" s="103" t="s">
        <v>604</v>
      </c>
      <c r="C305" s="95">
        <v>22.783999999999999</v>
      </c>
      <c r="D305" s="95">
        <v>0</v>
      </c>
      <c r="E305" s="95">
        <f t="shared" si="30"/>
        <v>22.783999999999999</v>
      </c>
      <c r="F305" s="95">
        <v>22.783999999999999</v>
      </c>
      <c r="G305" s="95">
        <v>0</v>
      </c>
      <c r="H305" s="95">
        <f t="shared" si="31"/>
        <v>22.783999999999999</v>
      </c>
    </row>
    <row r="306" spans="1:8 16245:16249" ht="25.5" x14ac:dyDescent="0.2">
      <c r="B306" s="103" t="s">
        <v>605</v>
      </c>
      <c r="C306" s="95">
        <v>500</v>
      </c>
      <c r="D306" s="95">
        <v>728</v>
      </c>
      <c r="E306" s="95">
        <f t="shared" si="30"/>
        <v>1228</v>
      </c>
      <c r="F306" s="95">
        <v>500</v>
      </c>
      <c r="G306" s="95">
        <v>728</v>
      </c>
      <c r="H306" s="95">
        <f t="shared" si="31"/>
        <v>1228</v>
      </c>
    </row>
    <row r="307" spans="1:8 16245:16249" ht="27.75" customHeight="1" x14ac:dyDescent="0.2">
      <c r="B307" s="103" t="s">
        <v>606</v>
      </c>
      <c r="C307" s="95">
        <v>321.65727800000002</v>
      </c>
      <c r="D307" s="95">
        <v>100.34272199999999</v>
      </c>
      <c r="E307" s="95">
        <f t="shared" si="30"/>
        <v>422</v>
      </c>
      <c r="F307" s="95">
        <v>321.65727800000002</v>
      </c>
      <c r="G307" s="95">
        <v>100.34272199999999</v>
      </c>
      <c r="H307" s="95">
        <f t="shared" si="31"/>
        <v>422</v>
      </c>
    </row>
    <row r="308" spans="1:8 16245:16249" ht="38.25" x14ac:dyDescent="0.2">
      <c r="B308" s="103" t="s">
        <v>607</v>
      </c>
      <c r="C308" s="95">
        <v>0</v>
      </c>
      <c r="D308" s="95">
        <v>0</v>
      </c>
      <c r="E308" s="95">
        <f t="shared" si="30"/>
        <v>0</v>
      </c>
      <c r="F308" s="95">
        <v>220</v>
      </c>
      <c r="G308" s="95">
        <v>0</v>
      </c>
      <c r="H308" s="95">
        <f t="shared" si="31"/>
        <v>220</v>
      </c>
    </row>
    <row r="309" spans="1:8 16245:16249" ht="38.25" x14ac:dyDescent="0.2">
      <c r="B309" s="103" t="s">
        <v>608</v>
      </c>
      <c r="C309" s="95">
        <v>250</v>
      </c>
      <c r="D309" s="95">
        <v>100</v>
      </c>
      <c r="E309" s="95">
        <f t="shared" si="30"/>
        <v>350</v>
      </c>
      <c r="F309" s="95">
        <v>250</v>
      </c>
      <c r="G309" s="95">
        <v>100</v>
      </c>
      <c r="H309" s="95">
        <f t="shared" si="31"/>
        <v>350</v>
      </c>
    </row>
    <row r="310" spans="1:8 16245:16249" ht="38.25" x14ac:dyDescent="0.2">
      <c r="B310" s="103" t="s">
        <v>609</v>
      </c>
      <c r="C310" s="95">
        <v>20</v>
      </c>
      <c r="D310" s="95">
        <v>0</v>
      </c>
      <c r="E310" s="95">
        <f t="shared" ref="E310:E374" si="36">C310+D310</f>
        <v>20</v>
      </c>
      <c r="F310" s="95">
        <v>20</v>
      </c>
      <c r="G310" s="95">
        <v>0</v>
      </c>
      <c r="H310" s="95">
        <f t="shared" ref="H310:H374" si="37">F310+G310</f>
        <v>20</v>
      </c>
    </row>
    <row r="311" spans="1:8 16245:16249" ht="38.25" x14ac:dyDescent="0.2">
      <c r="B311" s="103" t="s">
        <v>725</v>
      </c>
      <c r="C311" s="95">
        <v>50</v>
      </c>
      <c r="D311" s="95">
        <v>0</v>
      </c>
      <c r="E311" s="95">
        <f t="shared" si="36"/>
        <v>50</v>
      </c>
      <c r="F311" s="95">
        <v>50</v>
      </c>
      <c r="G311" s="95">
        <v>0</v>
      </c>
      <c r="H311" s="95">
        <f t="shared" si="37"/>
        <v>50</v>
      </c>
    </row>
    <row r="312" spans="1:8 16245:16249" ht="25.5" x14ac:dyDescent="0.2">
      <c r="B312" s="99" t="s">
        <v>611</v>
      </c>
      <c r="C312" s="95">
        <v>30</v>
      </c>
      <c r="D312" s="95">
        <v>0</v>
      </c>
      <c r="E312" s="95">
        <f t="shared" si="36"/>
        <v>30</v>
      </c>
      <c r="F312" s="95">
        <v>30</v>
      </c>
      <c r="G312" s="95">
        <v>0</v>
      </c>
      <c r="H312" s="95">
        <f t="shared" si="37"/>
        <v>30</v>
      </c>
    </row>
    <row r="313" spans="1:8 16245:16249" ht="63.75" x14ac:dyDescent="0.2">
      <c r="B313" s="99" t="s">
        <v>726</v>
      </c>
      <c r="C313" s="95">
        <v>0</v>
      </c>
      <c r="D313" s="95">
        <v>150</v>
      </c>
      <c r="E313" s="95">
        <f t="shared" si="36"/>
        <v>150</v>
      </c>
      <c r="F313" s="95">
        <v>0</v>
      </c>
      <c r="G313" s="95">
        <v>150</v>
      </c>
      <c r="H313" s="95">
        <f t="shared" si="37"/>
        <v>150</v>
      </c>
    </row>
    <row r="314" spans="1:8 16245:16249" ht="51" x14ac:dyDescent="0.2">
      <c r="B314" s="99" t="s">
        <v>727</v>
      </c>
      <c r="C314" s="95">
        <v>0</v>
      </c>
      <c r="D314" s="95">
        <v>100</v>
      </c>
      <c r="E314" s="95">
        <f t="shared" si="36"/>
        <v>100</v>
      </c>
      <c r="F314" s="95">
        <v>0</v>
      </c>
      <c r="G314" s="95">
        <v>100</v>
      </c>
      <c r="H314" s="95">
        <f t="shared" si="37"/>
        <v>100</v>
      </c>
    </row>
    <row r="315" spans="1:8 16245:16249" ht="25.5" x14ac:dyDescent="0.2">
      <c r="B315" s="99" t="s">
        <v>612</v>
      </c>
      <c r="C315" s="95">
        <v>100</v>
      </c>
      <c r="D315" s="95">
        <v>0</v>
      </c>
      <c r="E315" s="95">
        <f t="shared" si="36"/>
        <v>100</v>
      </c>
      <c r="F315" s="95">
        <v>100</v>
      </c>
      <c r="G315" s="95">
        <v>0</v>
      </c>
      <c r="H315" s="95">
        <f t="shared" si="37"/>
        <v>100</v>
      </c>
    </row>
    <row r="316" spans="1:8 16245:16249" x14ac:dyDescent="0.2">
      <c r="B316" s="99" t="s">
        <v>613</v>
      </c>
      <c r="C316" s="95">
        <v>187.73855399999991</v>
      </c>
      <c r="D316" s="95">
        <v>112.59089400000005</v>
      </c>
      <c r="E316" s="95">
        <f t="shared" si="36"/>
        <v>300.32944799999996</v>
      </c>
      <c r="F316" s="95">
        <v>187.73912299999972</v>
      </c>
      <c r="G316" s="95">
        <v>112.59089400000005</v>
      </c>
      <c r="H316" s="95">
        <f t="shared" si="37"/>
        <v>300.33001699999977</v>
      </c>
    </row>
    <row r="317" spans="1:8 16245:16249" s="87" customFormat="1" x14ac:dyDescent="0.2">
      <c r="A317" s="24"/>
      <c r="B317" s="91" t="s">
        <v>614</v>
      </c>
      <c r="C317" s="92">
        <f>SUM(C318:C320)</f>
        <v>312.54477199999997</v>
      </c>
      <c r="D317" s="92">
        <f t="shared" ref="D317:H317" si="38">SUM(D318:D320)</f>
        <v>-21.038184000000001</v>
      </c>
      <c r="E317" s="92">
        <f t="shared" si="38"/>
        <v>291.50658799999997</v>
      </c>
      <c r="F317" s="92">
        <f t="shared" si="38"/>
        <v>340.83973900000001</v>
      </c>
      <c r="G317" s="92">
        <f t="shared" si="38"/>
        <v>-21.038184000000001</v>
      </c>
      <c r="H317" s="92">
        <f t="shared" si="38"/>
        <v>319.80155500000001</v>
      </c>
      <c r="WZU317" s="24"/>
      <c r="WZV317" s="24"/>
      <c r="WZW317" s="24"/>
      <c r="WZX317" s="24"/>
      <c r="WZY317" s="24"/>
    </row>
    <row r="318" spans="1:8 16245:16249" x14ac:dyDescent="0.2">
      <c r="B318" s="99" t="s">
        <v>615</v>
      </c>
      <c r="C318" s="95">
        <v>10.96017</v>
      </c>
      <c r="D318" s="95">
        <v>0</v>
      </c>
      <c r="E318" s="95">
        <f t="shared" si="36"/>
        <v>10.96017</v>
      </c>
      <c r="F318" s="95">
        <v>20.686758999999999</v>
      </c>
      <c r="G318" s="95">
        <v>0</v>
      </c>
      <c r="H318" s="95">
        <f t="shared" si="37"/>
        <v>20.686758999999999</v>
      </c>
    </row>
    <row r="319" spans="1:8 16245:16249" ht="25.5" x14ac:dyDescent="0.2">
      <c r="B319" s="99" t="s">
        <v>728</v>
      </c>
      <c r="C319" s="95">
        <v>2.5542489999999756</v>
      </c>
      <c r="D319" s="95">
        <v>0</v>
      </c>
      <c r="E319" s="95">
        <f t="shared" si="36"/>
        <v>2.5542489999999756</v>
      </c>
      <c r="F319" s="95">
        <v>2.5542490000000235</v>
      </c>
      <c r="G319" s="95">
        <v>0</v>
      </c>
      <c r="H319" s="95">
        <f t="shared" si="37"/>
        <v>2.5542490000000235</v>
      </c>
    </row>
    <row r="320" spans="1:8 16245:16249" x14ac:dyDescent="0.2">
      <c r="B320" s="99" t="s">
        <v>617</v>
      </c>
      <c r="C320" s="95">
        <v>299.03035299999999</v>
      </c>
      <c r="D320" s="95">
        <v>-21.038184000000001</v>
      </c>
      <c r="E320" s="95">
        <f t="shared" si="36"/>
        <v>277.99216899999999</v>
      </c>
      <c r="F320" s="95">
        <v>317.59873099999999</v>
      </c>
      <c r="G320" s="95">
        <v>-21.038184000000001</v>
      </c>
      <c r="H320" s="95">
        <f t="shared" si="37"/>
        <v>296.56054699999999</v>
      </c>
    </row>
    <row r="321" spans="1:21 16245:16249" s="87" customFormat="1" x14ac:dyDescent="0.2">
      <c r="A321" s="24"/>
      <c r="B321" s="91" t="s">
        <v>618</v>
      </c>
      <c r="C321" s="92">
        <f t="shared" ref="C321:H321" si="39">SUM(C322:C324)</f>
        <v>4338.2396470000003</v>
      </c>
      <c r="D321" s="92">
        <f t="shared" si="39"/>
        <v>240</v>
      </c>
      <c r="E321" s="92">
        <f t="shared" si="39"/>
        <v>4578.2396470000003</v>
      </c>
      <c r="F321" s="92">
        <f t="shared" si="39"/>
        <v>4338.2396470000003</v>
      </c>
      <c r="G321" s="92">
        <f t="shared" si="39"/>
        <v>240</v>
      </c>
      <c r="H321" s="92">
        <f t="shared" si="39"/>
        <v>4578.2396470000003</v>
      </c>
      <c r="WZU321" s="24"/>
      <c r="WZV321" s="24"/>
      <c r="WZW321" s="24"/>
      <c r="WZX321" s="24"/>
      <c r="WZY321" s="24"/>
    </row>
    <row r="322" spans="1:21 16245:16249" x14ac:dyDescent="0.2">
      <c r="B322" s="99" t="s">
        <v>619</v>
      </c>
      <c r="C322" s="95">
        <v>9.7347699999999993</v>
      </c>
      <c r="D322" s="95">
        <v>0</v>
      </c>
      <c r="E322" s="95">
        <f t="shared" si="36"/>
        <v>9.7347699999999993</v>
      </c>
      <c r="F322" s="95">
        <v>9.7347699999999993</v>
      </c>
      <c r="G322" s="95">
        <v>0</v>
      </c>
      <c r="H322" s="95">
        <f t="shared" si="37"/>
        <v>9.7347699999999993</v>
      </c>
    </row>
    <row r="323" spans="1:21 16245:16249" x14ac:dyDescent="0.2">
      <c r="B323" s="99" t="s">
        <v>620</v>
      </c>
      <c r="C323" s="95">
        <v>4325.1827750000002</v>
      </c>
      <c r="D323" s="95">
        <v>240</v>
      </c>
      <c r="E323" s="95">
        <f t="shared" si="36"/>
        <v>4565.1827750000002</v>
      </c>
      <c r="F323" s="95">
        <v>4325.1827750000002</v>
      </c>
      <c r="G323" s="95">
        <v>240</v>
      </c>
      <c r="H323" s="95">
        <f t="shared" si="37"/>
        <v>4565.1827750000002</v>
      </c>
    </row>
    <row r="324" spans="1:21 16245:16249" x14ac:dyDescent="0.2">
      <c r="B324" s="99" t="s">
        <v>621</v>
      </c>
      <c r="C324" s="95">
        <v>3.3221020000000001</v>
      </c>
      <c r="D324" s="95">
        <v>0</v>
      </c>
      <c r="E324" s="95">
        <f t="shared" si="36"/>
        <v>3.3221020000000001</v>
      </c>
      <c r="F324" s="95">
        <v>3.3221020000000001</v>
      </c>
      <c r="G324" s="95">
        <v>0</v>
      </c>
      <c r="H324" s="95">
        <f t="shared" si="37"/>
        <v>3.3221020000000001</v>
      </c>
    </row>
    <row r="325" spans="1:21 16245:16249" s="87" customFormat="1" x14ac:dyDescent="0.2">
      <c r="A325" s="24"/>
      <c r="B325" s="91" t="s">
        <v>622</v>
      </c>
      <c r="C325" s="92">
        <f t="shared" ref="C325:H325" si="40">SUM(C326:C356)</f>
        <v>6821.8058769999989</v>
      </c>
      <c r="D325" s="92">
        <f t="shared" si="40"/>
        <v>1373.8778890000001</v>
      </c>
      <c r="E325" s="92">
        <f t="shared" si="40"/>
        <v>8195.6837659999983</v>
      </c>
      <c r="F325" s="92">
        <f t="shared" si="40"/>
        <v>7012.6890669999993</v>
      </c>
      <c r="G325" s="92">
        <f t="shared" si="40"/>
        <v>1373.8778890000001</v>
      </c>
      <c r="H325" s="92">
        <f t="shared" si="40"/>
        <v>8386.5669559999988</v>
      </c>
      <c r="WZU325" s="24"/>
      <c r="WZV325" s="24"/>
      <c r="WZW325" s="24"/>
      <c r="WZX325" s="24"/>
      <c r="WZY325" s="24"/>
    </row>
    <row r="326" spans="1:21 16245:16249" ht="13.5" customHeight="1" x14ac:dyDescent="0.2">
      <c r="B326" s="103" t="s">
        <v>623</v>
      </c>
      <c r="C326" s="95">
        <v>31.712441000000013</v>
      </c>
      <c r="D326" s="95">
        <v>39.200000000000003</v>
      </c>
      <c r="E326" s="95">
        <f t="shared" si="36"/>
        <v>70.912441000000015</v>
      </c>
      <c r="F326" s="95">
        <v>36.712441000000013</v>
      </c>
      <c r="G326" s="95">
        <v>39.200000000000003</v>
      </c>
      <c r="H326" s="95">
        <f t="shared" si="37"/>
        <v>75.912441000000015</v>
      </c>
      <c r="P326" s="45"/>
      <c r="Q326" s="45"/>
      <c r="R326" s="45"/>
      <c r="S326" s="45"/>
      <c r="T326" s="45"/>
      <c r="U326" s="45"/>
    </row>
    <row r="327" spans="1:21 16245:16249" ht="27.75" customHeight="1" x14ac:dyDescent="0.2">
      <c r="B327" s="103" t="s">
        <v>624</v>
      </c>
      <c r="C327" s="95">
        <v>0</v>
      </c>
      <c r="D327" s="95">
        <v>0</v>
      </c>
      <c r="E327" s="95">
        <f t="shared" si="36"/>
        <v>0</v>
      </c>
      <c r="F327" s="95">
        <v>14.5</v>
      </c>
      <c r="G327" s="95">
        <v>0</v>
      </c>
      <c r="H327" s="95">
        <f t="shared" si="37"/>
        <v>14.5</v>
      </c>
    </row>
    <row r="328" spans="1:21 16245:16249" s="87" customFormat="1" ht="25.5" x14ac:dyDescent="0.2">
      <c r="A328" s="24"/>
      <c r="B328" s="103" t="s">
        <v>625</v>
      </c>
      <c r="C328" s="95">
        <v>20</v>
      </c>
      <c r="D328" s="95">
        <v>20</v>
      </c>
      <c r="E328" s="95">
        <f t="shared" si="36"/>
        <v>40</v>
      </c>
      <c r="F328" s="95">
        <v>25</v>
      </c>
      <c r="G328" s="95">
        <v>20</v>
      </c>
      <c r="H328" s="95">
        <f t="shared" si="37"/>
        <v>45</v>
      </c>
      <c r="WZU328" s="24"/>
      <c r="WZV328" s="24"/>
      <c r="WZW328" s="24"/>
      <c r="WZX328" s="24"/>
      <c r="WZY328" s="24"/>
    </row>
    <row r="329" spans="1:21 16245:16249" x14ac:dyDescent="0.2">
      <c r="B329" s="103" t="s">
        <v>626</v>
      </c>
      <c r="C329" s="95">
        <v>1853.972687</v>
      </c>
      <c r="D329" s="95">
        <v>55</v>
      </c>
      <c r="E329" s="95">
        <f t="shared" si="36"/>
        <v>1908.972687</v>
      </c>
      <c r="F329" s="95">
        <v>1833.5220300000001</v>
      </c>
      <c r="G329" s="95">
        <v>55</v>
      </c>
      <c r="H329" s="95">
        <f t="shared" si="37"/>
        <v>1888.5220300000001</v>
      </c>
    </row>
    <row r="330" spans="1:21 16245:16249" s="87" customFormat="1" x14ac:dyDescent="0.2">
      <c r="A330" s="24"/>
      <c r="B330" s="103" t="s">
        <v>627</v>
      </c>
      <c r="C330" s="95">
        <v>495.98025799999999</v>
      </c>
      <c r="D330" s="95">
        <v>10</v>
      </c>
      <c r="E330" s="95">
        <f t="shared" si="36"/>
        <v>505.98025799999999</v>
      </c>
      <c r="F330" s="95">
        <v>557.56505200000004</v>
      </c>
      <c r="G330" s="95">
        <v>10</v>
      </c>
      <c r="H330" s="95">
        <f t="shared" si="37"/>
        <v>567.56505200000004</v>
      </c>
      <c r="WZU330" s="24"/>
      <c r="WZV330" s="24"/>
      <c r="WZW330" s="24"/>
      <c r="WZX330" s="24"/>
      <c r="WZY330" s="24"/>
    </row>
    <row r="331" spans="1:21 16245:16249" s="87" customFormat="1" ht="25.5" x14ac:dyDescent="0.2">
      <c r="A331" s="24"/>
      <c r="B331" s="103" t="s">
        <v>628</v>
      </c>
      <c r="C331" s="95">
        <v>10.146254000000001</v>
      </c>
      <c r="D331" s="95">
        <v>0</v>
      </c>
      <c r="E331" s="95">
        <f t="shared" si="36"/>
        <v>10.146254000000001</v>
      </c>
      <c r="F331" s="95">
        <v>10.146254000000001</v>
      </c>
      <c r="G331" s="95">
        <v>0</v>
      </c>
      <c r="H331" s="95">
        <f t="shared" si="37"/>
        <v>10.146254000000001</v>
      </c>
      <c r="WZU331" s="24"/>
      <c r="WZV331" s="24"/>
      <c r="WZW331" s="24"/>
      <c r="WZX331" s="24"/>
      <c r="WZY331" s="24"/>
    </row>
    <row r="332" spans="1:21 16245:16249" x14ac:dyDescent="0.2">
      <c r="B332" s="103" t="s">
        <v>453</v>
      </c>
      <c r="C332" s="95">
        <v>1305.5999999999999</v>
      </c>
      <c r="D332" s="95">
        <v>279.10000000000002</v>
      </c>
      <c r="E332" s="95">
        <f t="shared" si="36"/>
        <v>1584.6999999999998</v>
      </c>
      <c r="F332" s="95">
        <v>1305.5999999999999</v>
      </c>
      <c r="G332" s="95">
        <v>279.10000000000002</v>
      </c>
      <c r="H332" s="95">
        <f t="shared" si="37"/>
        <v>1584.6999999999998</v>
      </c>
    </row>
    <row r="333" spans="1:21 16245:16249" x14ac:dyDescent="0.2">
      <c r="B333" s="103" t="s">
        <v>629</v>
      </c>
      <c r="C333" s="95">
        <v>418.20011699999998</v>
      </c>
      <c r="D333" s="95">
        <v>0</v>
      </c>
      <c r="E333" s="95">
        <f t="shared" si="36"/>
        <v>418.20011699999998</v>
      </c>
      <c r="F333" s="95">
        <v>418.20011699999998</v>
      </c>
      <c r="G333" s="95">
        <v>0</v>
      </c>
      <c r="H333" s="95">
        <f t="shared" si="37"/>
        <v>418.20011699999998</v>
      </c>
    </row>
    <row r="334" spans="1:21 16245:16249" ht="25.5" x14ac:dyDescent="0.2">
      <c r="B334" s="103" t="s">
        <v>630</v>
      </c>
      <c r="C334" s="95">
        <v>112.691</v>
      </c>
      <c r="D334" s="95">
        <v>0</v>
      </c>
      <c r="E334" s="95">
        <f t="shared" si="36"/>
        <v>112.691</v>
      </c>
      <c r="F334" s="95">
        <v>112.691</v>
      </c>
      <c r="G334" s="95">
        <v>0</v>
      </c>
      <c r="H334" s="95">
        <f t="shared" si="37"/>
        <v>112.691</v>
      </c>
    </row>
    <row r="335" spans="1:21 16245:16249" ht="38.25" x14ac:dyDescent="0.2">
      <c r="B335" s="103" t="s">
        <v>751</v>
      </c>
      <c r="C335" s="95">
        <v>35</v>
      </c>
      <c r="D335" s="95">
        <v>0</v>
      </c>
      <c r="E335" s="95">
        <f t="shared" si="36"/>
        <v>35</v>
      </c>
      <c r="F335" s="95">
        <v>35</v>
      </c>
      <c r="G335" s="95">
        <v>0</v>
      </c>
      <c r="H335" s="95">
        <v>35</v>
      </c>
    </row>
    <row r="336" spans="1:21 16245:16249" x14ac:dyDescent="0.2">
      <c r="B336" s="103" t="s">
        <v>631</v>
      </c>
      <c r="C336" s="95">
        <v>23.29542</v>
      </c>
      <c r="D336" s="95">
        <v>40</v>
      </c>
      <c r="E336" s="95">
        <f t="shared" si="36"/>
        <v>63.29542</v>
      </c>
      <c r="F336" s="95">
        <v>23.29542</v>
      </c>
      <c r="G336" s="95">
        <v>40</v>
      </c>
      <c r="H336" s="95">
        <f t="shared" si="37"/>
        <v>63.29542</v>
      </c>
    </row>
    <row r="337" spans="1:8 16245:16249" x14ac:dyDescent="0.2">
      <c r="B337" s="103" t="s">
        <v>632</v>
      </c>
      <c r="C337" s="95">
        <v>35</v>
      </c>
      <c r="D337" s="95">
        <v>0</v>
      </c>
      <c r="E337" s="95">
        <f t="shared" si="36"/>
        <v>35</v>
      </c>
      <c r="F337" s="95">
        <v>35</v>
      </c>
      <c r="G337" s="95">
        <v>0</v>
      </c>
      <c r="H337" s="95">
        <f t="shared" si="37"/>
        <v>35</v>
      </c>
    </row>
    <row r="338" spans="1:8 16245:16249" x14ac:dyDescent="0.2">
      <c r="B338" s="103" t="s">
        <v>633</v>
      </c>
      <c r="C338" s="95">
        <v>78.076922999999994</v>
      </c>
      <c r="D338" s="95">
        <v>-20</v>
      </c>
      <c r="E338" s="95">
        <f t="shared" si="36"/>
        <v>58.076922999999994</v>
      </c>
      <c r="F338" s="95">
        <v>78.076922999999994</v>
      </c>
      <c r="G338" s="95">
        <v>-20</v>
      </c>
      <c r="H338" s="95">
        <f t="shared" si="37"/>
        <v>58.076922999999994</v>
      </c>
    </row>
    <row r="339" spans="1:8 16245:16249" s="87" customFormat="1" x14ac:dyDescent="0.2">
      <c r="A339" s="24"/>
      <c r="B339" s="103" t="s">
        <v>634</v>
      </c>
      <c r="C339" s="95">
        <v>143.54</v>
      </c>
      <c r="D339" s="95">
        <v>0</v>
      </c>
      <c r="E339" s="95">
        <f t="shared" si="36"/>
        <v>143.54</v>
      </c>
      <c r="F339" s="95">
        <v>143.54</v>
      </c>
      <c r="G339" s="95">
        <v>0</v>
      </c>
      <c r="H339" s="95">
        <f t="shared" si="37"/>
        <v>143.54</v>
      </c>
      <c r="WZU339" s="24"/>
      <c r="WZV339" s="24"/>
      <c r="WZW339" s="24"/>
      <c r="WZX339" s="24"/>
      <c r="WZY339" s="24"/>
    </row>
    <row r="340" spans="1:8 16245:16249" ht="25.5" x14ac:dyDescent="0.2">
      <c r="B340" s="103" t="s">
        <v>635</v>
      </c>
      <c r="C340" s="95">
        <v>686.9</v>
      </c>
      <c r="D340" s="95">
        <v>34</v>
      </c>
      <c r="E340" s="95">
        <f t="shared" si="36"/>
        <v>720.9</v>
      </c>
      <c r="F340" s="95">
        <v>770.06220599999995</v>
      </c>
      <c r="G340" s="95">
        <v>34</v>
      </c>
      <c r="H340" s="95">
        <f t="shared" si="37"/>
        <v>804.06220599999995</v>
      </c>
    </row>
    <row r="341" spans="1:8 16245:16249" s="87" customFormat="1" ht="25.5" x14ac:dyDescent="0.2">
      <c r="A341" s="24"/>
      <c r="B341" s="103" t="s">
        <v>636</v>
      </c>
      <c r="C341" s="95">
        <v>70.400000000000006</v>
      </c>
      <c r="D341" s="95">
        <v>100</v>
      </c>
      <c r="E341" s="95">
        <f t="shared" si="36"/>
        <v>170.4</v>
      </c>
      <c r="F341" s="95">
        <v>70.400000000000006</v>
      </c>
      <c r="G341" s="95">
        <v>100</v>
      </c>
      <c r="H341" s="95">
        <f t="shared" si="37"/>
        <v>170.4</v>
      </c>
      <c r="WZU341" s="24"/>
      <c r="WZV341" s="24"/>
      <c r="WZW341" s="24"/>
      <c r="WZX341" s="24"/>
      <c r="WZY341" s="24"/>
    </row>
    <row r="342" spans="1:8 16245:16249" x14ac:dyDescent="0.2">
      <c r="B342" s="103" t="s">
        <v>637</v>
      </c>
      <c r="C342" s="95">
        <v>84.017905999999996</v>
      </c>
      <c r="D342" s="95">
        <v>0</v>
      </c>
      <c r="E342" s="95">
        <f t="shared" si="36"/>
        <v>84.017905999999996</v>
      </c>
      <c r="F342" s="95">
        <v>84.017905999999996</v>
      </c>
      <c r="G342" s="95">
        <v>0</v>
      </c>
      <c r="H342" s="95">
        <f t="shared" si="37"/>
        <v>84.017905999999996</v>
      </c>
    </row>
    <row r="343" spans="1:8 16245:16249" s="87" customFormat="1" ht="25.5" x14ac:dyDescent="0.2">
      <c r="A343" s="24"/>
      <c r="B343" s="103" t="s">
        <v>638</v>
      </c>
      <c r="C343" s="95">
        <v>304.061466</v>
      </c>
      <c r="D343" s="95">
        <v>97</v>
      </c>
      <c r="E343" s="95">
        <f t="shared" si="36"/>
        <v>401.061466</v>
      </c>
      <c r="F343" s="95">
        <v>304.061466</v>
      </c>
      <c r="G343" s="95">
        <v>97</v>
      </c>
      <c r="H343" s="95">
        <f t="shared" si="37"/>
        <v>401.061466</v>
      </c>
      <c r="WZU343" s="24"/>
      <c r="WZV343" s="24"/>
      <c r="WZW343" s="24"/>
      <c r="WZX343" s="24"/>
      <c r="WZY343" s="24"/>
    </row>
    <row r="344" spans="1:8 16245:16249" ht="25.5" x14ac:dyDescent="0.2">
      <c r="B344" s="103" t="s">
        <v>639</v>
      </c>
      <c r="C344" s="95">
        <v>25</v>
      </c>
      <c r="D344" s="95">
        <v>700</v>
      </c>
      <c r="E344" s="95">
        <f t="shared" si="36"/>
        <v>725</v>
      </c>
      <c r="F344" s="95">
        <v>25</v>
      </c>
      <c r="G344" s="95">
        <v>700</v>
      </c>
      <c r="H344" s="95">
        <f t="shared" si="37"/>
        <v>725</v>
      </c>
    </row>
    <row r="345" spans="1:8 16245:16249" x14ac:dyDescent="0.2">
      <c r="B345" s="103" t="s">
        <v>640</v>
      </c>
      <c r="C345" s="95">
        <v>233.565</v>
      </c>
      <c r="D345" s="95">
        <v>0</v>
      </c>
      <c r="E345" s="95">
        <f t="shared" si="36"/>
        <v>233.565</v>
      </c>
      <c r="F345" s="95">
        <v>233.565</v>
      </c>
      <c r="G345" s="95">
        <v>0</v>
      </c>
      <c r="H345" s="95">
        <f t="shared" si="37"/>
        <v>233.565</v>
      </c>
    </row>
    <row r="346" spans="1:8 16245:16249" ht="38.25" x14ac:dyDescent="0.2">
      <c r="B346" s="107" t="s">
        <v>729</v>
      </c>
      <c r="C346" s="95">
        <v>63.604599</v>
      </c>
      <c r="D346" s="95">
        <v>-1.6045990000000001</v>
      </c>
      <c r="E346" s="95">
        <f t="shared" si="36"/>
        <v>62</v>
      </c>
      <c r="F346" s="95">
        <v>63.604599</v>
      </c>
      <c r="G346" s="95">
        <v>-1.6045990000000001</v>
      </c>
      <c r="H346" s="95">
        <f t="shared" si="37"/>
        <v>62</v>
      </c>
    </row>
    <row r="347" spans="1:8 16245:16249" ht="25.5" x14ac:dyDescent="0.2">
      <c r="B347" s="107" t="s">
        <v>642</v>
      </c>
      <c r="C347" s="95">
        <v>20</v>
      </c>
      <c r="D347" s="95">
        <v>0</v>
      </c>
      <c r="E347" s="95">
        <f t="shared" si="36"/>
        <v>20</v>
      </c>
      <c r="F347" s="95">
        <v>20</v>
      </c>
      <c r="G347" s="95">
        <v>0</v>
      </c>
      <c r="H347" s="95">
        <f t="shared" si="37"/>
        <v>20</v>
      </c>
    </row>
    <row r="348" spans="1:8 16245:16249" ht="25.5" x14ac:dyDescent="0.2">
      <c r="B348" s="107" t="s">
        <v>643</v>
      </c>
      <c r="C348" s="95">
        <v>56.262</v>
      </c>
      <c r="D348" s="95">
        <v>0</v>
      </c>
      <c r="E348" s="95">
        <f t="shared" si="36"/>
        <v>56.262</v>
      </c>
      <c r="F348" s="95">
        <v>56.262</v>
      </c>
      <c r="G348" s="95">
        <v>0</v>
      </c>
      <c r="H348" s="95">
        <f t="shared" si="37"/>
        <v>56.262</v>
      </c>
    </row>
    <row r="349" spans="1:8 16245:16249" ht="25.5" x14ac:dyDescent="0.2">
      <c r="B349" s="107" t="s">
        <v>644</v>
      </c>
      <c r="C349" s="95">
        <v>50</v>
      </c>
      <c r="D349" s="95">
        <v>0</v>
      </c>
      <c r="E349" s="95">
        <f t="shared" si="36"/>
        <v>50</v>
      </c>
      <c r="F349" s="95">
        <v>50</v>
      </c>
      <c r="G349" s="95">
        <v>0</v>
      </c>
      <c r="H349" s="95">
        <f t="shared" si="37"/>
        <v>50</v>
      </c>
    </row>
    <row r="350" spans="1:8 16245:16249" ht="37.5" customHeight="1" x14ac:dyDescent="0.2">
      <c r="B350" s="107" t="s">
        <v>730</v>
      </c>
      <c r="C350" s="95">
        <v>40</v>
      </c>
      <c r="D350" s="95">
        <v>0</v>
      </c>
      <c r="E350" s="95">
        <f t="shared" si="36"/>
        <v>40</v>
      </c>
      <c r="F350" s="95">
        <v>40</v>
      </c>
      <c r="G350" s="95">
        <v>0</v>
      </c>
      <c r="H350" s="95">
        <f t="shared" si="37"/>
        <v>40</v>
      </c>
    </row>
    <row r="351" spans="1:8 16245:16249" ht="51" x14ac:dyDescent="0.2">
      <c r="B351" s="107" t="s">
        <v>646</v>
      </c>
      <c r="C351" s="95">
        <v>98</v>
      </c>
      <c r="D351" s="95">
        <v>0</v>
      </c>
      <c r="E351" s="95">
        <f t="shared" si="36"/>
        <v>98</v>
      </c>
      <c r="F351" s="95">
        <v>98</v>
      </c>
      <c r="G351" s="95">
        <v>0</v>
      </c>
      <c r="H351" s="95">
        <f t="shared" si="37"/>
        <v>98</v>
      </c>
    </row>
    <row r="352" spans="1:8 16245:16249" x14ac:dyDescent="0.2">
      <c r="B352" s="107" t="s">
        <v>647</v>
      </c>
      <c r="C352" s="95">
        <v>200</v>
      </c>
      <c r="D352" s="95">
        <v>0</v>
      </c>
      <c r="E352" s="95">
        <f t="shared" si="36"/>
        <v>200</v>
      </c>
      <c r="F352" s="95">
        <v>200</v>
      </c>
      <c r="G352" s="95">
        <v>0</v>
      </c>
      <c r="H352" s="95">
        <f t="shared" si="37"/>
        <v>200</v>
      </c>
    </row>
    <row r="353" spans="1:8 16245:16249" ht="25.5" x14ac:dyDescent="0.2">
      <c r="B353" s="107" t="s">
        <v>648</v>
      </c>
      <c r="C353" s="95">
        <v>25</v>
      </c>
      <c r="D353" s="95">
        <v>0</v>
      </c>
      <c r="E353" s="95">
        <f t="shared" si="36"/>
        <v>25</v>
      </c>
      <c r="F353" s="95">
        <v>25</v>
      </c>
      <c r="G353" s="95">
        <v>0</v>
      </c>
      <c r="H353" s="95">
        <f t="shared" si="37"/>
        <v>25</v>
      </c>
    </row>
    <row r="354" spans="1:8 16245:16249" ht="25.5" x14ac:dyDescent="0.2">
      <c r="B354" s="107" t="s">
        <v>650</v>
      </c>
      <c r="C354" s="95">
        <v>150</v>
      </c>
      <c r="D354" s="95">
        <v>0</v>
      </c>
      <c r="E354" s="95">
        <f t="shared" si="36"/>
        <v>150</v>
      </c>
      <c r="F354" s="95">
        <v>150</v>
      </c>
      <c r="G354" s="95">
        <v>0</v>
      </c>
      <c r="H354" s="95">
        <f t="shared" si="37"/>
        <v>150</v>
      </c>
    </row>
    <row r="355" spans="1:8 16245:16249" ht="38.25" x14ac:dyDescent="0.2">
      <c r="B355" s="107" t="s">
        <v>651</v>
      </c>
      <c r="C355" s="95">
        <v>15</v>
      </c>
      <c r="D355" s="95">
        <v>0</v>
      </c>
      <c r="E355" s="95">
        <f t="shared" si="36"/>
        <v>15</v>
      </c>
      <c r="F355" s="95">
        <v>15</v>
      </c>
      <c r="G355" s="95">
        <v>0</v>
      </c>
      <c r="H355" s="95">
        <f t="shared" si="37"/>
        <v>15</v>
      </c>
    </row>
    <row r="356" spans="1:8 16245:16249" s="87" customFormat="1" x14ac:dyDescent="0.2">
      <c r="A356" s="24"/>
      <c r="B356" s="107" t="s">
        <v>465</v>
      </c>
      <c r="C356" s="95">
        <v>136.77980599999955</v>
      </c>
      <c r="D356" s="95">
        <v>21.182488000000149</v>
      </c>
      <c r="E356" s="95">
        <f t="shared" si="36"/>
        <v>157.9622939999997</v>
      </c>
      <c r="F356" s="95">
        <v>178.86665300000004</v>
      </c>
      <c r="G356" s="95">
        <v>21.182488000000149</v>
      </c>
      <c r="H356" s="95">
        <f t="shared" si="37"/>
        <v>200.04914100000019</v>
      </c>
      <c r="WZU356" s="24"/>
      <c r="WZV356" s="24"/>
      <c r="WZW356" s="24"/>
      <c r="WZX356" s="24"/>
      <c r="WZY356" s="24"/>
    </row>
    <row r="357" spans="1:8 16245:16249" s="87" customFormat="1" ht="25.5" x14ac:dyDescent="0.2">
      <c r="A357" s="24"/>
      <c r="B357" s="91" t="s">
        <v>652</v>
      </c>
      <c r="C357" s="92">
        <v>93.434445999999994</v>
      </c>
      <c r="D357" s="92">
        <v>21.1</v>
      </c>
      <c r="E357" s="92">
        <f t="shared" si="36"/>
        <v>114.534446</v>
      </c>
      <c r="F357" s="92">
        <v>92.963352999999998</v>
      </c>
      <c r="G357" s="92">
        <v>21.1</v>
      </c>
      <c r="H357" s="92">
        <f t="shared" si="37"/>
        <v>114.06335300000001</v>
      </c>
      <c r="WZU357" s="24"/>
      <c r="WZV357" s="24"/>
      <c r="WZW357" s="24"/>
      <c r="WZX357" s="24"/>
      <c r="WZY357" s="24"/>
    </row>
    <row r="358" spans="1:8 16245:16249" s="87" customFormat="1" x14ac:dyDescent="0.2">
      <c r="A358" s="24"/>
      <c r="B358" s="91" t="s">
        <v>653</v>
      </c>
      <c r="C358" s="92">
        <v>576.67370100000005</v>
      </c>
      <c r="D358" s="92">
        <v>-47</v>
      </c>
      <c r="E358" s="92">
        <f t="shared" si="36"/>
        <v>529.67370100000005</v>
      </c>
      <c r="F358" s="92">
        <v>576.67370100000005</v>
      </c>
      <c r="G358" s="92">
        <v>-47</v>
      </c>
      <c r="H358" s="92">
        <f t="shared" si="37"/>
        <v>529.67370100000005</v>
      </c>
      <c r="WZU358" s="24"/>
      <c r="WZV358" s="24"/>
      <c r="WZW358" s="24"/>
      <c r="WZX358" s="24"/>
      <c r="WZY358" s="24"/>
    </row>
    <row r="359" spans="1:8 16245:16249" ht="38.25" x14ac:dyDescent="0.2">
      <c r="B359" s="105" t="s">
        <v>654</v>
      </c>
      <c r="C359" s="95">
        <v>102.4</v>
      </c>
      <c r="D359" s="95">
        <v>0</v>
      </c>
      <c r="E359" s="95">
        <f t="shared" si="36"/>
        <v>102.4</v>
      </c>
      <c r="F359" s="95">
        <v>102.4</v>
      </c>
      <c r="G359" s="95">
        <v>0</v>
      </c>
      <c r="H359" s="95">
        <f t="shared" si="37"/>
        <v>102.4</v>
      </c>
    </row>
    <row r="360" spans="1:8 16245:16249" x14ac:dyDescent="0.2">
      <c r="B360" s="91" t="s">
        <v>655</v>
      </c>
      <c r="C360" s="92">
        <f t="shared" ref="C360:H360" si="41">C361+C370+C372+C373</f>
        <v>5863.8551740000003</v>
      </c>
      <c r="D360" s="92">
        <f t="shared" si="41"/>
        <v>2284.8401800000001</v>
      </c>
      <c r="E360" s="92">
        <f t="shared" si="41"/>
        <v>8148.6953540000004</v>
      </c>
      <c r="F360" s="92">
        <f t="shared" si="41"/>
        <v>6388.7836270000007</v>
      </c>
      <c r="G360" s="92">
        <f t="shared" si="41"/>
        <v>2248.8401800000001</v>
      </c>
      <c r="H360" s="92">
        <f t="shared" si="41"/>
        <v>8637.6238069999999</v>
      </c>
    </row>
    <row r="361" spans="1:8 16245:16249" s="87" customFormat="1" x14ac:dyDescent="0.2">
      <c r="A361" s="24"/>
      <c r="B361" s="91" t="s">
        <v>656</v>
      </c>
      <c r="C361" s="92">
        <f t="shared" ref="C361:H361" si="42">SUM(C362:C369)</f>
        <v>1770.2045350000001</v>
      </c>
      <c r="D361" s="92">
        <f t="shared" si="42"/>
        <v>400.96924999999999</v>
      </c>
      <c r="E361" s="92">
        <f t="shared" si="42"/>
        <v>2171.1737850000004</v>
      </c>
      <c r="F361" s="92">
        <f t="shared" si="42"/>
        <v>1770.2045350000001</v>
      </c>
      <c r="G361" s="92">
        <f t="shared" si="42"/>
        <v>400.96924999999999</v>
      </c>
      <c r="H361" s="92">
        <f t="shared" si="42"/>
        <v>2171.1737850000004</v>
      </c>
      <c r="WZU361" s="24"/>
      <c r="WZV361" s="24"/>
      <c r="WZW361" s="24"/>
      <c r="WZX361" s="24"/>
      <c r="WZY361" s="24"/>
    </row>
    <row r="362" spans="1:8 16245:16249" x14ac:dyDescent="0.2">
      <c r="B362" s="99" t="s">
        <v>657</v>
      </c>
      <c r="C362" s="95">
        <v>401.860478</v>
      </c>
      <c r="D362" s="95">
        <v>0</v>
      </c>
      <c r="E362" s="95">
        <f t="shared" si="36"/>
        <v>401.860478</v>
      </c>
      <c r="F362" s="95">
        <v>401.860478</v>
      </c>
      <c r="G362" s="95">
        <v>0</v>
      </c>
      <c r="H362" s="95">
        <f t="shared" si="37"/>
        <v>401.860478</v>
      </c>
    </row>
    <row r="363" spans="1:8 16245:16249" x14ac:dyDescent="0.2">
      <c r="B363" s="99" t="s">
        <v>658</v>
      </c>
      <c r="C363" s="95">
        <v>150</v>
      </c>
      <c r="D363" s="95">
        <v>-50</v>
      </c>
      <c r="E363" s="95">
        <f t="shared" si="36"/>
        <v>100</v>
      </c>
      <c r="F363" s="95">
        <v>150</v>
      </c>
      <c r="G363" s="95">
        <v>-50</v>
      </c>
      <c r="H363" s="95">
        <f t="shared" si="37"/>
        <v>100</v>
      </c>
    </row>
    <row r="364" spans="1:8 16245:16249" s="87" customFormat="1" x14ac:dyDescent="0.2">
      <c r="A364" s="24"/>
      <c r="B364" s="99" t="s">
        <v>659</v>
      </c>
      <c r="C364" s="95">
        <v>110.899547</v>
      </c>
      <c r="D364" s="95">
        <v>-0.24404200000000001</v>
      </c>
      <c r="E364" s="95">
        <f t="shared" si="36"/>
        <v>110.65550500000001</v>
      </c>
      <c r="F364" s="95">
        <v>110.899547</v>
      </c>
      <c r="G364" s="95">
        <v>-0.24404200000000001</v>
      </c>
      <c r="H364" s="95">
        <f t="shared" si="37"/>
        <v>110.65550500000001</v>
      </c>
      <c r="WZU364" s="24"/>
      <c r="WZV364" s="24"/>
      <c r="WZW364" s="24"/>
      <c r="WZX364" s="24"/>
      <c r="WZY364" s="24"/>
    </row>
    <row r="365" spans="1:8 16245:16249" s="87" customFormat="1" ht="38.25" x14ac:dyDescent="0.2">
      <c r="A365" s="24"/>
      <c r="B365" s="99" t="s">
        <v>660</v>
      </c>
      <c r="C365" s="95">
        <v>900</v>
      </c>
      <c r="D365" s="95">
        <v>0</v>
      </c>
      <c r="E365" s="95">
        <f t="shared" si="36"/>
        <v>900</v>
      </c>
      <c r="F365" s="95">
        <v>900</v>
      </c>
      <c r="G365" s="95">
        <v>0</v>
      </c>
      <c r="H365" s="95">
        <f t="shared" si="37"/>
        <v>900</v>
      </c>
      <c r="WZU365" s="24"/>
      <c r="WZV365" s="24"/>
      <c r="WZW365" s="24"/>
      <c r="WZX365" s="24"/>
      <c r="WZY365" s="24"/>
    </row>
    <row r="366" spans="1:8 16245:16249" s="87" customFormat="1" ht="38.25" x14ac:dyDescent="0.2">
      <c r="A366" s="24"/>
      <c r="B366" s="99" t="s">
        <v>661</v>
      </c>
      <c r="C366" s="95">
        <v>89</v>
      </c>
      <c r="D366" s="95">
        <v>452</v>
      </c>
      <c r="E366" s="95">
        <f t="shared" si="36"/>
        <v>541</v>
      </c>
      <c r="F366" s="95">
        <v>89</v>
      </c>
      <c r="G366" s="95">
        <v>452</v>
      </c>
      <c r="H366" s="95">
        <f t="shared" si="37"/>
        <v>541</v>
      </c>
      <c r="WZU366" s="24"/>
      <c r="WZV366" s="24"/>
      <c r="WZW366" s="24"/>
      <c r="WZX366" s="24"/>
      <c r="WZY366" s="24"/>
    </row>
    <row r="367" spans="1:8 16245:16249" ht="25.5" x14ac:dyDescent="0.2">
      <c r="B367" s="99" t="s">
        <v>663</v>
      </c>
      <c r="C367" s="95">
        <v>25</v>
      </c>
      <c r="D367" s="95">
        <v>-0.62900299999999998</v>
      </c>
      <c r="E367" s="95">
        <f t="shared" si="36"/>
        <v>24.370996999999999</v>
      </c>
      <c r="F367" s="95">
        <v>25</v>
      </c>
      <c r="G367" s="95">
        <v>-0.62900299999999998</v>
      </c>
      <c r="H367" s="95">
        <f t="shared" si="37"/>
        <v>24.370996999999999</v>
      </c>
    </row>
    <row r="368" spans="1:8 16245:16249" ht="38.25" x14ac:dyDescent="0.2">
      <c r="B368" s="99" t="s">
        <v>665</v>
      </c>
      <c r="C368" s="95">
        <v>89.8</v>
      </c>
      <c r="D368" s="95">
        <v>0</v>
      </c>
      <c r="E368" s="95">
        <f t="shared" si="36"/>
        <v>89.8</v>
      </c>
      <c r="F368" s="95">
        <v>89.8</v>
      </c>
      <c r="G368" s="95">
        <v>0</v>
      </c>
      <c r="H368" s="95">
        <f t="shared" si="37"/>
        <v>89.8</v>
      </c>
    </row>
    <row r="369" spans="1:8 16245:16249" s="87" customFormat="1" x14ac:dyDescent="0.2">
      <c r="A369" s="24"/>
      <c r="B369" s="99" t="s">
        <v>667</v>
      </c>
      <c r="C369" s="95">
        <v>3.6445100000000394</v>
      </c>
      <c r="D369" s="95">
        <v>-0.15770500000003285</v>
      </c>
      <c r="E369" s="95">
        <f t="shared" si="36"/>
        <v>3.4868050000000066</v>
      </c>
      <c r="F369" s="95">
        <v>3.6445100000000394</v>
      </c>
      <c r="G369" s="95">
        <v>-0.15770500000003285</v>
      </c>
      <c r="H369" s="95">
        <f t="shared" si="37"/>
        <v>3.4868050000000066</v>
      </c>
      <c r="WZU369" s="24"/>
      <c r="WZV369" s="24"/>
      <c r="WZW369" s="24"/>
      <c r="WZX369" s="24"/>
      <c r="WZY369" s="24"/>
    </row>
    <row r="370" spans="1:8 16245:16249" s="87" customFormat="1" x14ac:dyDescent="0.2">
      <c r="A370" s="24"/>
      <c r="B370" s="91" t="s">
        <v>668</v>
      </c>
      <c r="C370" s="92">
        <f t="shared" ref="C370:H370" si="43">SUM(C371:C371)</f>
        <v>25.822844</v>
      </c>
      <c r="D370" s="92">
        <f t="shared" si="43"/>
        <v>0</v>
      </c>
      <c r="E370" s="92">
        <f t="shared" si="43"/>
        <v>25.822844</v>
      </c>
      <c r="F370" s="92">
        <f t="shared" si="43"/>
        <v>25.822844</v>
      </c>
      <c r="G370" s="92">
        <f t="shared" si="43"/>
        <v>0</v>
      </c>
      <c r="H370" s="92">
        <f t="shared" si="43"/>
        <v>25.822844</v>
      </c>
      <c r="WZU370" s="24"/>
      <c r="WZV370" s="24"/>
      <c r="WZW370" s="24"/>
      <c r="WZX370" s="24"/>
      <c r="WZY370" s="24"/>
    </row>
    <row r="371" spans="1:8 16245:16249" ht="18.75" customHeight="1" x14ac:dyDescent="0.2">
      <c r="B371" s="99" t="s">
        <v>669</v>
      </c>
      <c r="C371" s="95">
        <v>25.822844</v>
      </c>
      <c r="D371" s="95">
        <v>0</v>
      </c>
      <c r="E371" s="95">
        <f t="shared" si="36"/>
        <v>25.822844</v>
      </c>
      <c r="F371" s="95">
        <v>25.822844</v>
      </c>
      <c r="G371" s="95">
        <v>0</v>
      </c>
      <c r="H371" s="95">
        <f t="shared" si="37"/>
        <v>25.822844</v>
      </c>
    </row>
    <row r="372" spans="1:8 16245:16249" s="87" customFormat="1" x14ac:dyDescent="0.2">
      <c r="A372" s="24"/>
      <c r="B372" s="118" t="s">
        <v>670</v>
      </c>
      <c r="C372" s="92">
        <v>523.79999999999995</v>
      </c>
      <c r="D372" s="92">
        <v>0</v>
      </c>
      <c r="E372" s="92">
        <f t="shared" si="36"/>
        <v>523.79999999999995</v>
      </c>
      <c r="F372" s="92">
        <v>523.79999999999995</v>
      </c>
      <c r="G372" s="92">
        <v>0</v>
      </c>
      <c r="H372" s="92">
        <f t="shared" si="37"/>
        <v>523.79999999999995</v>
      </c>
      <c r="WZU372" s="24"/>
      <c r="WZV372" s="24"/>
      <c r="WZW372" s="24"/>
      <c r="WZX372" s="24"/>
      <c r="WZY372" s="24"/>
    </row>
    <row r="373" spans="1:8 16245:16249" s="87" customFormat="1" x14ac:dyDescent="0.2">
      <c r="A373" s="24"/>
      <c r="B373" s="91" t="s">
        <v>671</v>
      </c>
      <c r="C373" s="92">
        <f t="shared" ref="C373:H373" si="44">SUM(C374:C383)</f>
        <v>3544.027795</v>
      </c>
      <c r="D373" s="92">
        <f t="shared" si="44"/>
        <v>1883.87093</v>
      </c>
      <c r="E373" s="92">
        <f t="shared" si="44"/>
        <v>5427.898725</v>
      </c>
      <c r="F373" s="92">
        <f t="shared" si="44"/>
        <v>4068.956248</v>
      </c>
      <c r="G373" s="92">
        <f t="shared" si="44"/>
        <v>1847.87093</v>
      </c>
      <c r="H373" s="92">
        <f t="shared" si="44"/>
        <v>5916.8271780000005</v>
      </c>
      <c r="WZU373" s="24"/>
      <c r="WZV373" s="24"/>
      <c r="WZW373" s="24"/>
      <c r="WZX373" s="24"/>
      <c r="WZY373" s="24"/>
    </row>
    <row r="374" spans="1:8 16245:16249" ht="29.25" customHeight="1" x14ac:dyDescent="0.2">
      <c r="B374" s="99" t="s">
        <v>672</v>
      </c>
      <c r="C374" s="95">
        <v>315.40100000000001</v>
      </c>
      <c r="D374" s="95">
        <v>108</v>
      </c>
      <c r="E374" s="95">
        <f t="shared" si="36"/>
        <v>423.40100000000001</v>
      </c>
      <c r="F374" s="95">
        <v>315.40100000000001</v>
      </c>
      <c r="G374" s="95">
        <v>108</v>
      </c>
      <c r="H374" s="95">
        <f t="shared" si="37"/>
        <v>423.40100000000001</v>
      </c>
    </row>
    <row r="375" spans="1:8 16245:16249" x14ac:dyDescent="0.2">
      <c r="B375" s="99" t="s">
        <v>673</v>
      </c>
      <c r="C375" s="95">
        <v>2000</v>
      </c>
      <c r="D375" s="95">
        <v>0</v>
      </c>
      <c r="E375" s="95">
        <f t="shared" ref="E375:E400" si="45">C375+D375</f>
        <v>2000</v>
      </c>
      <c r="F375" s="95">
        <v>2000</v>
      </c>
      <c r="G375" s="95">
        <v>0</v>
      </c>
      <c r="H375" s="95">
        <f t="shared" ref="H375:H400" si="46">F375+G375</f>
        <v>2000</v>
      </c>
    </row>
    <row r="376" spans="1:8 16245:16249" x14ac:dyDescent="0.2">
      <c r="B376" s="99" t="s">
        <v>674</v>
      </c>
      <c r="C376" s="95">
        <v>834.74744099999998</v>
      </c>
      <c r="D376" s="95">
        <v>0</v>
      </c>
      <c r="E376" s="95">
        <f t="shared" si="45"/>
        <v>834.74744099999998</v>
      </c>
      <c r="F376" s="95">
        <v>860.67589399999997</v>
      </c>
      <c r="G376" s="95">
        <v>0</v>
      </c>
      <c r="H376" s="95">
        <f t="shared" si="46"/>
        <v>860.67589399999997</v>
      </c>
    </row>
    <row r="377" spans="1:8 16245:16249" x14ac:dyDescent="0.2">
      <c r="B377" s="99" t="s">
        <v>675</v>
      </c>
      <c r="C377" s="95">
        <v>0</v>
      </c>
      <c r="D377" s="95">
        <v>0</v>
      </c>
      <c r="E377" s="95">
        <f t="shared" si="45"/>
        <v>0</v>
      </c>
      <c r="F377" s="95">
        <v>499</v>
      </c>
      <c r="G377" s="95">
        <f>-61+25</f>
        <v>-36</v>
      </c>
      <c r="H377" s="95">
        <f t="shared" si="46"/>
        <v>463</v>
      </c>
    </row>
    <row r="378" spans="1:8 16245:16249" ht="63.75" x14ac:dyDescent="0.2">
      <c r="B378" s="99" t="s">
        <v>676</v>
      </c>
      <c r="C378" s="95">
        <v>288.46259900000001</v>
      </c>
      <c r="D378" s="95">
        <v>-124.12907</v>
      </c>
      <c r="E378" s="95">
        <f t="shared" si="45"/>
        <v>164.333529</v>
      </c>
      <c r="F378" s="95">
        <v>288.46259900000001</v>
      </c>
      <c r="G378" s="95">
        <v>-124.12907</v>
      </c>
      <c r="H378" s="95">
        <f t="shared" si="46"/>
        <v>164.333529</v>
      </c>
    </row>
    <row r="379" spans="1:8 16245:16249" ht="51" x14ac:dyDescent="0.2">
      <c r="B379" s="99" t="s">
        <v>731</v>
      </c>
      <c r="C379" s="95">
        <v>32.799999999999997</v>
      </c>
      <c r="D379" s="95">
        <v>0</v>
      </c>
      <c r="E379" s="95">
        <f t="shared" si="45"/>
        <v>32.799999999999997</v>
      </c>
      <c r="F379" s="95">
        <v>32.799999999999997</v>
      </c>
      <c r="G379" s="95">
        <v>0</v>
      </c>
      <c r="H379" s="95">
        <f t="shared" si="46"/>
        <v>32.799999999999997</v>
      </c>
    </row>
    <row r="380" spans="1:8 16245:16249" ht="25.5" x14ac:dyDescent="0.2">
      <c r="B380" s="99" t="s">
        <v>678</v>
      </c>
      <c r="C380" s="95">
        <v>60</v>
      </c>
      <c r="D380" s="95">
        <v>90</v>
      </c>
      <c r="E380" s="95">
        <f t="shared" si="45"/>
        <v>150</v>
      </c>
      <c r="F380" s="95">
        <v>60</v>
      </c>
      <c r="G380" s="95">
        <v>90</v>
      </c>
      <c r="H380" s="95">
        <f t="shared" si="46"/>
        <v>150</v>
      </c>
    </row>
    <row r="381" spans="1:8 16245:16249" ht="24" customHeight="1" x14ac:dyDescent="0.2">
      <c r="B381" s="99" t="s">
        <v>679</v>
      </c>
      <c r="C381" s="95">
        <v>0</v>
      </c>
      <c r="D381" s="95">
        <v>930</v>
      </c>
      <c r="E381" s="95">
        <f t="shared" si="45"/>
        <v>930</v>
      </c>
      <c r="F381" s="95">
        <v>0</v>
      </c>
      <c r="G381" s="95">
        <v>930</v>
      </c>
      <c r="H381" s="95">
        <f t="shared" si="46"/>
        <v>930</v>
      </c>
    </row>
    <row r="382" spans="1:8 16245:16249" ht="25.5" x14ac:dyDescent="0.2">
      <c r="B382" s="99" t="s">
        <v>732</v>
      </c>
      <c r="C382" s="95">
        <v>0</v>
      </c>
      <c r="D382" s="95">
        <v>880</v>
      </c>
      <c r="E382" s="95">
        <f t="shared" si="45"/>
        <v>880</v>
      </c>
      <c r="F382" s="95">
        <v>0</v>
      </c>
      <c r="G382" s="95">
        <v>880</v>
      </c>
      <c r="H382" s="95">
        <f t="shared" si="46"/>
        <v>880</v>
      </c>
    </row>
    <row r="383" spans="1:8 16245:16249" x14ac:dyDescent="0.2">
      <c r="B383" s="99" t="s">
        <v>682</v>
      </c>
      <c r="C383" s="95">
        <v>12.61675500000014</v>
      </c>
      <c r="D383" s="95">
        <v>0</v>
      </c>
      <c r="E383" s="95">
        <f t="shared" si="45"/>
        <v>12.61675500000014</v>
      </c>
      <c r="F383" s="95">
        <v>12.61675500000014</v>
      </c>
      <c r="G383" s="95">
        <v>0</v>
      </c>
      <c r="H383" s="95">
        <f t="shared" si="46"/>
        <v>12.61675500000014</v>
      </c>
    </row>
    <row r="384" spans="1:8 16245:16249" s="87" customFormat="1" x14ac:dyDescent="0.2">
      <c r="A384" s="24"/>
      <c r="B384" s="91" t="s">
        <v>683</v>
      </c>
      <c r="C384" s="92">
        <f t="shared" ref="C384:H384" si="47">SUM(C385:C389)</f>
        <v>1687.52</v>
      </c>
      <c r="D384" s="92">
        <f t="shared" si="47"/>
        <v>235</v>
      </c>
      <c r="E384" s="92">
        <f t="shared" si="47"/>
        <v>1922.52</v>
      </c>
      <c r="F384" s="92">
        <f t="shared" si="47"/>
        <v>1687.52</v>
      </c>
      <c r="G384" s="92">
        <f t="shared" si="47"/>
        <v>235</v>
      </c>
      <c r="H384" s="92">
        <f t="shared" si="47"/>
        <v>1922.52</v>
      </c>
      <c r="WZU384" s="24"/>
      <c r="WZV384" s="24"/>
      <c r="WZW384" s="24"/>
      <c r="WZX384" s="24"/>
      <c r="WZY384" s="24"/>
    </row>
    <row r="385" spans="1:19 16245:16249" x14ac:dyDescent="0.2">
      <c r="B385" s="99" t="s">
        <v>684</v>
      </c>
      <c r="C385" s="95">
        <v>355</v>
      </c>
      <c r="D385" s="95">
        <v>45</v>
      </c>
      <c r="E385" s="95">
        <f t="shared" si="45"/>
        <v>400</v>
      </c>
      <c r="F385" s="95">
        <v>355</v>
      </c>
      <c r="G385" s="95">
        <v>45</v>
      </c>
      <c r="H385" s="95">
        <f t="shared" si="46"/>
        <v>400</v>
      </c>
    </row>
    <row r="386" spans="1:19 16245:16249" x14ac:dyDescent="0.2">
      <c r="B386" s="99" t="s">
        <v>686</v>
      </c>
      <c r="C386" s="95">
        <v>0</v>
      </c>
      <c r="D386" s="95">
        <v>100</v>
      </c>
      <c r="E386" s="95">
        <f t="shared" si="45"/>
        <v>100</v>
      </c>
      <c r="F386" s="95">
        <v>0</v>
      </c>
      <c r="G386" s="95">
        <v>100</v>
      </c>
      <c r="H386" s="95">
        <f t="shared" si="46"/>
        <v>100</v>
      </c>
    </row>
    <row r="387" spans="1:19 16245:16249" ht="25.5" x14ac:dyDescent="0.2">
      <c r="B387" s="99" t="s">
        <v>687</v>
      </c>
      <c r="C387" s="95">
        <v>1.52</v>
      </c>
      <c r="D387" s="95">
        <v>90</v>
      </c>
      <c r="E387" s="95">
        <f t="shared" si="45"/>
        <v>91.52</v>
      </c>
      <c r="F387" s="95">
        <v>1.52</v>
      </c>
      <c r="G387" s="95">
        <v>90</v>
      </c>
      <c r="H387" s="95">
        <f t="shared" si="46"/>
        <v>91.52</v>
      </c>
    </row>
    <row r="388" spans="1:19 16245:16249" ht="25.5" x14ac:dyDescent="0.2">
      <c r="B388" s="99" t="s">
        <v>688</v>
      </c>
      <c r="C388" s="95">
        <v>1300</v>
      </c>
      <c r="D388" s="95">
        <v>0</v>
      </c>
      <c r="E388" s="95">
        <f t="shared" si="45"/>
        <v>1300</v>
      </c>
      <c r="F388" s="95">
        <v>1300</v>
      </c>
      <c r="G388" s="95">
        <v>0</v>
      </c>
      <c r="H388" s="95">
        <f t="shared" si="46"/>
        <v>1300</v>
      </c>
    </row>
    <row r="389" spans="1:19 16245:16249" x14ac:dyDescent="0.2">
      <c r="B389" s="99" t="s">
        <v>689</v>
      </c>
      <c r="C389" s="95">
        <v>31</v>
      </c>
      <c r="D389" s="95">
        <v>0</v>
      </c>
      <c r="E389" s="95">
        <f t="shared" si="45"/>
        <v>31</v>
      </c>
      <c r="F389" s="95">
        <v>31</v>
      </c>
      <c r="G389" s="95">
        <v>0</v>
      </c>
      <c r="H389" s="95">
        <f t="shared" si="46"/>
        <v>31</v>
      </c>
    </row>
    <row r="390" spans="1:19 16245:16249" s="87" customFormat="1" x14ac:dyDescent="0.2">
      <c r="A390" s="24"/>
      <c r="B390" s="91" t="s">
        <v>2</v>
      </c>
      <c r="C390" s="92">
        <f t="shared" ref="C390:H390" si="48">C384+C360+C358+C357+C325+C321+C258+C245</f>
        <v>49105.185518000006</v>
      </c>
      <c r="D390" s="92">
        <f t="shared" si="48"/>
        <v>4982.9194960000004</v>
      </c>
      <c r="E390" s="92">
        <f t="shared" si="48"/>
        <v>54088.105014000001</v>
      </c>
      <c r="F390" s="92">
        <f t="shared" si="48"/>
        <v>47483.163482000004</v>
      </c>
      <c r="G390" s="92">
        <f t="shared" si="48"/>
        <v>4346.9194960000004</v>
      </c>
      <c r="H390" s="92">
        <f t="shared" si="48"/>
        <v>51830.082978000006</v>
      </c>
      <c r="WZU390" s="24"/>
      <c r="WZV390" s="24"/>
      <c r="WZW390" s="24"/>
      <c r="WZX390" s="24"/>
      <c r="WZY390" s="24"/>
    </row>
    <row r="391" spans="1:19 16245:16249" s="87" customFormat="1" x14ac:dyDescent="0.2">
      <c r="A391" s="24"/>
      <c r="B391" s="91" t="s">
        <v>690</v>
      </c>
      <c r="C391" s="92">
        <f t="shared" ref="C391:H391" si="49">C390+C241</f>
        <v>648944.60631000006</v>
      </c>
      <c r="D391" s="92">
        <f t="shared" si="49"/>
        <v>16765.751162</v>
      </c>
      <c r="E391" s="92">
        <f t="shared" si="49"/>
        <v>665710.35747199995</v>
      </c>
      <c r="F391" s="92">
        <f t="shared" si="49"/>
        <v>662022.53031700011</v>
      </c>
      <c r="G391" s="92">
        <f t="shared" si="49"/>
        <v>16129.751162</v>
      </c>
      <c r="H391" s="92">
        <f t="shared" si="49"/>
        <v>678152.28147900011</v>
      </c>
      <c r="WZU391" s="24"/>
      <c r="WZV391" s="24"/>
      <c r="WZW391" s="24"/>
      <c r="WZX391" s="24"/>
      <c r="WZY391" s="24"/>
    </row>
    <row r="392" spans="1:19 16245:16249" s="87" customFormat="1" x14ac:dyDescent="0.2">
      <c r="A392" s="24"/>
      <c r="B392" s="91" t="s">
        <v>691</v>
      </c>
      <c r="C392" s="92">
        <f t="shared" ref="C392:H392" si="50">C391-C191</f>
        <v>572247.56286400009</v>
      </c>
      <c r="D392" s="92">
        <f t="shared" si="50"/>
        <v>16872.751162</v>
      </c>
      <c r="E392" s="92">
        <f t="shared" si="50"/>
        <v>589120.31402599998</v>
      </c>
      <c r="F392" s="92">
        <f t="shared" si="50"/>
        <v>585325.53687100008</v>
      </c>
      <c r="G392" s="92">
        <f t="shared" si="50"/>
        <v>16236.751162</v>
      </c>
      <c r="H392" s="92">
        <f t="shared" si="50"/>
        <v>601562.28803300008</v>
      </c>
      <c r="WZU392" s="24"/>
      <c r="WZV392" s="24"/>
      <c r="WZW392" s="24"/>
      <c r="WZX392" s="24"/>
      <c r="WZY392" s="24"/>
    </row>
    <row r="393" spans="1:19 16245:16249" s="87" customFormat="1" x14ac:dyDescent="0.2">
      <c r="A393" s="24"/>
      <c r="B393" s="91" t="s">
        <v>3</v>
      </c>
      <c r="C393" s="92">
        <f t="shared" ref="C393:H393" si="51">SUM(C394:C400)</f>
        <v>254865.55995600001</v>
      </c>
      <c r="D393" s="92">
        <f t="shared" si="51"/>
        <v>0</v>
      </c>
      <c r="E393" s="92">
        <f t="shared" si="51"/>
        <v>254865.55995600001</v>
      </c>
      <c r="F393" s="92">
        <f t="shared" si="51"/>
        <v>254865.55995600001</v>
      </c>
      <c r="G393" s="92">
        <f t="shared" si="51"/>
        <v>0</v>
      </c>
      <c r="H393" s="92">
        <f t="shared" si="51"/>
        <v>254865.55995600001</v>
      </c>
      <c r="S393" s="104"/>
      <c r="WZU393" s="24"/>
      <c r="WZV393" s="24"/>
      <c r="WZW393" s="24"/>
      <c r="WZX393" s="24"/>
      <c r="WZY393" s="24"/>
    </row>
    <row r="394" spans="1:19 16245:16249" x14ac:dyDescent="0.2">
      <c r="B394" s="99" t="s">
        <v>692</v>
      </c>
      <c r="C394" s="95">
        <v>973.21421399999997</v>
      </c>
      <c r="D394" s="95">
        <v>0</v>
      </c>
      <c r="E394" s="95">
        <f t="shared" si="45"/>
        <v>973.21421399999997</v>
      </c>
      <c r="F394" s="95">
        <v>973.21421399999997</v>
      </c>
      <c r="G394" s="95">
        <v>0</v>
      </c>
      <c r="H394" s="95">
        <f t="shared" si="46"/>
        <v>973.21421399999997</v>
      </c>
    </row>
    <row r="395" spans="1:19 16245:16249" x14ac:dyDescent="0.2">
      <c r="B395" s="99" t="s">
        <v>693</v>
      </c>
      <c r="C395" s="95">
        <v>0.1</v>
      </c>
      <c r="D395" s="95">
        <v>0</v>
      </c>
      <c r="E395" s="95">
        <f t="shared" si="45"/>
        <v>0.1</v>
      </c>
      <c r="F395" s="95">
        <v>0.1</v>
      </c>
      <c r="G395" s="95">
        <v>0</v>
      </c>
      <c r="H395" s="95">
        <f t="shared" si="46"/>
        <v>0.1</v>
      </c>
    </row>
    <row r="396" spans="1:19 16245:16249" x14ac:dyDescent="0.2">
      <c r="B396" s="99" t="s">
        <v>694</v>
      </c>
      <c r="C396" s="95">
        <v>428.16554200000002</v>
      </c>
      <c r="D396" s="95">
        <v>0</v>
      </c>
      <c r="E396" s="95">
        <f t="shared" si="45"/>
        <v>428.16554200000002</v>
      </c>
      <c r="F396" s="95">
        <v>428.16554200000002</v>
      </c>
      <c r="G396" s="95">
        <v>0</v>
      </c>
      <c r="H396" s="95">
        <f t="shared" si="46"/>
        <v>428.16554200000002</v>
      </c>
    </row>
    <row r="397" spans="1:19 16245:16249" x14ac:dyDescent="0.2">
      <c r="B397" s="99" t="s">
        <v>695</v>
      </c>
      <c r="C397" s="95">
        <v>6.71</v>
      </c>
      <c r="D397" s="95">
        <v>0</v>
      </c>
      <c r="E397" s="95">
        <f t="shared" si="45"/>
        <v>6.71</v>
      </c>
      <c r="F397" s="95">
        <v>6.71</v>
      </c>
      <c r="G397" s="95">
        <v>0</v>
      </c>
      <c r="H397" s="95">
        <f t="shared" si="46"/>
        <v>6.71</v>
      </c>
    </row>
    <row r="398" spans="1:19 16245:16249" x14ac:dyDescent="0.2">
      <c r="B398" s="99" t="s">
        <v>696</v>
      </c>
      <c r="C398" s="95">
        <v>4.3701999999999996</v>
      </c>
      <c r="D398" s="95">
        <v>0</v>
      </c>
      <c r="E398" s="95">
        <f t="shared" si="45"/>
        <v>4.3701999999999996</v>
      </c>
      <c r="F398" s="95">
        <v>4.3701999999999996</v>
      </c>
      <c r="G398" s="95">
        <v>0</v>
      </c>
      <c r="H398" s="95">
        <f t="shared" si="46"/>
        <v>4.3701999999999996</v>
      </c>
    </row>
    <row r="399" spans="1:19 16245:16249" x14ac:dyDescent="0.2">
      <c r="B399" s="99" t="s">
        <v>697</v>
      </c>
      <c r="C399" s="95">
        <v>600</v>
      </c>
      <c r="D399" s="95">
        <v>0</v>
      </c>
      <c r="E399" s="95">
        <f t="shared" si="45"/>
        <v>600</v>
      </c>
      <c r="F399" s="95">
        <v>600</v>
      </c>
      <c r="G399" s="95">
        <v>0</v>
      </c>
      <c r="H399" s="95">
        <f t="shared" si="46"/>
        <v>600</v>
      </c>
    </row>
    <row r="400" spans="1:19 16245:16249" x14ac:dyDescent="0.2">
      <c r="B400" s="99" t="s">
        <v>698</v>
      </c>
      <c r="C400" s="95">
        <v>252853</v>
      </c>
      <c r="D400" s="95">
        <v>0</v>
      </c>
      <c r="E400" s="95">
        <f t="shared" si="45"/>
        <v>252853</v>
      </c>
      <c r="F400" s="95">
        <v>252853</v>
      </c>
      <c r="G400" s="95">
        <v>0</v>
      </c>
      <c r="H400" s="95">
        <f t="shared" si="46"/>
        <v>252853</v>
      </c>
    </row>
    <row r="401" spans="1:17 16245:16249" s="87" customFormat="1" x14ac:dyDescent="0.2">
      <c r="A401" s="24"/>
      <c r="B401" s="91" t="s">
        <v>4</v>
      </c>
      <c r="C401" s="92">
        <f t="shared" ref="C401:H401" si="52">C391+C393</f>
        <v>903810.16626600013</v>
      </c>
      <c r="D401" s="92">
        <f t="shared" si="52"/>
        <v>16765.751162</v>
      </c>
      <c r="E401" s="92">
        <f t="shared" si="52"/>
        <v>920575.9174279999</v>
      </c>
      <c r="F401" s="92">
        <f t="shared" si="52"/>
        <v>916888.09027300007</v>
      </c>
      <c r="G401" s="92">
        <f t="shared" si="52"/>
        <v>16129.751162</v>
      </c>
      <c r="H401" s="92">
        <f t="shared" si="52"/>
        <v>933017.84143500007</v>
      </c>
      <c r="Q401" s="122"/>
      <c r="WZU401" s="24"/>
      <c r="WZV401" s="24"/>
      <c r="WZW401" s="24"/>
      <c r="WZX401" s="24"/>
      <c r="WZY401" s="24"/>
    </row>
    <row r="402" spans="1:17 16245:16249" x14ac:dyDescent="0.2">
      <c r="B402" s="131"/>
      <c r="C402" s="142"/>
      <c r="D402" s="142"/>
      <c r="E402" s="142"/>
      <c r="F402" s="142"/>
      <c r="G402" s="142"/>
      <c r="H402" s="142"/>
    </row>
    <row r="403" spans="1:17 16245:16249" x14ac:dyDescent="0.2">
      <c r="B403" s="131"/>
      <c r="C403" s="142"/>
      <c r="D403" s="142"/>
      <c r="E403" s="142"/>
      <c r="F403" s="142"/>
      <c r="G403" s="142"/>
      <c r="H403" s="142"/>
    </row>
    <row r="406" spans="1:17 16245:16249" x14ac:dyDescent="0.2">
      <c r="C406" s="143"/>
      <c r="D406" s="143"/>
      <c r="E406" s="143"/>
      <c r="F406" s="143"/>
      <c r="G406" s="143"/>
      <c r="H406" s="143"/>
    </row>
  </sheetData>
  <mergeCells count="4">
    <mergeCell ref="C2:E2"/>
    <mergeCell ref="F2:H2"/>
    <mergeCell ref="C243:E243"/>
    <mergeCell ref="F243:H243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ZY395"/>
  <sheetViews>
    <sheetView zoomScaleNormal="100" workbookViewId="0">
      <selection activeCell="B3" sqref="B3"/>
    </sheetView>
  </sheetViews>
  <sheetFormatPr defaultColWidth="10.7109375" defaultRowHeight="12.75" x14ac:dyDescent="0.2"/>
  <cols>
    <col min="1" max="1" width="26.42578125" style="24" customWidth="1"/>
    <col min="2" max="2" width="53.42578125" style="133" customWidth="1"/>
    <col min="3" max="4" width="12.5703125" style="135" customWidth="1"/>
    <col min="5" max="5" width="14.28515625" style="135" customWidth="1"/>
    <col min="6" max="7" width="12.5703125" style="135" customWidth="1"/>
    <col min="8" max="8" width="14.28515625" style="135" customWidth="1"/>
    <col min="9" max="9" width="12.7109375" style="24" customWidth="1"/>
    <col min="10" max="15" width="10.7109375" style="24" customWidth="1"/>
    <col min="16" max="16384" width="10.7109375" style="24"/>
  </cols>
  <sheetData>
    <row r="1" spans="1:8 16245:16249" ht="16.5" customHeight="1" x14ac:dyDescent="0.2">
      <c r="B1" s="84" t="s">
        <v>894</v>
      </c>
      <c r="C1" s="85"/>
      <c r="D1" s="85"/>
      <c r="E1" s="85"/>
      <c r="F1" s="85"/>
      <c r="G1" s="85"/>
      <c r="H1" s="85"/>
    </row>
    <row r="2" spans="1:8 16245:16249" s="87" customFormat="1" ht="18" customHeight="1" x14ac:dyDescent="0.2">
      <c r="A2" s="24"/>
      <c r="B2" s="86"/>
      <c r="C2" s="370" t="s">
        <v>295</v>
      </c>
      <c r="D2" s="371"/>
      <c r="E2" s="372"/>
      <c r="F2" s="370" t="s">
        <v>297</v>
      </c>
      <c r="G2" s="371"/>
      <c r="H2" s="372"/>
      <c r="WZU2" s="24"/>
      <c r="WZV2" s="24"/>
      <c r="WZW2" s="24"/>
      <c r="WZX2" s="24"/>
      <c r="WZY2" s="24"/>
    </row>
    <row r="3" spans="1:8 16245:16249" s="87" customFormat="1" ht="75" customHeight="1" x14ac:dyDescent="0.2">
      <c r="A3" s="24"/>
      <c r="B3" s="88" t="s">
        <v>0</v>
      </c>
      <c r="C3" s="89" t="s">
        <v>303</v>
      </c>
      <c r="D3" s="90" t="s">
        <v>304</v>
      </c>
      <c r="E3" s="89" t="s">
        <v>305</v>
      </c>
      <c r="F3" s="89" t="s">
        <v>306</v>
      </c>
      <c r="G3" s="90" t="s">
        <v>304</v>
      </c>
      <c r="H3" s="89" t="s">
        <v>307</v>
      </c>
      <c r="WZU3" s="24"/>
      <c r="WZV3" s="24"/>
      <c r="WZW3" s="24"/>
      <c r="WZX3" s="24"/>
      <c r="WZY3" s="24"/>
    </row>
    <row r="4" spans="1:8 16245:16249" s="87" customFormat="1" x14ac:dyDescent="0.2">
      <c r="A4" s="24"/>
      <c r="B4" s="91" t="s">
        <v>308</v>
      </c>
      <c r="C4" s="92">
        <f t="shared" ref="C4:H4" si="0">SUM(C5:C14)-C10-C12-C13-C14</f>
        <v>91746.646011000019</v>
      </c>
      <c r="D4" s="92">
        <f t="shared" si="0"/>
        <v>2073.1536820000001</v>
      </c>
      <c r="E4" s="92">
        <f t="shared" si="0"/>
        <v>93819.799693000008</v>
      </c>
      <c r="F4" s="92">
        <f t="shared" si="0"/>
        <v>91710.003935999994</v>
      </c>
      <c r="G4" s="92">
        <f t="shared" si="0"/>
        <v>2073.1536820000001</v>
      </c>
      <c r="H4" s="92">
        <f t="shared" si="0"/>
        <v>93783.157617999983</v>
      </c>
      <c r="WZU4" s="24"/>
      <c r="WZV4" s="24"/>
      <c r="WZW4" s="24"/>
      <c r="WZX4" s="24"/>
      <c r="WZY4" s="24"/>
    </row>
    <row r="5" spans="1:8 16245:16249" s="87" customFormat="1" x14ac:dyDescent="0.2">
      <c r="A5" s="24"/>
      <c r="B5" s="93" t="s">
        <v>309</v>
      </c>
      <c r="C5" s="94">
        <v>59492.195259000015</v>
      </c>
      <c r="D5" s="94">
        <v>363.91800100000012</v>
      </c>
      <c r="E5" s="94">
        <f t="shared" ref="E5:E68" si="1">C5+D5</f>
        <v>59856.113260000013</v>
      </c>
      <c r="F5" s="94">
        <v>59471.403687999991</v>
      </c>
      <c r="G5" s="94">
        <v>363.91800100000012</v>
      </c>
      <c r="H5" s="94">
        <f t="shared" ref="H5:H68" si="2">F5+G5</f>
        <v>59835.321688999989</v>
      </c>
      <c r="WZU5" s="24"/>
      <c r="WZV5" s="24"/>
      <c r="WZW5" s="24"/>
      <c r="WZX5" s="24"/>
      <c r="WZY5" s="24"/>
    </row>
    <row r="6" spans="1:8 16245:16249" s="87" customFormat="1" x14ac:dyDescent="0.2">
      <c r="A6" s="24"/>
      <c r="B6" s="93" t="s">
        <v>310</v>
      </c>
      <c r="C6" s="95">
        <v>2173.4213639999998</v>
      </c>
      <c r="D6" s="95">
        <v>1679.75</v>
      </c>
      <c r="E6" s="95">
        <f t="shared" si="1"/>
        <v>3853.1713639999998</v>
      </c>
      <c r="F6" s="95">
        <v>2173.4213639999998</v>
      </c>
      <c r="G6" s="95">
        <v>1679.75</v>
      </c>
      <c r="H6" s="95">
        <f t="shared" si="2"/>
        <v>3853.1713639999998</v>
      </c>
      <c r="WZU6" s="24"/>
      <c r="WZV6" s="24"/>
      <c r="WZW6" s="24"/>
      <c r="WZX6" s="24"/>
      <c r="WZY6" s="24"/>
    </row>
    <row r="7" spans="1:8 16245:16249" s="87" customFormat="1" ht="25.5" x14ac:dyDescent="0.2">
      <c r="A7" s="24"/>
      <c r="B7" s="96" t="s">
        <v>311</v>
      </c>
      <c r="C7" s="95">
        <v>326.89722599999999</v>
      </c>
      <c r="D7" s="95">
        <v>0</v>
      </c>
      <c r="E7" s="95">
        <f t="shared" si="1"/>
        <v>326.89722599999999</v>
      </c>
      <c r="F7" s="95">
        <v>326.89722599999999</v>
      </c>
      <c r="G7" s="95">
        <v>0</v>
      </c>
      <c r="H7" s="95">
        <f t="shared" si="2"/>
        <v>326.89722599999999</v>
      </c>
      <c r="WZU7" s="24"/>
      <c r="WZV7" s="24"/>
      <c r="WZW7" s="24"/>
      <c r="WZX7" s="24"/>
      <c r="WZY7" s="24"/>
    </row>
    <row r="8" spans="1:8 16245:16249" s="87" customFormat="1" x14ac:dyDescent="0.2">
      <c r="A8" s="24"/>
      <c r="B8" s="93" t="s">
        <v>312</v>
      </c>
      <c r="C8" s="95">
        <v>788.82810199999994</v>
      </c>
      <c r="D8" s="95">
        <v>-0.71772000000000002</v>
      </c>
      <c r="E8" s="95">
        <f t="shared" si="1"/>
        <v>788.11038199999996</v>
      </c>
      <c r="F8" s="95">
        <v>788.42810199999997</v>
      </c>
      <c r="G8" s="95">
        <v>-0.71772000000000002</v>
      </c>
      <c r="H8" s="95">
        <f t="shared" si="2"/>
        <v>787.71038199999998</v>
      </c>
      <c r="WZU8" s="24"/>
      <c r="WZV8" s="24"/>
      <c r="WZW8" s="24"/>
      <c r="WZX8" s="24"/>
      <c r="WZY8" s="24"/>
    </row>
    <row r="9" spans="1:8 16245:16249" s="87" customFormat="1" x14ac:dyDescent="0.2">
      <c r="A9" s="24"/>
      <c r="B9" s="93" t="s">
        <v>313</v>
      </c>
      <c r="C9" s="97">
        <v>27952.164473000001</v>
      </c>
      <c r="D9" s="97">
        <v>30.203400999999999</v>
      </c>
      <c r="E9" s="97">
        <f t="shared" si="1"/>
        <v>27982.367874</v>
      </c>
      <c r="F9" s="97">
        <v>27936.713969</v>
      </c>
      <c r="G9" s="97">
        <v>30.203400999999999</v>
      </c>
      <c r="H9" s="97">
        <f t="shared" si="2"/>
        <v>27966.917369999999</v>
      </c>
      <c r="WZU9" s="24"/>
      <c r="WZV9" s="24"/>
      <c r="WZW9" s="24"/>
      <c r="WZX9" s="24"/>
      <c r="WZY9" s="24"/>
    </row>
    <row r="10" spans="1:8 16245:16249" s="87" customFormat="1" x14ac:dyDescent="0.2">
      <c r="A10" s="24"/>
      <c r="B10" s="98" t="s">
        <v>314</v>
      </c>
      <c r="C10" s="95">
        <v>10800</v>
      </c>
      <c r="D10" s="95">
        <v>0</v>
      </c>
      <c r="E10" s="95">
        <f t="shared" si="1"/>
        <v>10800</v>
      </c>
      <c r="F10" s="95">
        <v>10800</v>
      </c>
      <c r="G10" s="95">
        <v>0</v>
      </c>
      <c r="H10" s="95">
        <f t="shared" si="2"/>
        <v>10800</v>
      </c>
      <c r="WZU10" s="24"/>
      <c r="WZV10" s="24"/>
      <c r="WZW10" s="24"/>
      <c r="WZX10" s="24"/>
      <c r="WZY10" s="24"/>
    </row>
    <row r="11" spans="1:8 16245:16249" s="87" customFormat="1" x14ac:dyDescent="0.2">
      <c r="A11" s="24"/>
      <c r="B11" s="93" t="s">
        <v>315</v>
      </c>
      <c r="C11" s="95">
        <v>1013.139587</v>
      </c>
      <c r="D11" s="95">
        <v>0</v>
      </c>
      <c r="E11" s="95">
        <f t="shared" si="1"/>
        <v>1013.139587</v>
      </c>
      <c r="F11" s="95">
        <v>1013.139587</v>
      </c>
      <c r="G11" s="95">
        <v>0</v>
      </c>
      <c r="H11" s="95">
        <f t="shared" si="2"/>
        <v>1013.139587</v>
      </c>
      <c r="WZU11" s="24"/>
      <c r="WZV11" s="24"/>
      <c r="WZW11" s="24"/>
      <c r="WZX11" s="24"/>
      <c r="WZY11" s="24"/>
    </row>
    <row r="12" spans="1:8 16245:16249" s="87" customFormat="1" x14ac:dyDescent="0.2">
      <c r="A12" s="24"/>
      <c r="B12" s="98" t="s">
        <v>316</v>
      </c>
      <c r="C12" s="95">
        <v>378.56537900000001</v>
      </c>
      <c r="D12" s="95">
        <v>0</v>
      </c>
      <c r="E12" s="95">
        <f t="shared" si="1"/>
        <v>378.56537900000001</v>
      </c>
      <c r="F12" s="95">
        <v>378.56537900000001</v>
      </c>
      <c r="G12" s="95">
        <v>0</v>
      </c>
      <c r="H12" s="95">
        <f t="shared" si="2"/>
        <v>378.56537900000001</v>
      </c>
      <c r="WZU12" s="24"/>
      <c r="WZV12" s="24"/>
      <c r="WZW12" s="24"/>
      <c r="WZX12" s="24"/>
      <c r="WZY12" s="24"/>
    </row>
    <row r="13" spans="1:8 16245:16249" s="87" customFormat="1" x14ac:dyDescent="0.2">
      <c r="A13" s="24"/>
      <c r="B13" s="18" t="s">
        <v>317</v>
      </c>
      <c r="C13" s="95">
        <v>605.67936399999996</v>
      </c>
      <c r="D13" s="95">
        <v>0</v>
      </c>
      <c r="E13" s="95">
        <f t="shared" si="1"/>
        <v>605.67936399999996</v>
      </c>
      <c r="F13" s="95">
        <v>605.67936399999996</v>
      </c>
      <c r="G13" s="95">
        <v>0</v>
      </c>
      <c r="H13" s="95">
        <f t="shared" si="2"/>
        <v>605.67936399999996</v>
      </c>
      <c r="WZU13" s="24"/>
      <c r="WZV13" s="24"/>
      <c r="WZW13" s="24"/>
      <c r="WZX13" s="24"/>
      <c r="WZY13" s="24"/>
    </row>
    <row r="14" spans="1:8 16245:16249" s="87" customFormat="1" x14ac:dyDescent="0.2">
      <c r="A14" s="24"/>
      <c r="B14" s="98" t="s">
        <v>318</v>
      </c>
      <c r="C14" s="95">
        <v>28.894844000000035</v>
      </c>
      <c r="D14" s="95">
        <v>0</v>
      </c>
      <c r="E14" s="95">
        <f t="shared" si="1"/>
        <v>28.894844000000035</v>
      </c>
      <c r="F14" s="95">
        <v>28.894844000000035</v>
      </c>
      <c r="G14" s="95">
        <v>0</v>
      </c>
      <c r="H14" s="95">
        <f t="shared" si="2"/>
        <v>28.894844000000035</v>
      </c>
      <c r="WZU14" s="24"/>
      <c r="WZV14" s="24"/>
      <c r="WZW14" s="24"/>
      <c r="WZX14" s="24"/>
      <c r="WZY14" s="24"/>
    </row>
    <row r="15" spans="1:8 16245:16249" s="87" customFormat="1" x14ac:dyDescent="0.2">
      <c r="A15" s="24"/>
      <c r="B15" s="91" t="s">
        <v>319</v>
      </c>
      <c r="C15" s="92">
        <v>4806.0388759999996</v>
      </c>
      <c r="D15" s="92">
        <v>9.3858739999999994</v>
      </c>
      <c r="E15" s="92">
        <f t="shared" si="1"/>
        <v>4815.4247499999992</v>
      </c>
      <c r="F15" s="92">
        <v>4805.7404280000001</v>
      </c>
      <c r="G15" s="92">
        <v>9.3858739999999994</v>
      </c>
      <c r="H15" s="92">
        <f t="shared" si="2"/>
        <v>4815.1263019999997</v>
      </c>
      <c r="WZU15" s="24"/>
      <c r="WZV15" s="24"/>
      <c r="WZW15" s="24"/>
      <c r="WZX15" s="24"/>
      <c r="WZY15" s="24"/>
    </row>
    <row r="16" spans="1:8 16245:16249" s="87" customFormat="1" x14ac:dyDescent="0.2">
      <c r="A16" s="24"/>
      <c r="B16" s="91" t="s">
        <v>320</v>
      </c>
      <c r="C16" s="92">
        <f t="shared" ref="C16:H16" si="3">SUM(C17:C38)-C18-C19-C23-C24-C27-C28-C29</f>
        <v>13044.784927999999</v>
      </c>
      <c r="D16" s="92">
        <f t="shared" si="3"/>
        <v>-209.08885199999997</v>
      </c>
      <c r="E16" s="92">
        <f t="shared" si="3"/>
        <v>12835.696075999998</v>
      </c>
      <c r="F16" s="92">
        <f t="shared" si="3"/>
        <v>13052.597021999993</v>
      </c>
      <c r="G16" s="92">
        <f t="shared" si="3"/>
        <v>-209.08885199999997</v>
      </c>
      <c r="H16" s="92">
        <f t="shared" si="3"/>
        <v>12843.508169999996</v>
      </c>
      <c r="WZU16" s="24"/>
      <c r="WZV16" s="24"/>
      <c r="WZW16" s="24"/>
      <c r="WZX16" s="24"/>
      <c r="WZY16" s="24"/>
    </row>
    <row r="17" spans="1:9 16245:16249" s="87" customFormat="1" x14ac:dyDescent="0.2">
      <c r="A17" s="24"/>
      <c r="B17" s="99" t="s">
        <v>321</v>
      </c>
      <c r="C17" s="95">
        <v>3421.0988659999998</v>
      </c>
      <c r="D17" s="95">
        <v>0</v>
      </c>
      <c r="E17" s="95">
        <f t="shared" si="1"/>
        <v>3421.0988659999998</v>
      </c>
      <c r="F17" s="95">
        <v>3421.0988659999998</v>
      </c>
      <c r="G17" s="95">
        <v>0</v>
      </c>
      <c r="H17" s="95">
        <f t="shared" si="2"/>
        <v>3421.0988659999998</v>
      </c>
      <c r="WZU17" s="24"/>
      <c r="WZV17" s="24"/>
      <c r="WZW17" s="24"/>
      <c r="WZX17" s="24"/>
      <c r="WZY17" s="24"/>
    </row>
    <row r="18" spans="1:9 16245:16249" s="87" customFormat="1" ht="28.5" customHeight="1" x14ac:dyDescent="0.2">
      <c r="A18" s="24"/>
      <c r="B18" s="100" t="s">
        <v>322</v>
      </c>
      <c r="C18" s="95">
        <v>216.89778999999999</v>
      </c>
      <c r="D18" s="95">
        <v>0</v>
      </c>
      <c r="E18" s="95">
        <f t="shared" si="1"/>
        <v>216.89778999999999</v>
      </c>
      <c r="F18" s="95">
        <v>216.89778999999999</v>
      </c>
      <c r="G18" s="95">
        <v>0</v>
      </c>
      <c r="H18" s="95">
        <f t="shared" si="2"/>
        <v>216.89778999999999</v>
      </c>
      <c r="WZU18" s="24"/>
      <c r="WZV18" s="24"/>
      <c r="WZW18" s="24"/>
      <c r="WZX18" s="24"/>
      <c r="WZY18" s="24"/>
    </row>
    <row r="19" spans="1:9 16245:16249" s="87" customFormat="1" x14ac:dyDescent="0.2">
      <c r="A19" s="24"/>
      <c r="B19" s="100" t="s">
        <v>323</v>
      </c>
      <c r="C19" s="95">
        <v>2928.6460000000002</v>
      </c>
      <c r="D19" s="95">
        <v>0</v>
      </c>
      <c r="E19" s="95">
        <f t="shared" si="1"/>
        <v>2928.6460000000002</v>
      </c>
      <c r="F19" s="95">
        <v>2928.6460000000002</v>
      </c>
      <c r="G19" s="95">
        <v>0</v>
      </c>
      <c r="H19" s="95">
        <f t="shared" si="2"/>
        <v>2928.6460000000002</v>
      </c>
      <c r="WZU19" s="24"/>
      <c r="WZV19" s="24"/>
      <c r="WZW19" s="24"/>
      <c r="WZX19" s="24"/>
      <c r="WZY19" s="24"/>
    </row>
    <row r="20" spans="1:9 16245:16249" ht="25.5" x14ac:dyDescent="0.2">
      <c r="B20" s="99" t="s">
        <v>324</v>
      </c>
      <c r="C20" s="95">
        <v>102.865078</v>
      </c>
      <c r="D20" s="95">
        <v>0</v>
      </c>
      <c r="E20" s="95">
        <f t="shared" si="1"/>
        <v>102.865078</v>
      </c>
      <c r="F20" s="95">
        <v>104.865078</v>
      </c>
      <c r="G20" s="95">
        <v>0</v>
      </c>
      <c r="H20" s="95">
        <f t="shared" si="2"/>
        <v>104.865078</v>
      </c>
      <c r="I20" s="87"/>
    </row>
    <row r="21" spans="1:9 16245:16249" s="87" customFormat="1" x14ac:dyDescent="0.2">
      <c r="A21" s="24"/>
      <c r="B21" s="99" t="s">
        <v>325</v>
      </c>
      <c r="C21" s="95">
        <v>1090.0129999999999</v>
      </c>
      <c r="D21" s="95">
        <v>0</v>
      </c>
      <c r="E21" s="95">
        <f t="shared" si="1"/>
        <v>1090.0129999999999</v>
      </c>
      <c r="F21" s="95">
        <v>1090.0129999999999</v>
      </c>
      <c r="G21" s="95">
        <v>0</v>
      </c>
      <c r="H21" s="95">
        <f t="shared" si="2"/>
        <v>1090.0129999999999</v>
      </c>
      <c r="WZU21" s="24"/>
      <c r="WZV21" s="24"/>
      <c r="WZW21" s="24"/>
      <c r="WZX21" s="24"/>
      <c r="WZY21" s="24"/>
    </row>
    <row r="22" spans="1:9 16245:16249" s="87" customFormat="1" x14ac:dyDescent="0.2">
      <c r="A22" s="24"/>
      <c r="B22" s="101" t="s">
        <v>326</v>
      </c>
      <c r="C22" s="95">
        <v>1341.2583090000001</v>
      </c>
      <c r="D22" s="95">
        <v>-13.45</v>
      </c>
      <c r="E22" s="95">
        <f t="shared" si="1"/>
        <v>1327.808309</v>
      </c>
      <c r="F22" s="95">
        <v>1341.2583090000001</v>
      </c>
      <c r="G22" s="95">
        <v>-13.45</v>
      </c>
      <c r="H22" s="95">
        <f t="shared" si="2"/>
        <v>1327.808309</v>
      </c>
      <c r="WZU22" s="24"/>
      <c r="WZV22" s="24"/>
      <c r="WZW22" s="24"/>
      <c r="WZX22" s="24"/>
      <c r="WZY22" s="24"/>
    </row>
    <row r="23" spans="1:9 16245:16249" s="87" customFormat="1" x14ac:dyDescent="0.2">
      <c r="A23" s="24"/>
      <c r="B23" s="102" t="s">
        <v>327</v>
      </c>
      <c r="C23" s="95">
        <v>1056.1409819999999</v>
      </c>
      <c r="D23" s="95">
        <v>-6.5</v>
      </c>
      <c r="E23" s="95">
        <f t="shared" si="1"/>
        <v>1049.6409819999999</v>
      </c>
      <c r="F23" s="95">
        <v>1056.1409819999999</v>
      </c>
      <c r="G23" s="95">
        <v>-6.5</v>
      </c>
      <c r="H23" s="95">
        <f t="shared" si="2"/>
        <v>1049.6409819999999</v>
      </c>
      <c r="I23" s="24"/>
      <c r="WZU23" s="24"/>
      <c r="WZV23" s="24"/>
      <c r="WZW23" s="24"/>
      <c r="WZX23" s="24"/>
      <c r="WZY23" s="24"/>
    </row>
    <row r="24" spans="1:9 16245:16249" x14ac:dyDescent="0.2">
      <c r="B24" s="100" t="s">
        <v>328</v>
      </c>
      <c r="C24" s="95">
        <v>259.5</v>
      </c>
      <c r="D24" s="95">
        <v>-6</v>
      </c>
      <c r="E24" s="95">
        <f t="shared" si="1"/>
        <v>253.5</v>
      </c>
      <c r="F24" s="95">
        <v>259.5</v>
      </c>
      <c r="G24" s="95">
        <v>-6</v>
      </c>
      <c r="H24" s="95">
        <f t="shared" si="2"/>
        <v>253.5</v>
      </c>
      <c r="I24" s="87"/>
    </row>
    <row r="25" spans="1:9 16245:16249" s="87" customFormat="1" x14ac:dyDescent="0.2">
      <c r="A25" s="24"/>
      <c r="B25" s="99" t="s">
        <v>329</v>
      </c>
      <c r="C25" s="95">
        <v>325.77193199999999</v>
      </c>
      <c r="D25" s="95">
        <v>-2.7647000000000001E-2</v>
      </c>
      <c r="E25" s="95">
        <f t="shared" si="1"/>
        <v>325.74428499999999</v>
      </c>
      <c r="F25" s="95">
        <v>325.77193199999999</v>
      </c>
      <c r="G25" s="95">
        <v>-2.7647000000000001E-2</v>
      </c>
      <c r="H25" s="95">
        <f t="shared" si="2"/>
        <v>325.74428499999999</v>
      </c>
      <c r="WZU25" s="24"/>
      <c r="WZV25" s="24"/>
      <c r="WZW25" s="24"/>
      <c r="WZX25" s="24"/>
      <c r="WZY25" s="24"/>
    </row>
    <row r="26" spans="1:9 16245:16249" s="87" customFormat="1" x14ac:dyDescent="0.2">
      <c r="A26" s="24"/>
      <c r="B26" s="99" t="s">
        <v>330</v>
      </c>
      <c r="C26" s="95">
        <v>808.58488199999999</v>
      </c>
      <c r="D26" s="95">
        <v>-81.5</v>
      </c>
      <c r="E26" s="95">
        <f t="shared" si="1"/>
        <v>727.08488199999999</v>
      </c>
      <c r="F26" s="95">
        <v>808.58488199999999</v>
      </c>
      <c r="G26" s="95">
        <v>-81.5</v>
      </c>
      <c r="H26" s="95">
        <f t="shared" si="2"/>
        <v>727.08488199999999</v>
      </c>
      <c r="WZU26" s="24"/>
      <c r="WZV26" s="24"/>
      <c r="WZW26" s="24"/>
      <c r="WZX26" s="24"/>
      <c r="WZY26" s="24"/>
    </row>
    <row r="27" spans="1:9 16245:16249" s="87" customFormat="1" x14ac:dyDescent="0.2">
      <c r="A27" s="24"/>
      <c r="B27" s="102" t="s">
        <v>331</v>
      </c>
      <c r="C27" s="95">
        <v>280.68446999999998</v>
      </c>
      <c r="D27" s="95">
        <v>-97</v>
      </c>
      <c r="E27" s="95">
        <f t="shared" si="1"/>
        <v>183.68446999999998</v>
      </c>
      <c r="F27" s="95">
        <v>280.68446999999998</v>
      </c>
      <c r="G27" s="95">
        <v>-97</v>
      </c>
      <c r="H27" s="95">
        <f t="shared" si="2"/>
        <v>183.68446999999998</v>
      </c>
      <c r="WZU27" s="24"/>
      <c r="WZV27" s="24"/>
      <c r="WZW27" s="24"/>
      <c r="WZX27" s="24"/>
      <c r="WZY27" s="24"/>
    </row>
    <row r="28" spans="1:9 16245:16249" s="87" customFormat="1" x14ac:dyDescent="0.2">
      <c r="A28" s="24"/>
      <c r="B28" s="102" t="s">
        <v>332</v>
      </c>
      <c r="C28" s="95">
        <v>42.536999999999999</v>
      </c>
      <c r="D28" s="95">
        <v>0</v>
      </c>
      <c r="E28" s="95">
        <f t="shared" si="1"/>
        <v>42.536999999999999</v>
      </c>
      <c r="F28" s="95">
        <v>42.536999999999999</v>
      </c>
      <c r="G28" s="95">
        <v>0</v>
      </c>
      <c r="H28" s="95">
        <f t="shared" si="2"/>
        <v>42.536999999999999</v>
      </c>
      <c r="WZU28" s="24"/>
      <c r="WZV28" s="24"/>
      <c r="WZW28" s="24"/>
      <c r="WZX28" s="24"/>
      <c r="WZY28" s="24"/>
    </row>
    <row r="29" spans="1:9 16245:16249" s="87" customFormat="1" x14ac:dyDescent="0.2">
      <c r="A29" s="24"/>
      <c r="B29" s="100" t="s">
        <v>333</v>
      </c>
      <c r="C29" s="95">
        <v>384.93632100000002</v>
      </c>
      <c r="D29" s="95">
        <v>0</v>
      </c>
      <c r="E29" s="95">
        <f t="shared" si="1"/>
        <v>384.93632100000002</v>
      </c>
      <c r="F29" s="95">
        <v>384.93632100000002</v>
      </c>
      <c r="G29" s="95">
        <v>0</v>
      </c>
      <c r="H29" s="95">
        <f t="shared" si="2"/>
        <v>384.93632100000002</v>
      </c>
      <c r="WZU29" s="24"/>
      <c r="WZV29" s="24"/>
      <c r="WZW29" s="24"/>
      <c r="WZX29" s="24"/>
      <c r="WZY29" s="24"/>
    </row>
    <row r="30" spans="1:9 16245:16249" s="87" customFormat="1" x14ac:dyDescent="0.2">
      <c r="A30" s="24"/>
      <c r="B30" s="99" t="s">
        <v>334</v>
      </c>
      <c r="C30" s="95">
        <v>2804.0617350000002</v>
      </c>
      <c r="D30" s="95">
        <v>-29.6</v>
      </c>
      <c r="E30" s="95">
        <f t="shared" si="1"/>
        <v>2774.4617350000003</v>
      </c>
      <c r="F30" s="95">
        <v>2803.1401089999999</v>
      </c>
      <c r="G30" s="95">
        <v>-29.6</v>
      </c>
      <c r="H30" s="95">
        <f t="shared" si="2"/>
        <v>2773.540109</v>
      </c>
      <c r="WZU30" s="24"/>
      <c r="WZV30" s="24"/>
      <c r="WZW30" s="24"/>
      <c r="WZX30" s="24"/>
      <c r="WZY30" s="24"/>
    </row>
    <row r="31" spans="1:9 16245:16249" s="87" customFormat="1" x14ac:dyDescent="0.2">
      <c r="A31" s="24"/>
      <c r="B31" s="99" t="s">
        <v>335</v>
      </c>
      <c r="C31" s="95">
        <v>1056.618479</v>
      </c>
      <c r="D31" s="95">
        <v>-18</v>
      </c>
      <c r="E31" s="95">
        <f t="shared" si="1"/>
        <v>1038.618479</v>
      </c>
      <c r="F31" s="95">
        <v>1063.7916029999999</v>
      </c>
      <c r="G31" s="95">
        <v>-18</v>
      </c>
      <c r="H31" s="95">
        <f t="shared" si="2"/>
        <v>1045.7916029999999</v>
      </c>
      <c r="WZU31" s="24"/>
      <c r="WZV31" s="24"/>
      <c r="WZW31" s="24"/>
      <c r="WZX31" s="24"/>
      <c r="WZY31" s="24"/>
    </row>
    <row r="32" spans="1:9 16245:16249" s="87" customFormat="1" ht="25.5" x14ac:dyDescent="0.2">
      <c r="A32" s="24"/>
      <c r="B32" s="103" t="s">
        <v>336</v>
      </c>
      <c r="C32" s="95">
        <v>106.93321</v>
      </c>
      <c r="D32" s="95">
        <v>-3</v>
      </c>
      <c r="E32" s="95">
        <f t="shared" si="1"/>
        <v>103.93321</v>
      </c>
      <c r="F32" s="95">
        <v>106.93321</v>
      </c>
      <c r="G32" s="95">
        <v>-3</v>
      </c>
      <c r="H32" s="95">
        <f t="shared" si="2"/>
        <v>103.93321</v>
      </c>
      <c r="WZU32" s="24"/>
      <c r="WZV32" s="24"/>
      <c r="WZW32" s="24"/>
      <c r="WZX32" s="24"/>
      <c r="WZY32" s="24"/>
    </row>
    <row r="33" spans="1:20 16245:16249" s="87" customFormat="1" x14ac:dyDescent="0.2">
      <c r="A33" s="24"/>
      <c r="B33" s="103" t="s">
        <v>337</v>
      </c>
      <c r="C33" s="95">
        <v>61.106611999999998</v>
      </c>
      <c r="D33" s="95">
        <v>0.5</v>
      </c>
      <c r="E33" s="95">
        <f t="shared" si="1"/>
        <v>61.606611999999998</v>
      </c>
      <c r="F33" s="95">
        <v>61.106611999999998</v>
      </c>
      <c r="G33" s="95">
        <v>0.5</v>
      </c>
      <c r="H33" s="95">
        <f t="shared" si="2"/>
        <v>61.606611999999998</v>
      </c>
      <c r="WZU33" s="24"/>
      <c r="WZV33" s="24"/>
      <c r="WZW33" s="24"/>
      <c r="WZX33" s="24"/>
      <c r="WZY33" s="24"/>
    </row>
    <row r="34" spans="1:20 16245:16249" s="87" customFormat="1" x14ac:dyDescent="0.2">
      <c r="A34" s="24"/>
      <c r="B34" s="103" t="s">
        <v>338</v>
      </c>
      <c r="C34" s="95">
        <v>62.745491999999999</v>
      </c>
      <c r="D34" s="95">
        <v>-0.302817</v>
      </c>
      <c r="E34" s="95">
        <f t="shared" si="1"/>
        <v>62.442675000000001</v>
      </c>
      <c r="F34" s="95">
        <v>62.745491999999999</v>
      </c>
      <c r="G34" s="95">
        <v>-0.302817</v>
      </c>
      <c r="H34" s="95">
        <f t="shared" si="2"/>
        <v>62.442675000000001</v>
      </c>
      <c r="WZU34" s="24"/>
      <c r="WZV34" s="24"/>
      <c r="WZW34" s="24"/>
      <c r="WZX34" s="24"/>
      <c r="WZY34" s="24"/>
    </row>
    <row r="35" spans="1:20 16245:16249" s="87" customFormat="1" x14ac:dyDescent="0.2">
      <c r="A35" s="24"/>
      <c r="B35" s="103" t="s">
        <v>339</v>
      </c>
      <c r="C35" s="95">
        <v>55.916710000000002</v>
      </c>
      <c r="D35" s="95">
        <v>-19.899999999999999</v>
      </c>
      <c r="E35" s="95">
        <f t="shared" si="1"/>
        <v>36.016710000000003</v>
      </c>
      <c r="F35" s="95">
        <v>55.916710000000002</v>
      </c>
      <c r="G35" s="95">
        <v>-19.899999999999999</v>
      </c>
      <c r="H35" s="95">
        <f t="shared" si="2"/>
        <v>36.016710000000003</v>
      </c>
      <c r="WZU35" s="24"/>
      <c r="WZV35" s="24"/>
      <c r="WZW35" s="24"/>
      <c r="WZX35" s="24"/>
      <c r="WZY35" s="24"/>
    </row>
    <row r="36" spans="1:20 16245:16249" s="87" customFormat="1" x14ac:dyDescent="0.2">
      <c r="A36" s="24"/>
      <c r="B36" s="103" t="s">
        <v>340</v>
      </c>
      <c r="C36" s="95">
        <v>72.101336000000003</v>
      </c>
      <c r="D36" s="95">
        <v>0</v>
      </c>
      <c r="E36" s="95">
        <f t="shared" si="1"/>
        <v>72.101336000000003</v>
      </c>
      <c r="F36" s="95">
        <v>72.101336000000003</v>
      </c>
      <c r="G36" s="95">
        <v>0</v>
      </c>
      <c r="H36" s="95">
        <f t="shared" si="2"/>
        <v>72.101336000000003</v>
      </c>
      <c r="WZU36" s="24"/>
      <c r="WZV36" s="24"/>
      <c r="WZW36" s="24"/>
      <c r="WZX36" s="24"/>
      <c r="WZY36" s="24"/>
    </row>
    <row r="37" spans="1:20 16245:16249" s="87" customFormat="1" x14ac:dyDescent="0.2">
      <c r="A37" s="24"/>
      <c r="B37" s="103" t="s">
        <v>341</v>
      </c>
      <c r="C37" s="95">
        <v>280.65762599999999</v>
      </c>
      <c r="D37" s="95">
        <v>5.485614</v>
      </c>
      <c r="E37" s="95">
        <f t="shared" si="1"/>
        <v>286.14323999999999</v>
      </c>
      <c r="F37" s="95">
        <v>280.30759599999999</v>
      </c>
      <c r="G37" s="95">
        <v>5.485614</v>
      </c>
      <c r="H37" s="95">
        <f t="shared" si="2"/>
        <v>285.79320999999999</v>
      </c>
      <c r="WZU37" s="24"/>
      <c r="WZV37" s="24"/>
      <c r="WZW37" s="24"/>
      <c r="WZX37" s="24"/>
      <c r="WZY37" s="24"/>
    </row>
    <row r="38" spans="1:20 16245:16249" s="87" customFormat="1" x14ac:dyDescent="0.2">
      <c r="A38" s="24"/>
      <c r="B38" s="103" t="s">
        <v>342</v>
      </c>
      <c r="C38" s="95">
        <v>1455.051661</v>
      </c>
      <c r="D38" s="95">
        <v>-49.294001999999999</v>
      </c>
      <c r="E38" s="95">
        <v>1405.7576589999999</v>
      </c>
      <c r="F38" s="95">
        <v>1454.9622869999998</v>
      </c>
      <c r="G38" s="95">
        <v>-49.294001999999999</v>
      </c>
      <c r="H38" s="95">
        <v>1405.6682849999997</v>
      </c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WZU38" s="24"/>
      <c r="WZV38" s="24"/>
      <c r="WZW38" s="24"/>
      <c r="WZX38" s="24"/>
      <c r="WZY38" s="24"/>
    </row>
    <row r="39" spans="1:20 16245:16249" s="87" customFormat="1" x14ac:dyDescent="0.2">
      <c r="A39" s="24"/>
      <c r="B39" s="91" t="s">
        <v>733</v>
      </c>
      <c r="C39" s="92">
        <v>287403.47986399999</v>
      </c>
      <c r="D39" s="92">
        <v>2615.6458780000003</v>
      </c>
      <c r="E39" s="92">
        <f t="shared" si="1"/>
        <v>290019.125742</v>
      </c>
      <c r="F39" s="92">
        <v>294240.49636800005</v>
      </c>
      <c r="G39" s="92">
        <v>2615.6458780000003</v>
      </c>
      <c r="H39" s="92">
        <f t="shared" si="2"/>
        <v>296856.14224600006</v>
      </c>
      <c r="WZU39" s="24"/>
      <c r="WZV39" s="24"/>
      <c r="WZW39" s="24"/>
      <c r="WZX39" s="24"/>
      <c r="WZY39" s="24"/>
    </row>
    <row r="40" spans="1:20 16245:16249" s="87" customFormat="1" x14ac:dyDescent="0.2">
      <c r="A40" s="24"/>
      <c r="B40" s="91" t="s">
        <v>344</v>
      </c>
      <c r="C40" s="92">
        <f t="shared" ref="C40:H40" si="4">SUM(C41:C59)</f>
        <v>10171.335730000001</v>
      </c>
      <c r="D40" s="92">
        <f t="shared" si="4"/>
        <v>15.226908000000003</v>
      </c>
      <c r="E40" s="92">
        <f t="shared" si="4"/>
        <v>10186.562638000001</v>
      </c>
      <c r="F40" s="92">
        <f t="shared" si="4"/>
        <v>10162.558327000001</v>
      </c>
      <c r="G40" s="92">
        <f t="shared" si="4"/>
        <v>15.226908000000003</v>
      </c>
      <c r="H40" s="92">
        <f t="shared" si="4"/>
        <v>10177.785235000001</v>
      </c>
      <c r="WZU40" s="24"/>
      <c r="WZV40" s="24"/>
      <c r="WZW40" s="24"/>
      <c r="WZX40" s="24"/>
      <c r="WZY40" s="24"/>
    </row>
    <row r="41" spans="1:20 16245:16249" s="87" customFormat="1" x14ac:dyDescent="0.2">
      <c r="A41" s="24"/>
      <c r="B41" s="105" t="s">
        <v>345</v>
      </c>
      <c r="C41" s="95">
        <v>1778.6736370000001</v>
      </c>
      <c r="D41" s="95">
        <v>-1.9619660000000001</v>
      </c>
      <c r="E41" s="95">
        <f t="shared" si="1"/>
        <v>1776.711671</v>
      </c>
      <c r="F41" s="95">
        <v>1778.6736370000001</v>
      </c>
      <c r="G41" s="95">
        <v>-1.9619660000000001</v>
      </c>
      <c r="H41" s="95">
        <f t="shared" si="2"/>
        <v>1776.711671</v>
      </c>
      <c r="WZU41" s="24"/>
      <c r="WZV41" s="24"/>
      <c r="WZW41" s="24"/>
      <c r="WZX41" s="24"/>
      <c r="WZY41" s="24"/>
    </row>
    <row r="42" spans="1:20 16245:16249" s="87" customFormat="1" x14ac:dyDescent="0.2">
      <c r="A42" s="24"/>
      <c r="B42" s="105" t="s">
        <v>346</v>
      </c>
      <c r="C42" s="95">
        <v>1223.4556670000002</v>
      </c>
      <c r="D42" s="95">
        <v>37.457884999999997</v>
      </c>
      <c r="E42" s="95">
        <f t="shared" si="1"/>
        <v>1260.9135520000002</v>
      </c>
      <c r="F42" s="95">
        <v>1214.3982639999999</v>
      </c>
      <c r="G42" s="95">
        <v>37.457884999999997</v>
      </c>
      <c r="H42" s="95">
        <f t="shared" si="2"/>
        <v>1251.856149</v>
      </c>
      <c r="WZU42" s="24"/>
      <c r="WZV42" s="24"/>
      <c r="WZW42" s="24"/>
      <c r="WZX42" s="24"/>
      <c r="WZY42" s="24"/>
    </row>
    <row r="43" spans="1:20 16245:16249" s="87" customFormat="1" x14ac:dyDescent="0.2">
      <c r="A43" s="24"/>
      <c r="B43" s="105" t="s">
        <v>347</v>
      </c>
      <c r="C43" s="95">
        <v>320.49777</v>
      </c>
      <c r="D43" s="95">
        <v>0</v>
      </c>
      <c r="E43" s="95">
        <f t="shared" si="1"/>
        <v>320.49777</v>
      </c>
      <c r="F43" s="95">
        <v>320.49777</v>
      </c>
      <c r="G43" s="95">
        <v>0</v>
      </c>
      <c r="H43" s="95">
        <f t="shared" si="2"/>
        <v>320.49777</v>
      </c>
      <c r="WZU43" s="24"/>
      <c r="WZV43" s="24"/>
      <c r="WZW43" s="24"/>
      <c r="WZX43" s="24"/>
      <c r="WZY43" s="24"/>
    </row>
    <row r="44" spans="1:20 16245:16249" s="87" customFormat="1" x14ac:dyDescent="0.2">
      <c r="A44" s="24"/>
      <c r="B44" s="105" t="s">
        <v>348</v>
      </c>
      <c r="C44" s="95">
        <v>173.656519</v>
      </c>
      <c r="D44" s="95">
        <v>10</v>
      </c>
      <c r="E44" s="95">
        <f t="shared" si="1"/>
        <v>183.656519</v>
      </c>
      <c r="F44" s="95">
        <v>173.656519</v>
      </c>
      <c r="G44" s="95">
        <v>10</v>
      </c>
      <c r="H44" s="95">
        <f t="shared" si="2"/>
        <v>183.656519</v>
      </c>
      <c r="WZU44" s="24"/>
      <c r="WZV44" s="24"/>
      <c r="WZW44" s="24"/>
      <c r="WZX44" s="24"/>
      <c r="WZY44" s="24"/>
    </row>
    <row r="45" spans="1:20 16245:16249" s="87" customFormat="1" x14ac:dyDescent="0.2">
      <c r="A45" s="24"/>
      <c r="B45" s="105" t="s">
        <v>349</v>
      </c>
      <c r="C45" s="95">
        <v>4194.7034149999999</v>
      </c>
      <c r="D45" s="95">
        <v>-42.1</v>
      </c>
      <c r="E45" s="95">
        <f t="shared" si="1"/>
        <v>4152.6034149999996</v>
      </c>
      <c r="F45" s="95">
        <v>4194.7034149999999</v>
      </c>
      <c r="G45" s="95">
        <v>-42.1</v>
      </c>
      <c r="H45" s="95">
        <f t="shared" si="2"/>
        <v>4152.6034149999996</v>
      </c>
      <c r="WZU45" s="24"/>
      <c r="WZV45" s="24"/>
      <c r="WZW45" s="24"/>
      <c r="WZX45" s="24"/>
      <c r="WZY45" s="24"/>
    </row>
    <row r="46" spans="1:20 16245:16249" s="87" customFormat="1" ht="25.5" x14ac:dyDescent="0.2">
      <c r="A46" s="24"/>
      <c r="B46" s="105" t="s">
        <v>734</v>
      </c>
      <c r="C46" s="95">
        <v>75.303405999999995</v>
      </c>
      <c r="D46" s="95">
        <v>2.855</v>
      </c>
      <c r="E46" s="95">
        <f t="shared" si="1"/>
        <v>78.158405999999999</v>
      </c>
      <c r="F46" s="95">
        <v>75.303405999999995</v>
      </c>
      <c r="G46" s="95">
        <v>2.855</v>
      </c>
      <c r="H46" s="95">
        <f t="shared" si="2"/>
        <v>78.158405999999999</v>
      </c>
      <c r="WZU46" s="24"/>
      <c r="WZV46" s="24"/>
      <c r="WZW46" s="24"/>
      <c r="WZX46" s="24"/>
      <c r="WZY46" s="24"/>
    </row>
    <row r="47" spans="1:20 16245:16249" s="87" customFormat="1" x14ac:dyDescent="0.2">
      <c r="A47" s="24"/>
      <c r="B47" s="105" t="s">
        <v>351</v>
      </c>
      <c r="C47" s="95">
        <v>71.272642000000005</v>
      </c>
      <c r="D47" s="95">
        <v>3</v>
      </c>
      <c r="E47" s="95">
        <f t="shared" si="1"/>
        <v>74.272642000000005</v>
      </c>
      <c r="F47" s="95">
        <v>71.272642000000005</v>
      </c>
      <c r="G47" s="95">
        <v>3</v>
      </c>
      <c r="H47" s="95">
        <f t="shared" si="2"/>
        <v>74.272642000000005</v>
      </c>
      <c r="WZU47" s="24"/>
      <c r="WZV47" s="24"/>
      <c r="WZW47" s="24"/>
      <c r="WZX47" s="24"/>
      <c r="WZY47" s="24"/>
    </row>
    <row r="48" spans="1:20 16245:16249" s="87" customFormat="1" x14ac:dyDescent="0.2">
      <c r="A48" s="24"/>
      <c r="B48" s="105" t="s">
        <v>352</v>
      </c>
      <c r="C48" s="95">
        <v>18.991723</v>
      </c>
      <c r="D48" s="95">
        <v>-5</v>
      </c>
      <c r="E48" s="95">
        <f t="shared" si="1"/>
        <v>13.991723</v>
      </c>
      <c r="F48" s="95">
        <v>18.991723</v>
      </c>
      <c r="G48" s="95">
        <v>-5</v>
      </c>
      <c r="H48" s="95">
        <f t="shared" si="2"/>
        <v>13.991723</v>
      </c>
      <c r="WZU48" s="24"/>
      <c r="WZV48" s="24"/>
      <c r="WZW48" s="24"/>
      <c r="WZX48" s="24"/>
      <c r="WZY48" s="24"/>
    </row>
    <row r="49" spans="1:20 16245:16249" s="87" customFormat="1" x14ac:dyDescent="0.2">
      <c r="A49" s="24"/>
      <c r="B49" s="105" t="s">
        <v>353</v>
      </c>
      <c r="C49" s="95">
        <v>40</v>
      </c>
      <c r="D49" s="95">
        <v>0</v>
      </c>
      <c r="E49" s="95">
        <f t="shared" si="1"/>
        <v>40</v>
      </c>
      <c r="F49" s="95">
        <v>40</v>
      </c>
      <c r="G49" s="95">
        <v>0</v>
      </c>
      <c r="H49" s="95">
        <f t="shared" si="2"/>
        <v>40</v>
      </c>
      <c r="WZU49" s="24"/>
      <c r="WZV49" s="24"/>
      <c r="WZW49" s="24"/>
      <c r="WZX49" s="24"/>
      <c r="WZY49" s="24"/>
    </row>
    <row r="50" spans="1:20 16245:16249" s="87" customFormat="1" ht="25.5" x14ac:dyDescent="0.2">
      <c r="A50" s="24"/>
      <c r="B50" s="105" t="s">
        <v>354</v>
      </c>
      <c r="C50" s="95">
        <v>368</v>
      </c>
      <c r="D50" s="95">
        <v>0</v>
      </c>
      <c r="E50" s="95">
        <f t="shared" si="1"/>
        <v>368</v>
      </c>
      <c r="F50" s="95">
        <v>368</v>
      </c>
      <c r="G50" s="95">
        <v>0</v>
      </c>
      <c r="H50" s="95">
        <f t="shared" si="2"/>
        <v>368</v>
      </c>
      <c r="WZU50" s="24"/>
      <c r="WZV50" s="24"/>
      <c r="WZW50" s="24"/>
      <c r="WZX50" s="24"/>
      <c r="WZY50" s="24"/>
    </row>
    <row r="51" spans="1:20 16245:16249" s="87" customFormat="1" x14ac:dyDescent="0.2">
      <c r="A51" s="24"/>
      <c r="B51" s="103" t="s">
        <v>355</v>
      </c>
      <c r="C51" s="95">
        <v>154.175803</v>
      </c>
      <c r="D51" s="95">
        <v>-1.7999999999999999E-2</v>
      </c>
      <c r="E51" s="95">
        <f t="shared" si="1"/>
        <v>154.157803</v>
      </c>
      <c r="F51" s="95">
        <v>154.175803</v>
      </c>
      <c r="G51" s="95">
        <v>-1.7999999999999999E-2</v>
      </c>
      <c r="H51" s="95">
        <f t="shared" si="2"/>
        <v>154.157803</v>
      </c>
      <c r="WZU51" s="24"/>
      <c r="WZV51" s="24"/>
      <c r="WZW51" s="24"/>
      <c r="WZX51" s="24"/>
      <c r="WZY51" s="24"/>
    </row>
    <row r="52" spans="1:20 16245:16249" s="87" customFormat="1" x14ac:dyDescent="0.2">
      <c r="A52" s="24"/>
      <c r="B52" s="103" t="s">
        <v>356</v>
      </c>
      <c r="C52" s="95">
        <v>186.00269700000001</v>
      </c>
      <c r="D52" s="95">
        <v>8.2806200000000008</v>
      </c>
      <c r="E52" s="95">
        <f t="shared" si="1"/>
        <v>194.28331700000001</v>
      </c>
      <c r="F52" s="95">
        <v>186.00269700000001</v>
      </c>
      <c r="G52" s="95">
        <v>8.2806200000000008</v>
      </c>
      <c r="H52" s="95">
        <f t="shared" si="2"/>
        <v>194.28331700000001</v>
      </c>
      <c r="WZU52" s="24"/>
      <c r="WZV52" s="24"/>
      <c r="WZW52" s="24"/>
      <c r="WZX52" s="24"/>
      <c r="WZY52" s="24"/>
    </row>
    <row r="53" spans="1:20 16245:16249" s="87" customFormat="1" x14ac:dyDescent="0.2">
      <c r="A53" s="24"/>
      <c r="B53" s="103" t="s">
        <v>357</v>
      </c>
      <c r="C53" s="95">
        <v>377.898507</v>
      </c>
      <c r="D53" s="95">
        <v>0</v>
      </c>
      <c r="E53" s="95">
        <f t="shared" si="1"/>
        <v>377.898507</v>
      </c>
      <c r="F53" s="95">
        <v>377.898507</v>
      </c>
      <c r="G53" s="95">
        <v>0</v>
      </c>
      <c r="H53" s="95">
        <f t="shared" si="2"/>
        <v>377.898507</v>
      </c>
      <c r="WZU53" s="24"/>
      <c r="WZV53" s="24"/>
      <c r="WZW53" s="24"/>
      <c r="WZX53" s="24"/>
      <c r="WZY53" s="24"/>
    </row>
    <row r="54" spans="1:20 16245:16249" s="87" customFormat="1" x14ac:dyDescent="0.2">
      <c r="A54" s="24"/>
      <c r="B54" s="99" t="s">
        <v>358</v>
      </c>
      <c r="C54" s="95">
        <v>211.874728</v>
      </c>
      <c r="D54" s="95">
        <v>0</v>
      </c>
      <c r="E54" s="95">
        <f t="shared" si="1"/>
        <v>211.874728</v>
      </c>
      <c r="F54" s="95">
        <v>211.874728</v>
      </c>
      <c r="G54" s="95">
        <v>0</v>
      </c>
      <c r="H54" s="95">
        <f t="shared" si="2"/>
        <v>211.874728</v>
      </c>
      <c r="WZU54" s="24"/>
      <c r="WZV54" s="24"/>
      <c r="WZW54" s="24"/>
      <c r="WZX54" s="24"/>
      <c r="WZY54" s="24"/>
    </row>
    <row r="55" spans="1:20 16245:16249" s="87" customFormat="1" ht="38.25" x14ac:dyDescent="0.2">
      <c r="A55" s="24"/>
      <c r="B55" s="99" t="s">
        <v>359</v>
      </c>
      <c r="C55" s="95">
        <v>57.300457999999999</v>
      </c>
      <c r="D55" s="95">
        <v>0</v>
      </c>
      <c r="E55" s="95">
        <f t="shared" si="1"/>
        <v>57.300457999999999</v>
      </c>
      <c r="F55" s="95">
        <v>57.300457999999999</v>
      </c>
      <c r="G55" s="95">
        <v>0</v>
      </c>
      <c r="H55" s="95">
        <f t="shared" si="2"/>
        <v>57.300457999999999</v>
      </c>
      <c r="WZU55" s="24"/>
      <c r="WZV55" s="24"/>
      <c r="WZW55" s="24"/>
      <c r="WZX55" s="24"/>
      <c r="WZY55" s="24"/>
    </row>
    <row r="56" spans="1:20 16245:16249" s="87" customFormat="1" ht="25.5" x14ac:dyDescent="0.2">
      <c r="A56" s="24"/>
      <c r="B56" s="99" t="s">
        <v>360</v>
      </c>
      <c r="C56" s="95">
        <v>513.63790700000004</v>
      </c>
      <c r="D56" s="95">
        <v>0</v>
      </c>
      <c r="E56" s="95">
        <f t="shared" si="1"/>
        <v>513.63790700000004</v>
      </c>
      <c r="F56" s="95">
        <v>513.63790700000004</v>
      </c>
      <c r="G56" s="95">
        <v>0</v>
      </c>
      <c r="H56" s="95">
        <f t="shared" si="2"/>
        <v>513.63790700000004</v>
      </c>
      <c r="WZU56" s="24"/>
      <c r="WZV56" s="24"/>
      <c r="WZW56" s="24"/>
      <c r="WZX56" s="24"/>
      <c r="WZY56" s="24"/>
    </row>
    <row r="57" spans="1:20 16245:16249" s="87" customFormat="1" x14ac:dyDescent="0.2">
      <c r="A57" s="24"/>
      <c r="B57" s="99" t="s">
        <v>361</v>
      </c>
      <c r="C57" s="95">
        <v>331.38669099999998</v>
      </c>
      <c r="D57" s="95">
        <v>0</v>
      </c>
      <c r="E57" s="95">
        <f t="shared" si="1"/>
        <v>331.38669099999998</v>
      </c>
      <c r="F57" s="95">
        <v>331.38669099999998</v>
      </c>
      <c r="G57" s="95">
        <v>0</v>
      </c>
      <c r="H57" s="95">
        <f t="shared" si="2"/>
        <v>331.38669099999998</v>
      </c>
      <c r="WZU57" s="24"/>
      <c r="WZV57" s="24"/>
      <c r="WZW57" s="24"/>
      <c r="WZX57" s="24"/>
      <c r="WZY57" s="24"/>
    </row>
    <row r="58" spans="1:20 16245:16249" x14ac:dyDescent="0.2">
      <c r="B58" s="99" t="s">
        <v>362</v>
      </c>
      <c r="C58" s="95">
        <v>55.407941999999998</v>
      </c>
      <c r="D58" s="95">
        <v>0</v>
      </c>
      <c r="E58" s="95">
        <f t="shared" si="1"/>
        <v>55.407941999999998</v>
      </c>
      <c r="F58" s="95">
        <v>55.407941999999998</v>
      </c>
      <c r="G58" s="95">
        <v>0</v>
      </c>
      <c r="H58" s="95">
        <f t="shared" si="2"/>
        <v>55.407941999999998</v>
      </c>
    </row>
    <row r="59" spans="1:20 16245:16249" x14ac:dyDescent="0.2">
      <c r="B59" s="99" t="s">
        <v>363</v>
      </c>
      <c r="C59" s="95">
        <v>19.096218000000668</v>
      </c>
      <c r="D59" s="95">
        <v>2.7133690000000019</v>
      </c>
      <c r="E59" s="95">
        <v>21.809587000000672</v>
      </c>
      <c r="F59" s="95">
        <v>19.376218000001323</v>
      </c>
      <c r="G59" s="95">
        <v>2.7133690000000019</v>
      </c>
      <c r="H59" s="95">
        <v>22.089587000001327</v>
      </c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</row>
    <row r="60" spans="1:20 16245:16249" s="87" customFormat="1" x14ac:dyDescent="0.2">
      <c r="A60" s="24"/>
      <c r="B60" s="91" t="s">
        <v>364</v>
      </c>
      <c r="C60" s="92">
        <v>135842.79850099998</v>
      </c>
      <c r="D60" s="92">
        <v>1850.5309999999999</v>
      </c>
      <c r="E60" s="92">
        <f t="shared" si="1"/>
        <v>137693.32950099997</v>
      </c>
      <c r="F60" s="92">
        <v>142427.799501</v>
      </c>
      <c r="G60" s="92">
        <v>1850.5309999999999</v>
      </c>
      <c r="H60" s="92">
        <f t="shared" si="2"/>
        <v>144278.33050099999</v>
      </c>
      <c r="WZU60" s="24"/>
      <c r="WZV60" s="24"/>
      <c r="WZW60" s="24"/>
      <c r="WZX60" s="24"/>
      <c r="WZY60" s="24"/>
    </row>
    <row r="61" spans="1:20 16245:16249" s="87" customFormat="1" x14ac:dyDescent="0.2">
      <c r="A61" s="24"/>
      <c r="B61" s="91" t="s">
        <v>365</v>
      </c>
      <c r="C61" s="92">
        <f t="shared" ref="C61:H61" si="5">SUM(C62:C94)</f>
        <v>116627.06302600002</v>
      </c>
      <c r="D61" s="92">
        <f t="shared" si="5"/>
        <v>1385.232</v>
      </c>
      <c r="E61" s="92">
        <f t="shared" si="5"/>
        <v>118012.29502600001</v>
      </c>
      <c r="F61" s="92">
        <f t="shared" si="5"/>
        <v>123227.06302600002</v>
      </c>
      <c r="G61" s="92">
        <f t="shared" si="5"/>
        <v>1385.232</v>
      </c>
      <c r="H61" s="92">
        <f t="shared" si="5"/>
        <v>124612.29502600001</v>
      </c>
      <c r="WZU61" s="24"/>
      <c r="WZV61" s="24"/>
      <c r="WZW61" s="24"/>
      <c r="WZX61" s="24"/>
      <c r="WZY61" s="24"/>
    </row>
    <row r="62" spans="1:20 16245:16249" ht="28.5" customHeight="1" x14ac:dyDescent="0.2">
      <c r="B62" s="99" t="s">
        <v>366</v>
      </c>
      <c r="C62" s="95">
        <v>7564.9525730000005</v>
      </c>
      <c r="D62" s="95">
        <v>0</v>
      </c>
      <c r="E62" s="95">
        <f t="shared" si="1"/>
        <v>7564.9525730000005</v>
      </c>
      <c r="F62" s="95">
        <v>7564.9525730000005</v>
      </c>
      <c r="G62" s="95">
        <v>0</v>
      </c>
      <c r="H62" s="95">
        <f t="shared" si="2"/>
        <v>7564.9525730000005</v>
      </c>
    </row>
    <row r="63" spans="1:20 16245:16249" ht="25.5" x14ac:dyDescent="0.2">
      <c r="B63" s="99" t="s">
        <v>700</v>
      </c>
      <c r="C63" s="95">
        <v>0</v>
      </c>
      <c r="D63" s="95">
        <v>116</v>
      </c>
      <c r="E63" s="95">
        <f t="shared" si="1"/>
        <v>116</v>
      </c>
      <c r="F63" s="95">
        <v>0</v>
      </c>
      <c r="G63" s="95">
        <v>116</v>
      </c>
      <c r="H63" s="95">
        <f t="shared" si="2"/>
        <v>116</v>
      </c>
    </row>
    <row r="64" spans="1:20 16245:16249" x14ac:dyDescent="0.2">
      <c r="B64" s="99" t="s">
        <v>368</v>
      </c>
      <c r="C64" s="95">
        <v>9900</v>
      </c>
      <c r="D64" s="95">
        <v>0</v>
      </c>
      <c r="E64" s="95">
        <f t="shared" si="1"/>
        <v>9900</v>
      </c>
      <c r="F64" s="95">
        <v>9900</v>
      </c>
      <c r="G64" s="95">
        <v>0</v>
      </c>
      <c r="H64" s="95">
        <f t="shared" si="2"/>
        <v>9900</v>
      </c>
    </row>
    <row r="65" spans="2:9" x14ac:dyDescent="0.2">
      <c r="B65" s="99" t="s">
        <v>369</v>
      </c>
      <c r="C65" s="95">
        <v>4500</v>
      </c>
      <c r="D65" s="95">
        <v>0</v>
      </c>
      <c r="E65" s="95">
        <f t="shared" si="1"/>
        <v>4500</v>
      </c>
      <c r="F65" s="95">
        <v>4500</v>
      </c>
      <c r="G65" s="95">
        <v>0</v>
      </c>
      <c r="H65" s="95">
        <f t="shared" si="2"/>
        <v>4500</v>
      </c>
    </row>
    <row r="66" spans="2:9" x14ac:dyDescent="0.2">
      <c r="B66" s="99" t="s">
        <v>370</v>
      </c>
      <c r="C66" s="95">
        <v>255</v>
      </c>
      <c r="D66" s="95">
        <v>0</v>
      </c>
      <c r="E66" s="95">
        <f t="shared" si="1"/>
        <v>255</v>
      </c>
      <c r="F66" s="95">
        <v>255</v>
      </c>
      <c r="G66" s="95">
        <v>0</v>
      </c>
      <c r="H66" s="95">
        <f t="shared" si="2"/>
        <v>255</v>
      </c>
      <c r="I66" s="87"/>
    </row>
    <row r="67" spans="2:9" x14ac:dyDescent="0.2">
      <c r="B67" s="99" t="s">
        <v>371</v>
      </c>
      <c r="C67" s="95">
        <v>6740</v>
      </c>
      <c r="D67" s="95">
        <v>0</v>
      </c>
      <c r="E67" s="95">
        <f t="shared" si="1"/>
        <v>6740</v>
      </c>
      <c r="F67" s="95">
        <v>6740</v>
      </c>
      <c r="G67" s="95">
        <v>0</v>
      </c>
      <c r="H67" s="95">
        <f t="shared" si="2"/>
        <v>6740</v>
      </c>
    </row>
    <row r="68" spans="2:9" x14ac:dyDescent="0.2">
      <c r="B68" s="99" t="s">
        <v>372</v>
      </c>
      <c r="C68" s="95">
        <v>6246.8050000000003</v>
      </c>
      <c r="D68" s="95">
        <v>125.19199999999999</v>
      </c>
      <c r="E68" s="95">
        <f t="shared" si="1"/>
        <v>6371.9970000000003</v>
      </c>
      <c r="F68" s="95">
        <v>6246.8050000000003</v>
      </c>
      <c r="G68" s="95">
        <v>125.19199999999999</v>
      </c>
      <c r="H68" s="95">
        <f t="shared" si="2"/>
        <v>6371.9970000000003</v>
      </c>
    </row>
    <row r="69" spans="2:9" ht="28.5" customHeight="1" x14ac:dyDescent="0.2">
      <c r="B69" s="99" t="s">
        <v>701</v>
      </c>
      <c r="C69" s="95">
        <v>71792.070999999996</v>
      </c>
      <c r="D69" s="95">
        <v>1029.04</v>
      </c>
      <c r="E69" s="95">
        <f t="shared" ref="E69:E132" si="6">C69+D69</f>
        <v>72821.11099999999</v>
      </c>
      <c r="F69" s="95">
        <v>78392.070999999996</v>
      </c>
      <c r="G69" s="95">
        <v>1029.04</v>
      </c>
      <c r="H69" s="95">
        <f t="shared" ref="H69:H132" si="7">F69+G69</f>
        <v>79421.11099999999</v>
      </c>
    </row>
    <row r="70" spans="2:9" x14ac:dyDescent="0.2">
      <c r="B70" s="99" t="s">
        <v>374</v>
      </c>
      <c r="C70" s="95">
        <v>0</v>
      </c>
      <c r="D70" s="95">
        <v>50</v>
      </c>
      <c r="E70" s="95">
        <f t="shared" si="6"/>
        <v>50</v>
      </c>
      <c r="F70" s="95">
        <v>0</v>
      </c>
      <c r="G70" s="95">
        <v>50</v>
      </c>
      <c r="H70" s="95">
        <f t="shared" si="7"/>
        <v>50</v>
      </c>
    </row>
    <row r="71" spans="2:9" x14ac:dyDescent="0.2">
      <c r="B71" s="99" t="s">
        <v>375</v>
      </c>
      <c r="C71" s="95">
        <v>258.82672100000002</v>
      </c>
      <c r="D71" s="95">
        <v>0</v>
      </c>
      <c r="E71" s="95">
        <f t="shared" si="6"/>
        <v>258.82672100000002</v>
      </c>
      <c r="F71" s="95">
        <v>258.82672100000002</v>
      </c>
      <c r="G71" s="95">
        <v>0</v>
      </c>
      <c r="H71" s="95">
        <f t="shared" si="7"/>
        <v>258.82672100000002</v>
      </c>
    </row>
    <row r="72" spans="2:9" ht="25.5" x14ac:dyDescent="0.2">
      <c r="B72" s="99" t="s">
        <v>376</v>
      </c>
      <c r="C72" s="95">
        <v>424</v>
      </c>
      <c r="D72" s="95">
        <v>0</v>
      </c>
      <c r="E72" s="95">
        <f t="shared" si="6"/>
        <v>424</v>
      </c>
      <c r="F72" s="95">
        <v>424</v>
      </c>
      <c r="G72" s="95">
        <v>0</v>
      </c>
      <c r="H72" s="95">
        <f t="shared" si="7"/>
        <v>424</v>
      </c>
    </row>
    <row r="73" spans="2:9" x14ac:dyDescent="0.2">
      <c r="B73" s="99" t="s">
        <v>377</v>
      </c>
      <c r="C73" s="95">
        <v>567</v>
      </c>
      <c r="D73" s="95">
        <v>0</v>
      </c>
      <c r="E73" s="95">
        <f t="shared" si="6"/>
        <v>567</v>
      </c>
      <c r="F73" s="95">
        <v>567</v>
      </c>
      <c r="G73" s="95">
        <v>0</v>
      </c>
      <c r="H73" s="95">
        <f t="shared" si="7"/>
        <v>567</v>
      </c>
    </row>
    <row r="74" spans="2:9" ht="25.5" x14ac:dyDescent="0.2">
      <c r="B74" s="99" t="s">
        <v>735</v>
      </c>
      <c r="C74" s="95">
        <v>0</v>
      </c>
      <c r="D74" s="95">
        <v>0</v>
      </c>
      <c r="E74" s="95">
        <f t="shared" si="6"/>
        <v>0</v>
      </c>
      <c r="F74" s="95">
        <v>0</v>
      </c>
      <c r="G74" s="95">
        <v>0</v>
      </c>
      <c r="H74" s="95">
        <f t="shared" si="7"/>
        <v>0</v>
      </c>
    </row>
    <row r="75" spans="2:9" x14ac:dyDescent="0.2">
      <c r="B75" s="99" t="s">
        <v>378</v>
      </c>
      <c r="C75" s="95">
        <v>0</v>
      </c>
      <c r="D75" s="95">
        <v>0</v>
      </c>
      <c r="E75" s="95">
        <f t="shared" si="6"/>
        <v>0</v>
      </c>
      <c r="F75" s="95">
        <v>0</v>
      </c>
      <c r="G75" s="95">
        <v>0</v>
      </c>
      <c r="H75" s="95">
        <f t="shared" si="7"/>
        <v>0</v>
      </c>
    </row>
    <row r="76" spans="2:9" x14ac:dyDescent="0.2">
      <c r="B76" s="99" t="s">
        <v>379</v>
      </c>
      <c r="C76" s="95">
        <v>400</v>
      </c>
      <c r="D76" s="95">
        <v>0</v>
      </c>
      <c r="E76" s="95">
        <f t="shared" si="6"/>
        <v>400</v>
      </c>
      <c r="F76" s="95">
        <v>400</v>
      </c>
      <c r="G76" s="95">
        <v>0</v>
      </c>
      <c r="H76" s="95">
        <f t="shared" si="7"/>
        <v>400</v>
      </c>
    </row>
    <row r="77" spans="2:9" x14ac:dyDescent="0.2">
      <c r="B77" s="99" t="s">
        <v>380</v>
      </c>
      <c r="C77" s="95">
        <v>45</v>
      </c>
      <c r="D77" s="95">
        <v>0</v>
      </c>
      <c r="E77" s="95">
        <f t="shared" si="6"/>
        <v>45</v>
      </c>
      <c r="F77" s="95">
        <v>45</v>
      </c>
      <c r="G77" s="95">
        <v>0</v>
      </c>
      <c r="H77" s="95">
        <f t="shared" si="7"/>
        <v>45</v>
      </c>
    </row>
    <row r="78" spans="2:9" x14ac:dyDescent="0.2">
      <c r="B78" s="99" t="s">
        <v>381</v>
      </c>
      <c r="C78" s="95">
        <v>35</v>
      </c>
      <c r="D78" s="95">
        <v>0</v>
      </c>
      <c r="E78" s="95">
        <f t="shared" si="6"/>
        <v>35</v>
      </c>
      <c r="F78" s="95">
        <v>35</v>
      </c>
      <c r="G78" s="95">
        <v>0</v>
      </c>
      <c r="H78" s="95">
        <f t="shared" si="7"/>
        <v>35</v>
      </c>
    </row>
    <row r="79" spans="2:9" ht="25.5" x14ac:dyDescent="0.2">
      <c r="B79" s="99" t="s">
        <v>736</v>
      </c>
      <c r="C79" s="95">
        <v>4874.5540000000001</v>
      </c>
      <c r="D79" s="95">
        <v>0</v>
      </c>
      <c r="E79" s="95">
        <f t="shared" si="6"/>
        <v>4874.5540000000001</v>
      </c>
      <c r="F79" s="95">
        <v>4874.5540000000001</v>
      </c>
      <c r="G79" s="95">
        <v>0</v>
      </c>
      <c r="H79" s="95">
        <f t="shared" si="7"/>
        <v>4874.5540000000001</v>
      </c>
    </row>
    <row r="80" spans="2:9" x14ac:dyDescent="0.2">
      <c r="B80" s="99" t="s">
        <v>383</v>
      </c>
      <c r="C80" s="95">
        <v>236.814548</v>
      </c>
      <c r="D80" s="95">
        <v>0</v>
      </c>
      <c r="E80" s="95">
        <f t="shared" si="6"/>
        <v>236.814548</v>
      </c>
      <c r="F80" s="95">
        <v>236.814548</v>
      </c>
      <c r="G80" s="95">
        <v>0</v>
      </c>
      <c r="H80" s="95">
        <f t="shared" si="7"/>
        <v>236.814548</v>
      </c>
    </row>
    <row r="81" spans="1:14 16245:16249" ht="25.5" x14ac:dyDescent="0.2">
      <c r="B81" s="99" t="s">
        <v>384</v>
      </c>
      <c r="C81" s="95">
        <v>16</v>
      </c>
      <c r="D81" s="95">
        <v>0</v>
      </c>
      <c r="E81" s="95">
        <f t="shared" si="6"/>
        <v>16</v>
      </c>
      <c r="F81" s="95">
        <v>16</v>
      </c>
      <c r="G81" s="95">
        <v>0</v>
      </c>
      <c r="H81" s="95">
        <f t="shared" si="7"/>
        <v>16</v>
      </c>
    </row>
    <row r="82" spans="1:14 16245:16249" ht="25.5" x14ac:dyDescent="0.2">
      <c r="B82" s="99" t="s">
        <v>385</v>
      </c>
      <c r="C82" s="95">
        <v>1000</v>
      </c>
      <c r="D82" s="95">
        <v>0</v>
      </c>
      <c r="E82" s="95">
        <f t="shared" si="6"/>
        <v>1000</v>
      </c>
      <c r="F82" s="95">
        <v>1000</v>
      </c>
      <c r="G82" s="95">
        <v>0</v>
      </c>
      <c r="H82" s="95">
        <f t="shared" si="7"/>
        <v>1000</v>
      </c>
      <c r="I82" s="45"/>
      <c r="J82" s="45"/>
      <c r="K82" s="45"/>
      <c r="L82" s="45"/>
      <c r="M82" s="45"/>
      <c r="N82" s="45"/>
    </row>
    <row r="83" spans="1:14 16245:16249" s="87" customFormat="1" ht="27" customHeight="1" x14ac:dyDescent="0.2">
      <c r="A83" s="24"/>
      <c r="B83" s="99" t="s">
        <v>386</v>
      </c>
      <c r="C83" s="95">
        <v>135.80000000000001</v>
      </c>
      <c r="D83" s="95">
        <v>0</v>
      </c>
      <c r="E83" s="95">
        <f t="shared" si="6"/>
        <v>135.80000000000001</v>
      </c>
      <c r="F83" s="95">
        <v>135.80000000000001</v>
      </c>
      <c r="G83" s="95">
        <v>0</v>
      </c>
      <c r="H83" s="95">
        <f t="shared" si="7"/>
        <v>135.80000000000001</v>
      </c>
      <c r="WZU83" s="24"/>
      <c r="WZV83" s="24"/>
      <c r="WZW83" s="24"/>
      <c r="WZX83" s="24"/>
      <c r="WZY83" s="24"/>
    </row>
    <row r="84" spans="1:14 16245:16249" ht="25.5" x14ac:dyDescent="0.2">
      <c r="B84" s="99" t="s">
        <v>388</v>
      </c>
      <c r="C84" s="95">
        <v>384.673</v>
      </c>
      <c r="D84" s="95">
        <v>0</v>
      </c>
      <c r="E84" s="95">
        <f t="shared" si="6"/>
        <v>384.673</v>
      </c>
      <c r="F84" s="95">
        <v>384.673</v>
      </c>
      <c r="G84" s="95">
        <v>0</v>
      </c>
      <c r="H84" s="95">
        <f t="shared" si="7"/>
        <v>384.673</v>
      </c>
    </row>
    <row r="85" spans="1:14 16245:16249" x14ac:dyDescent="0.2">
      <c r="B85" s="99" t="s">
        <v>389</v>
      </c>
      <c r="C85" s="95">
        <v>50</v>
      </c>
      <c r="D85" s="95">
        <v>-6</v>
      </c>
      <c r="E85" s="95">
        <f t="shared" si="6"/>
        <v>44</v>
      </c>
      <c r="F85" s="95">
        <v>50</v>
      </c>
      <c r="G85" s="95">
        <v>-6</v>
      </c>
      <c r="H85" s="95">
        <f t="shared" si="7"/>
        <v>44</v>
      </c>
    </row>
    <row r="86" spans="1:14 16245:16249" x14ac:dyDescent="0.2">
      <c r="B86" s="99" t="s">
        <v>390</v>
      </c>
      <c r="C86" s="95">
        <v>715</v>
      </c>
      <c r="D86" s="95">
        <v>0</v>
      </c>
      <c r="E86" s="95">
        <f t="shared" si="6"/>
        <v>715</v>
      </c>
      <c r="F86" s="95">
        <v>715</v>
      </c>
      <c r="G86" s="95">
        <v>0</v>
      </c>
      <c r="H86" s="95">
        <f t="shared" si="7"/>
        <v>715</v>
      </c>
    </row>
    <row r="87" spans="1:14 16245:16249" ht="25.5" x14ac:dyDescent="0.2">
      <c r="B87" s="99" t="s">
        <v>391</v>
      </c>
      <c r="C87" s="95">
        <v>56.1</v>
      </c>
      <c r="D87" s="95">
        <v>0</v>
      </c>
      <c r="E87" s="95">
        <f t="shared" si="6"/>
        <v>56.1</v>
      </c>
      <c r="F87" s="95">
        <v>56.1</v>
      </c>
      <c r="G87" s="95">
        <v>0</v>
      </c>
      <c r="H87" s="95">
        <f t="shared" si="7"/>
        <v>56.1</v>
      </c>
    </row>
    <row r="88" spans="1:14 16245:16249" x14ac:dyDescent="0.2">
      <c r="B88" s="99" t="s">
        <v>392</v>
      </c>
      <c r="C88" s="95">
        <v>60</v>
      </c>
      <c r="D88" s="95">
        <v>-60</v>
      </c>
      <c r="E88" s="95">
        <f t="shared" si="6"/>
        <v>0</v>
      </c>
      <c r="F88" s="95">
        <v>60</v>
      </c>
      <c r="G88" s="95">
        <v>-60</v>
      </c>
      <c r="H88" s="95">
        <f t="shared" si="7"/>
        <v>0</v>
      </c>
    </row>
    <row r="89" spans="1:14 16245:16249" ht="38.25" x14ac:dyDescent="0.2">
      <c r="B89" s="99" t="s">
        <v>393</v>
      </c>
      <c r="C89" s="95">
        <v>28.794</v>
      </c>
      <c r="D89" s="95">
        <v>0</v>
      </c>
      <c r="E89" s="95">
        <f t="shared" si="6"/>
        <v>28.794</v>
      </c>
      <c r="F89" s="95">
        <v>28.794</v>
      </c>
      <c r="G89" s="95">
        <v>0</v>
      </c>
      <c r="H89" s="95">
        <f t="shared" si="7"/>
        <v>28.794</v>
      </c>
    </row>
    <row r="90" spans="1:14 16245:16249" ht="38.25" x14ac:dyDescent="0.2">
      <c r="B90" s="99" t="s">
        <v>394</v>
      </c>
      <c r="C90" s="95">
        <v>0</v>
      </c>
      <c r="D90" s="95">
        <v>100</v>
      </c>
      <c r="E90" s="95">
        <f t="shared" si="6"/>
        <v>100</v>
      </c>
      <c r="F90" s="95">
        <v>0</v>
      </c>
      <c r="G90" s="95">
        <v>100</v>
      </c>
      <c r="H90" s="95">
        <f t="shared" si="7"/>
        <v>100</v>
      </c>
    </row>
    <row r="91" spans="1:14 16245:16249" ht="38.25" x14ac:dyDescent="0.2">
      <c r="B91" s="99" t="s">
        <v>395</v>
      </c>
      <c r="C91" s="95">
        <v>25</v>
      </c>
      <c r="D91" s="95">
        <v>0</v>
      </c>
      <c r="E91" s="95">
        <f t="shared" si="6"/>
        <v>25</v>
      </c>
      <c r="F91" s="95">
        <v>25</v>
      </c>
      <c r="G91" s="95">
        <v>0</v>
      </c>
      <c r="H91" s="95">
        <f t="shared" si="7"/>
        <v>25</v>
      </c>
    </row>
    <row r="92" spans="1:14 16245:16249" ht="53.25" customHeight="1" x14ac:dyDescent="0.2">
      <c r="B92" s="99" t="s">
        <v>396</v>
      </c>
      <c r="C92" s="95">
        <v>89</v>
      </c>
      <c r="D92" s="95">
        <v>0</v>
      </c>
      <c r="E92" s="95">
        <f t="shared" si="6"/>
        <v>89</v>
      </c>
      <c r="F92" s="95">
        <v>89</v>
      </c>
      <c r="G92" s="95">
        <v>0</v>
      </c>
      <c r="H92" s="95">
        <f t="shared" si="7"/>
        <v>89</v>
      </c>
    </row>
    <row r="93" spans="1:14 16245:16249" ht="25.5" x14ac:dyDescent="0.2">
      <c r="B93" s="99" t="s">
        <v>397</v>
      </c>
      <c r="C93" s="95">
        <v>0</v>
      </c>
      <c r="D93" s="95">
        <v>25</v>
      </c>
      <c r="E93" s="95">
        <f t="shared" si="6"/>
        <v>25</v>
      </c>
      <c r="F93" s="95">
        <v>0</v>
      </c>
      <c r="G93" s="95">
        <v>25</v>
      </c>
      <c r="H93" s="95">
        <f t="shared" si="7"/>
        <v>25</v>
      </c>
    </row>
    <row r="94" spans="1:14 16245:16249" x14ac:dyDescent="0.2">
      <c r="B94" s="99" t="s">
        <v>398</v>
      </c>
      <c r="C94" s="95">
        <v>226.67218400001252</v>
      </c>
      <c r="D94" s="95">
        <v>6</v>
      </c>
      <c r="E94" s="95">
        <f t="shared" si="6"/>
        <v>232.67218400001252</v>
      </c>
      <c r="F94" s="95">
        <v>226.67218400001252</v>
      </c>
      <c r="G94" s="95">
        <v>6</v>
      </c>
      <c r="H94" s="95">
        <f t="shared" si="7"/>
        <v>232.67218400001252</v>
      </c>
    </row>
    <row r="95" spans="1:14 16245:16249" s="87" customFormat="1" x14ac:dyDescent="0.2">
      <c r="A95" s="24"/>
      <c r="B95" s="91" t="s">
        <v>399</v>
      </c>
      <c r="C95" s="92">
        <f t="shared" ref="C95:H95" si="8">SUM(C96:C115)</f>
        <v>10661.171206999999</v>
      </c>
      <c r="D95" s="92">
        <f t="shared" si="8"/>
        <v>445.19900000000001</v>
      </c>
      <c r="E95" s="92">
        <f t="shared" si="8"/>
        <v>11106.370206999998</v>
      </c>
      <c r="F95" s="92">
        <f t="shared" si="8"/>
        <v>10646.172207</v>
      </c>
      <c r="G95" s="92">
        <f t="shared" si="8"/>
        <v>445.19900000000001</v>
      </c>
      <c r="H95" s="92">
        <f t="shared" si="8"/>
        <v>11091.371206999998</v>
      </c>
      <c r="WZU95" s="24"/>
      <c r="WZV95" s="24"/>
      <c r="WZW95" s="24"/>
      <c r="WZX95" s="24"/>
      <c r="WZY95" s="24"/>
    </row>
    <row r="96" spans="1:14 16245:16249" x14ac:dyDescent="0.2">
      <c r="B96" s="106" t="s">
        <v>400</v>
      </c>
      <c r="C96" s="95">
        <v>245.3357</v>
      </c>
      <c r="D96" s="95">
        <v>-45.33</v>
      </c>
      <c r="E96" s="95">
        <f t="shared" si="6"/>
        <v>200.00569999999999</v>
      </c>
      <c r="F96" s="95">
        <v>245.33670000000001</v>
      </c>
      <c r="G96" s="95">
        <v>-45.33</v>
      </c>
      <c r="H96" s="95">
        <f t="shared" si="7"/>
        <v>200.00670000000002</v>
      </c>
    </row>
    <row r="97" spans="1:9 16245:16249" x14ac:dyDescent="0.2">
      <c r="B97" s="106" t="s">
        <v>401</v>
      </c>
      <c r="C97" s="95">
        <v>223.11743200000001</v>
      </c>
      <c r="D97" s="95">
        <v>15</v>
      </c>
      <c r="E97" s="95">
        <f t="shared" si="6"/>
        <v>238.11743200000001</v>
      </c>
      <c r="F97" s="95">
        <v>223.11743200000001</v>
      </c>
      <c r="G97" s="95">
        <v>15</v>
      </c>
      <c r="H97" s="95">
        <f t="shared" si="7"/>
        <v>238.11743200000001</v>
      </c>
    </row>
    <row r="98" spans="1:9 16245:16249" ht="25.5" x14ac:dyDescent="0.2">
      <c r="B98" s="106" t="s">
        <v>402</v>
      </c>
      <c r="C98" s="95">
        <v>532.58100000000002</v>
      </c>
      <c r="D98" s="95">
        <v>0</v>
      </c>
      <c r="E98" s="95">
        <f t="shared" si="6"/>
        <v>532.58100000000002</v>
      </c>
      <c r="F98" s="95">
        <v>532.58100000000002</v>
      </c>
      <c r="G98" s="95">
        <v>0</v>
      </c>
      <c r="H98" s="95">
        <f t="shared" si="7"/>
        <v>532.58100000000002</v>
      </c>
    </row>
    <row r="99" spans="1:9 16245:16249" ht="25.5" x14ac:dyDescent="0.2">
      <c r="B99" s="106" t="s">
        <v>403</v>
      </c>
      <c r="C99" s="95">
        <v>126.515372</v>
      </c>
      <c r="D99" s="95">
        <v>0</v>
      </c>
      <c r="E99" s="95">
        <f t="shared" si="6"/>
        <v>126.515372</v>
      </c>
      <c r="F99" s="95">
        <v>126.515372</v>
      </c>
      <c r="G99" s="95">
        <v>0</v>
      </c>
      <c r="H99" s="95">
        <f t="shared" si="7"/>
        <v>126.515372</v>
      </c>
    </row>
    <row r="100" spans="1:9 16245:16249" x14ac:dyDescent="0.2">
      <c r="B100" s="106" t="s">
        <v>404</v>
      </c>
      <c r="C100" s="95">
        <v>6458.4384010000003</v>
      </c>
      <c r="D100" s="95">
        <v>287.82900000000001</v>
      </c>
      <c r="E100" s="95">
        <f t="shared" si="6"/>
        <v>6746.2674010000001</v>
      </c>
      <c r="F100" s="95">
        <v>6458.4384010000003</v>
      </c>
      <c r="G100" s="95">
        <v>287.82900000000001</v>
      </c>
      <c r="H100" s="95">
        <f t="shared" si="7"/>
        <v>6746.2674010000001</v>
      </c>
    </row>
    <row r="101" spans="1:9 16245:16249" x14ac:dyDescent="0.2">
      <c r="B101" s="106" t="s">
        <v>405</v>
      </c>
      <c r="C101" s="95">
        <v>28.649201999999999</v>
      </c>
      <c r="D101" s="95">
        <v>0</v>
      </c>
      <c r="E101" s="95">
        <f t="shared" si="6"/>
        <v>28.649201999999999</v>
      </c>
      <c r="F101" s="95">
        <v>28.649201999999999</v>
      </c>
      <c r="G101" s="95">
        <v>0</v>
      </c>
      <c r="H101" s="95">
        <f t="shared" si="7"/>
        <v>28.649201999999999</v>
      </c>
    </row>
    <row r="102" spans="1:9 16245:16249" x14ac:dyDescent="0.2">
      <c r="B102" s="106" t="s">
        <v>406</v>
      </c>
      <c r="C102" s="95">
        <v>103</v>
      </c>
      <c r="D102" s="95">
        <v>0</v>
      </c>
      <c r="E102" s="95">
        <f t="shared" si="6"/>
        <v>103</v>
      </c>
      <c r="F102" s="95">
        <v>103</v>
      </c>
      <c r="G102" s="95">
        <v>0</v>
      </c>
      <c r="H102" s="95">
        <f t="shared" si="7"/>
        <v>103</v>
      </c>
    </row>
    <row r="103" spans="1:9 16245:16249" x14ac:dyDescent="0.2">
      <c r="B103" s="106" t="s">
        <v>407</v>
      </c>
      <c r="C103" s="95">
        <v>19.379289</v>
      </c>
      <c r="D103" s="95">
        <v>0</v>
      </c>
      <c r="E103" s="95">
        <f t="shared" si="6"/>
        <v>19.379289</v>
      </c>
      <c r="F103" s="95">
        <v>19.379289</v>
      </c>
      <c r="G103" s="95">
        <v>0</v>
      </c>
      <c r="H103" s="95">
        <f t="shared" si="7"/>
        <v>19.379289</v>
      </c>
    </row>
    <row r="104" spans="1:9 16245:16249" x14ac:dyDescent="0.2">
      <c r="B104" s="106" t="s">
        <v>408</v>
      </c>
      <c r="C104" s="95">
        <v>65.400000000000006</v>
      </c>
      <c r="D104" s="95">
        <v>0</v>
      </c>
      <c r="E104" s="95">
        <f t="shared" si="6"/>
        <v>65.400000000000006</v>
      </c>
      <c r="F104" s="95">
        <v>65.400000000000006</v>
      </c>
      <c r="G104" s="95">
        <v>0</v>
      </c>
      <c r="H104" s="95">
        <f t="shared" si="7"/>
        <v>65.400000000000006</v>
      </c>
    </row>
    <row r="105" spans="1:9 16245:16249" ht="25.5" x14ac:dyDescent="0.2">
      <c r="B105" s="106" t="s">
        <v>409</v>
      </c>
      <c r="C105" s="95">
        <v>404.26047499999999</v>
      </c>
      <c r="D105" s="95">
        <v>0</v>
      </c>
      <c r="E105" s="95">
        <f t="shared" si="6"/>
        <v>404.26047499999999</v>
      </c>
      <c r="F105" s="95">
        <v>404.26047499999999</v>
      </c>
      <c r="G105" s="95">
        <v>0</v>
      </c>
      <c r="H105" s="95">
        <f t="shared" si="7"/>
        <v>404.26047499999999</v>
      </c>
    </row>
    <row r="106" spans="1:9 16245:16249" ht="38.25" x14ac:dyDescent="0.2">
      <c r="B106" s="106" t="s">
        <v>410</v>
      </c>
      <c r="C106" s="95">
        <v>400</v>
      </c>
      <c r="D106" s="95">
        <v>0</v>
      </c>
      <c r="E106" s="95">
        <f t="shared" si="6"/>
        <v>400</v>
      </c>
      <c r="F106" s="95">
        <v>400</v>
      </c>
      <c r="G106" s="95">
        <v>0</v>
      </c>
      <c r="H106" s="95">
        <f t="shared" si="7"/>
        <v>400</v>
      </c>
      <c r="I106" s="45"/>
    </row>
    <row r="107" spans="1:9 16245:16249" s="87" customFormat="1" ht="25.5" x14ac:dyDescent="0.2">
      <c r="A107" s="24"/>
      <c r="B107" s="106" t="s">
        <v>412</v>
      </c>
      <c r="C107" s="95">
        <v>1160</v>
      </c>
      <c r="D107" s="95">
        <v>0</v>
      </c>
      <c r="E107" s="95">
        <f t="shared" si="6"/>
        <v>1160</v>
      </c>
      <c r="F107" s="95">
        <v>1160</v>
      </c>
      <c r="G107" s="95">
        <v>0</v>
      </c>
      <c r="H107" s="95">
        <f t="shared" si="7"/>
        <v>1160</v>
      </c>
      <c r="WZU107" s="24"/>
      <c r="WZV107" s="24"/>
      <c r="WZW107" s="24"/>
      <c r="WZX107" s="24"/>
      <c r="WZY107" s="24"/>
    </row>
    <row r="108" spans="1:9 16245:16249" ht="25.5" x14ac:dyDescent="0.2">
      <c r="B108" s="106" t="s">
        <v>413</v>
      </c>
      <c r="C108" s="95">
        <v>249</v>
      </c>
      <c r="D108" s="95">
        <v>0</v>
      </c>
      <c r="E108" s="95">
        <f t="shared" si="6"/>
        <v>249</v>
      </c>
      <c r="F108" s="95">
        <v>249</v>
      </c>
      <c r="G108" s="95">
        <v>0</v>
      </c>
      <c r="H108" s="95">
        <f t="shared" si="7"/>
        <v>249</v>
      </c>
    </row>
    <row r="109" spans="1:9 16245:16249" s="87" customFormat="1" ht="25.5" x14ac:dyDescent="0.2">
      <c r="A109" s="24"/>
      <c r="B109" s="106" t="s">
        <v>414</v>
      </c>
      <c r="C109" s="95">
        <v>39.700000000000003</v>
      </c>
      <c r="D109" s="95">
        <v>0</v>
      </c>
      <c r="E109" s="95">
        <f t="shared" si="6"/>
        <v>39.700000000000003</v>
      </c>
      <c r="F109" s="95">
        <v>39.700000000000003</v>
      </c>
      <c r="G109" s="95">
        <v>0</v>
      </c>
      <c r="H109" s="95">
        <f t="shared" si="7"/>
        <v>39.700000000000003</v>
      </c>
      <c r="WZU109" s="24"/>
      <c r="WZV109" s="24"/>
      <c r="WZW109" s="24"/>
      <c r="WZX109" s="24"/>
      <c r="WZY109" s="24"/>
    </row>
    <row r="110" spans="1:9 16245:16249" ht="36" customHeight="1" x14ac:dyDescent="0.2">
      <c r="B110" s="107" t="s">
        <v>416</v>
      </c>
      <c r="C110" s="95">
        <v>347.70471300000003</v>
      </c>
      <c r="D110" s="95">
        <v>110</v>
      </c>
      <c r="E110" s="95">
        <f t="shared" si="6"/>
        <v>457.70471300000003</v>
      </c>
      <c r="F110" s="95">
        <v>332.70471300000003</v>
      </c>
      <c r="G110" s="95">
        <v>110</v>
      </c>
      <c r="H110" s="95">
        <f t="shared" si="7"/>
        <v>442.70471300000003</v>
      </c>
    </row>
    <row r="111" spans="1:9 16245:16249" ht="38.25" x14ac:dyDescent="0.2">
      <c r="B111" s="107" t="s">
        <v>737</v>
      </c>
      <c r="C111" s="95">
        <v>40</v>
      </c>
      <c r="D111" s="95">
        <v>10</v>
      </c>
      <c r="E111" s="95">
        <f t="shared" si="6"/>
        <v>50</v>
      </c>
      <c r="F111" s="95">
        <v>40</v>
      </c>
      <c r="G111" s="95">
        <v>10</v>
      </c>
      <c r="H111" s="95">
        <f t="shared" si="7"/>
        <v>50</v>
      </c>
    </row>
    <row r="112" spans="1:9 16245:16249" ht="25.5" x14ac:dyDescent="0.2">
      <c r="B112" s="107" t="s">
        <v>418</v>
      </c>
      <c r="C112" s="95">
        <v>25</v>
      </c>
      <c r="D112" s="95">
        <v>5</v>
      </c>
      <c r="E112" s="95">
        <f t="shared" si="6"/>
        <v>30</v>
      </c>
      <c r="F112" s="95">
        <v>25</v>
      </c>
      <c r="G112" s="95">
        <v>5</v>
      </c>
      <c r="H112" s="95">
        <f t="shared" si="7"/>
        <v>30</v>
      </c>
    </row>
    <row r="113" spans="1:8 16245:16249" ht="38.25" x14ac:dyDescent="0.2">
      <c r="B113" s="107" t="s">
        <v>705</v>
      </c>
      <c r="C113" s="95">
        <v>0</v>
      </c>
      <c r="D113" s="95">
        <v>80</v>
      </c>
      <c r="E113" s="95">
        <f t="shared" si="6"/>
        <v>80</v>
      </c>
      <c r="F113" s="95">
        <v>0</v>
      </c>
      <c r="G113" s="95">
        <v>80</v>
      </c>
      <c r="H113" s="95">
        <f t="shared" si="7"/>
        <v>80</v>
      </c>
    </row>
    <row r="114" spans="1:8 16245:16249" ht="25.5" x14ac:dyDescent="0.2">
      <c r="B114" s="107" t="s">
        <v>420</v>
      </c>
      <c r="C114" s="95">
        <v>28.8</v>
      </c>
      <c r="D114" s="95">
        <v>0</v>
      </c>
      <c r="E114" s="95">
        <f t="shared" si="6"/>
        <v>28.8</v>
      </c>
      <c r="F114" s="95">
        <v>28.8</v>
      </c>
      <c r="G114" s="95">
        <v>0</v>
      </c>
      <c r="H114" s="95">
        <f t="shared" si="7"/>
        <v>28.8</v>
      </c>
    </row>
    <row r="115" spans="1:8 16245:16249" x14ac:dyDescent="0.2">
      <c r="B115" s="107" t="s">
        <v>421</v>
      </c>
      <c r="C115" s="95">
        <v>164.28962300000012</v>
      </c>
      <c r="D115" s="95">
        <v>-17.300000000000011</v>
      </c>
      <c r="E115" s="95">
        <f t="shared" si="6"/>
        <v>146.98962300000011</v>
      </c>
      <c r="F115" s="95">
        <v>164.28962300000012</v>
      </c>
      <c r="G115" s="95">
        <v>-17.300000000000011</v>
      </c>
      <c r="H115" s="95">
        <f t="shared" si="7"/>
        <v>146.98962300000011</v>
      </c>
    </row>
    <row r="116" spans="1:8 16245:16249" s="109" customFormat="1" x14ac:dyDescent="0.2">
      <c r="A116" s="108"/>
      <c r="B116" s="91" t="s">
        <v>422</v>
      </c>
      <c r="C116" s="92">
        <v>7749.1454709999998</v>
      </c>
      <c r="D116" s="92">
        <v>18</v>
      </c>
      <c r="E116" s="92">
        <f t="shared" si="6"/>
        <v>7767.1454709999998</v>
      </c>
      <c r="F116" s="92">
        <v>7749.1454709999998</v>
      </c>
      <c r="G116" s="92">
        <v>18</v>
      </c>
      <c r="H116" s="92">
        <f t="shared" si="7"/>
        <v>7767.1454709999998</v>
      </c>
      <c r="WZU116" s="108"/>
      <c r="WZV116" s="108"/>
      <c r="WZW116" s="108"/>
      <c r="WZX116" s="108"/>
      <c r="WZY116" s="108"/>
    </row>
    <row r="117" spans="1:8 16245:16249" s="109" customFormat="1" x14ac:dyDescent="0.2">
      <c r="A117" s="108"/>
      <c r="B117" s="91" t="s">
        <v>423</v>
      </c>
      <c r="C117" s="92">
        <v>805.41879700000027</v>
      </c>
      <c r="D117" s="92">
        <v>2.1000000000000014</v>
      </c>
      <c r="E117" s="92">
        <f t="shared" si="6"/>
        <v>807.51879700000029</v>
      </c>
      <c r="F117" s="92">
        <v>805.41879700000027</v>
      </c>
      <c r="G117" s="92">
        <v>2.1000000000000014</v>
      </c>
      <c r="H117" s="92">
        <f t="shared" si="7"/>
        <v>807.51879700000029</v>
      </c>
      <c r="WZU117" s="108"/>
      <c r="WZV117" s="108"/>
      <c r="WZW117" s="108"/>
      <c r="WZX117" s="108"/>
      <c r="WZY117" s="108"/>
    </row>
    <row r="118" spans="1:8 16245:16249" s="110" customFormat="1" x14ac:dyDescent="0.2">
      <c r="B118" s="111" t="s">
        <v>424</v>
      </c>
      <c r="C118" s="112">
        <v>309.49953099999999</v>
      </c>
      <c r="D118" s="112">
        <v>0</v>
      </c>
      <c r="E118" s="112">
        <f t="shared" si="6"/>
        <v>309.49953099999999</v>
      </c>
      <c r="F118" s="112">
        <v>309.49953099999999</v>
      </c>
      <c r="G118" s="112">
        <v>0</v>
      </c>
      <c r="H118" s="112">
        <f t="shared" si="7"/>
        <v>309.49953099999999</v>
      </c>
    </row>
    <row r="119" spans="1:8 16245:16249" s="109" customFormat="1" x14ac:dyDescent="0.2">
      <c r="A119" s="108"/>
      <c r="B119" s="91" t="s">
        <v>425</v>
      </c>
      <c r="C119" s="92">
        <f t="shared" ref="C119:H119" si="9">C120+C135+C136</f>
        <v>141389.34563299999</v>
      </c>
      <c r="D119" s="92">
        <f t="shared" si="9"/>
        <v>749.88797</v>
      </c>
      <c r="E119" s="92">
        <f t="shared" si="9"/>
        <v>142139.23360299997</v>
      </c>
      <c r="F119" s="92">
        <f t="shared" si="9"/>
        <v>141650.13854000001</v>
      </c>
      <c r="G119" s="92">
        <f t="shared" si="9"/>
        <v>749.88797</v>
      </c>
      <c r="H119" s="92">
        <f t="shared" si="9"/>
        <v>142400.02651000003</v>
      </c>
      <c r="WZU119" s="108"/>
      <c r="WZV119" s="108"/>
      <c r="WZW119" s="108"/>
      <c r="WZX119" s="108"/>
      <c r="WZY119" s="108"/>
    </row>
    <row r="120" spans="1:8 16245:16249" x14ac:dyDescent="0.2">
      <c r="B120" s="107" t="s">
        <v>426</v>
      </c>
      <c r="C120" s="95">
        <v>139648.41183099998</v>
      </c>
      <c r="D120" s="95">
        <v>744.3</v>
      </c>
      <c r="E120" s="95">
        <f t="shared" si="6"/>
        <v>140392.71183099996</v>
      </c>
      <c r="F120" s="95">
        <v>139913.35473800002</v>
      </c>
      <c r="G120" s="95">
        <v>744.3</v>
      </c>
      <c r="H120" s="95">
        <f t="shared" si="7"/>
        <v>140657.65473800001</v>
      </c>
    </row>
    <row r="121" spans="1:8 16245:16249" x14ac:dyDescent="0.2">
      <c r="B121" s="113" t="s">
        <v>427</v>
      </c>
      <c r="C121" s="95">
        <v>20430.8</v>
      </c>
      <c r="D121" s="95">
        <v>0</v>
      </c>
      <c r="E121" s="95">
        <f t="shared" si="6"/>
        <v>20430.8</v>
      </c>
      <c r="F121" s="95">
        <v>20430.8</v>
      </c>
      <c r="G121" s="95">
        <v>0</v>
      </c>
      <c r="H121" s="95">
        <f t="shared" si="7"/>
        <v>20430.8</v>
      </c>
    </row>
    <row r="122" spans="1:8 16245:16249" s="87" customFormat="1" x14ac:dyDescent="0.2">
      <c r="A122" s="24"/>
      <c r="B122" s="113" t="s">
        <v>428</v>
      </c>
      <c r="C122" s="95">
        <v>13544.637878</v>
      </c>
      <c r="D122" s="95">
        <v>-16.7</v>
      </c>
      <c r="E122" s="95">
        <f t="shared" si="6"/>
        <v>13527.937877999999</v>
      </c>
      <c r="F122" s="95">
        <v>13544.637878</v>
      </c>
      <c r="G122" s="95">
        <v>-16.7</v>
      </c>
      <c r="H122" s="95">
        <f t="shared" si="7"/>
        <v>13527.937877999999</v>
      </c>
      <c r="WZU122" s="24"/>
      <c r="WZV122" s="24"/>
      <c r="WZW122" s="24"/>
      <c r="WZX122" s="24"/>
      <c r="WZY122" s="24"/>
    </row>
    <row r="123" spans="1:8 16245:16249" s="87" customFormat="1" x14ac:dyDescent="0.2">
      <c r="A123" s="24"/>
      <c r="B123" s="113" t="s">
        <v>429</v>
      </c>
      <c r="C123" s="95">
        <v>3600</v>
      </c>
      <c r="D123" s="95">
        <v>0</v>
      </c>
      <c r="E123" s="95">
        <f t="shared" si="6"/>
        <v>3600</v>
      </c>
      <c r="F123" s="95">
        <v>3600</v>
      </c>
      <c r="G123" s="95">
        <v>0</v>
      </c>
      <c r="H123" s="95">
        <f t="shared" si="7"/>
        <v>3600</v>
      </c>
      <c r="WZU123" s="24"/>
      <c r="WZV123" s="24"/>
      <c r="WZW123" s="24"/>
      <c r="WZX123" s="24"/>
      <c r="WZY123" s="24"/>
    </row>
    <row r="124" spans="1:8 16245:16249" x14ac:dyDescent="0.2">
      <c r="B124" s="113" t="s">
        <v>430</v>
      </c>
      <c r="C124" s="95">
        <v>439.55508099999997</v>
      </c>
      <c r="D124" s="95">
        <v>309</v>
      </c>
      <c r="E124" s="95">
        <f t="shared" si="6"/>
        <v>748.55508099999997</v>
      </c>
      <c r="F124" s="95">
        <v>445.63798800000001</v>
      </c>
      <c r="G124" s="95">
        <v>309</v>
      </c>
      <c r="H124" s="95">
        <f t="shared" si="7"/>
        <v>754.63798799999995</v>
      </c>
    </row>
    <row r="125" spans="1:8 16245:16249" ht="25.5" x14ac:dyDescent="0.2">
      <c r="B125" s="113" t="s">
        <v>431</v>
      </c>
      <c r="C125" s="95">
        <v>1327</v>
      </c>
      <c r="D125" s="95">
        <v>0</v>
      </c>
      <c r="E125" s="95">
        <f t="shared" si="6"/>
        <v>1327</v>
      </c>
      <c r="F125" s="95">
        <v>1327</v>
      </c>
      <c r="G125" s="95">
        <v>0</v>
      </c>
      <c r="H125" s="95">
        <f t="shared" si="7"/>
        <v>1327</v>
      </c>
    </row>
    <row r="126" spans="1:8 16245:16249" x14ac:dyDescent="0.2">
      <c r="B126" s="113" t="s">
        <v>432</v>
      </c>
      <c r="C126" s="95">
        <v>6205.4</v>
      </c>
      <c r="D126" s="95">
        <v>0</v>
      </c>
      <c r="E126" s="95">
        <f t="shared" si="6"/>
        <v>6205.4</v>
      </c>
      <c r="F126" s="95">
        <v>6205.4</v>
      </c>
      <c r="G126" s="95">
        <v>0</v>
      </c>
      <c r="H126" s="95">
        <f t="shared" si="7"/>
        <v>6205.4</v>
      </c>
    </row>
    <row r="127" spans="1:8 16245:16249" x14ac:dyDescent="0.2">
      <c r="B127" s="113" t="s">
        <v>433</v>
      </c>
      <c r="C127" s="95">
        <v>15</v>
      </c>
      <c r="D127" s="95">
        <v>0</v>
      </c>
      <c r="E127" s="95">
        <f t="shared" si="6"/>
        <v>15</v>
      </c>
      <c r="F127" s="95">
        <v>15</v>
      </c>
      <c r="G127" s="95">
        <v>0</v>
      </c>
      <c r="H127" s="95">
        <f t="shared" si="7"/>
        <v>15</v>
      </c>
    </row>
    <row r="128" spans="1:8 16245:16249" x14ac:dyDescent="0.2">
      <c r="B128" s="113" t="s">
        <v>434</v>
      </c>
      <c r="C128" s="95">
        <v>11511.514279999999</v>
      </c>
      <c r="D128" s="95">
        <v>28.987970000000001</v>
      </c>
      <c r="E128" s="95">
        <f t="shared" si="6"/>
        <v>11540.50225</v>
      </c>
      <c r="F128" s="95">
        <v>11507.21428</v>
      </c>
      <c r="G128" s="95">
        <v>28.987970000000001</v>
      </c>
      <c r="H128" s="95">
        <f t="shared" si="7"/>
        <v>11536.20225</v>
      </c>
    </row>
    <row r="129" spans="1:8 16245:16249" ht="25.5" x14ac:dyDescent="0.2">
      <c r="B129" s="113" t="s">
        <v>436</v>
      </c>
      <c r="C129" s="95">
        <v>23.08</v>
      </c>
      <c r="D129" s="95">
        <v>0</v>
      </c>
      <c r="E129" s="95">
        <f t="shared" si="6"/>
        <v>23.08</v>
      </c>
      <c r="F129" s="95">
        <v>23.08</v>
      </c>
      <c r="G129" s="95">
        <v>0</v>
      </c>
      <c r="H129" s="95">
        <f t="shared" si="7"/>
        <v>23.08</v>
      </c>
    </row>
    <row r="130" spans="1:8 16245:16249" x14ac:dyDescent="0.2">
      <c r="B130" s="113" t="s">
        <v>437</v>
      </c>
      <c r="C130" s="95">
        <v>7714.7</v>
      </c>
      <c r="D130" s="95">
        <v>-500</v>
      </c>
      <c r="E130" s="95">
        <f t="shared" si="6"/>
        <v>7214.7</v>
      </c>
      <c r="F130" s="95">
        <v>7714.7</v>
      </c>
      <c r="G130" s="95">
        <v>-500</v>
      </c>
      <c r="H130" s="95">
        <f t="shared" si="7"/>
        <v>7214.7</v>
      </c>
    </row>
    <row r="131" spans="1:8 16245:16249" x14ac:dyDescent="0.2">
      <c r="B131" s="113" t="s">
        <v>438</v>
      </c>
      <c r="C131" s="95">
        <v>7245.9</v>
      </c>
      <c r="D131" s="95">
        <v>0</v>
      </c>
      <c r="E131" s="95">
        <f t="shared" si="6"/>
        <v>7245.9</v>
      </c>
      <c r="F131" s="95">
        <v>7245.9</v>
      </c>
      <c r="G131" s="95">
        <v>0</v>
      </c>
      <c r="H131" s="95">
        <f t="shared" si="7"/>
        <v>7245.9</v>
      </c>
    </row>
    <row r="132" spans="1:8 16245:16249" ht="38.25" x14ac:dyDescent="0.2">
      <c r="B132" s="113" t="s">
        <v>738</v>
      </c>
      <c r="C132" s="95">
        <v>2450.460313</v>
      </c>
      <c r="D132" s="95">
        <v>211</v>
      </c>
      <c r="E132" s="95">
        <f t="shared" si="6"/>
        <v>2661.460313</v>
      </c>
      <c r="F132" s="95">
        <v>2450.460313</v>
      </c>
      <c r="G132" s="95">
        <v>211</v>
      </c>
      <c r="H132" s="95">
        <f t="shared" si="7"/>
        <v>2661.460313</v>
      </c>
    </row>
    <row r="133" spans="1:8 16245:16249" x14ac:dyDescent="0.2">
      <c r="B133" s="113" t="s">
        <v>440</v>
      </c>
      <c r="C133" s="95">
        <v>201.7</v>
      </c>
      <c r="D133" s="95">
        <v>184.6</v>
      </c>
      <c r="E133" s="95">
        <f t="shared" ref="E133:E196" si="10">C133+D133</f>
        <v>386.29999999999995</v>
      </c>
      <c r="F133" s="95">
        <v>201.7</v>
      </c>
      <c r="G133" s="95">
        <v>184.6</v>
      </c>
      <c r="H133" s="95">
        <f t="shared" ref="H133:H196" si="11">F133+G133</f>
        <v>386.29999999999995</v>
      </c>
    </row>
    <row r="134" spans="1:8 16245:16249" x14ac:dyDescent="0.2">
      <c r="B134" s="113" t="s">
        <v>441</v>
      </c>
      <c r="C134" s="95">
        <v>231</v>
      </c>
      <c r="D134" s="95">
        <v>291.3</v>
      </c>
      <c r="E134" s="95">
        <f t="shared" si="10"/>
        <v>522.29999999999995</v>
      </c>
      <c r="F134" s="95">
        <v>231</v>
      </c>
      <c r="G134" s="95">
        <v>291.3</v>
      </c>
      <c r="H134" s="95">
        <f t="shared" si="11"/>
        <v>522.29999999999995</v>
      </c>
    </row>
    <row r="135" spans="1:8 16245:16249" x14ac:dyDescent="0.2">
      <c r="B135" s="107" t="s">
        <v>442</v>
      </c>
      <c r="C135" s="95">
        <v>1650.2624080000001</v>
      </c>
      <c r="D135" s="95">
        <v>2.5879699999999999</v>
      </c>
      <c r="E135" s="95">
        <f t="shared" si="10"/>
        <v>1652.8503780000001</v>
      </c>
      <c r="F135" s="95">
        <v>1638.6124080000002</v>
      </c>
      <c r="G135" s="95">
        <v>2.5879699999999999</v>
      </c>
      <c r="H135" s="95">
        <f t="shared" si="11"/>
        <v>1641.2003780000002</v>
      </c>
    </row>
    <row r="136" spans="1:8 16245:16249" x14ac:dyDescent="0.2">
      <c r="B136" s="107" t="s">
        <v>443</v>
      </c>
      <c r="C136" s="95">
        <v>90.671393999999992</v>
      </c>
      <c r="D136" s="95">
        <v>3</v>
      </c>
      <c r="E136" s="95">
        <f t="shared" si="10"/>
        <v>93.671393999999992</v>
      </c>
      <c r="F136" s="95">
        <v>98.171393999999992</v>
      </c>
      <c r="G136" s="95">
        <v>3</v>
      </c>
      <c r="H136" s="95">
        <f t="shared" si="11"/>
        <v>101.17139399999999</v>
      </c>
    </row>
    <row r="137" spans="1:8 16245:16249" s="87" customFormat="1" x14ac:dyDescent="0.2">
      <c r="A137" s="24"/>
      <c r="B137" s="91" t="s">
        <v>444</v>
      </c>
      <c r="C137" s="92">
        <f>SUM(C138:C142)</f>
        <v>2030.6006399999999</v>
      </c>
      <c r="D137" s="92">
        <f t="shared" ref="D137:H137" si="12">SUM(D138:D142)</f>
        <v>-2.602754</v>
      </c>
      <c r="E137" s="92">
        <f t="shared" si="12"/>
        <v>2027.9978859999999</v>
      </c>
      <c r="F137" s="92">
        <f t="shared" si="12"/>
        <v>2046.6006399999999</v>
      </c>
      <c r="G137" s="92">
        <f t="shared" si="12"/>
        <v>-2.602754</v>
      </c>
      <c r="H137" s="92">
        <f t="shared" si="12"/>
        <v>2043.9978859999999</v>
      </c>
      <c r="WZU137" s="24"/>
      <c r="WZV137" s="24"/>
      <c r="WZW137" s="24"/>
      <c r="WZX137" s="24"/>
      <c r="WZY137" s="24"/>
    </row>
    <row r="138" spans="1:8 16245:16249" x14ac:dyDescent="0.2">
      <c r="B138" s="114" t="s">
        <v>445</v>
      </c>
      <c r="C138" s="95">
        <v>317.052593</v>
      </c>
      <c r="D138" s="95">
        <v>-2.102754</v>
      </c>
      <c r="E138" s="95">
        <f t="shared" si="10"/>
        <v>314.949839</v>
      </c>
      <c r="F138" s="95">
        <v>317.052593</v>
      </c>
      <c r="G138" s="95">
        <v>-2.102754</v>
      </c>
      <c r="H138" s="95">
        <f t="shared" si="11"/>
        <v>314.949839</v>
      </c>
    </row>
    <row r="139" spans="1:8 16245:16249" x14ac:dyDescent="0.2">
      <c r="B139" s="115" t="s">
        <v>446</v>
      </c>
      <c r="C139" s="95">
        <v>1506.5057959999999</v>
      </c>
      <c r="D139" s="95">
        <v>-0.5</v>
      </c>
      <c r="E139" s="95">
        <f t="shared" si="10"/>
        <v>1506.0057959999999</v>
      </c>
      <c r="F139" s="95">
        <v>1506.5057959999999</v>
      </c>
      <c r="G139" s="95">
        <v>-0.5</v>
      </c>
      <c r="H139" s="95">
        <f t="shared" si="11"/>
        <v>1506.0057959999999</v>
      </c>
    </row>
    <row r="140" spans="1:8 16245:16249" x14ac:dyDescent="0.2">
      <c r="B140" s="114" t="s">
        <v>447</v>
      </c>
      <c r="C140" s="95">
        <v>177.04225099999999</v>
      </c>
      <c r="D140" s="95">
        <v>0</v>
      </c>
      <c r="E140" s="95">
        <f t="shared" si="10"/>
        <v>177.04225099999999</v>
      </c>
      <c r="F140" s="95">
        <v>177.04225099999999</v>
      </c>
      <c r="G140" s="95">
        <v>0</v>
      </c>
      <c r="H140" s="95">
        <f t="shared" si="11"/>
        <v>177.04225099999999</v>
      </c>
    </row>
    <row r="141" spans="1:8 16245:16249" x14ac:dyDescent="0.2">
      <c r="B141" s="114" t="s">
        <v>448</v>
      </c>
      <c r="C141" s="95">
        <v>30</v>
      </c>
      <c r="D141" s="95">
        <v>0</v>
      </c>
      <c r="E141" s="95">
        <f t="shared" si="10"/>
        <v>30</v>
      </c>
      <c r="F141" s="95">
        <v>30</v>
      </c>
      <c r="G141" s="95">
        <v>0</v>
      </c>
      <c r="H141" s="95">
        <f t="shared" si="11"/>
        <v>30</v>
      </c>
    </row>
    <row r="142" spans="1:8 16245:16249" ht="38.25" x14ac:dyDescent="0.2">
      <c r="B142" s="114" t="s">
        <v>449</v>
      </c>
      <c r="C142" s="95">
        <v>0</v>
      </c>
      <c r="D142" s="95">
        <v>0</v>
      </c>
      <c r="E142" s="95">
        <f t="shared" si="10"/>
        <v>0</v>
      </c>
      <c r="F142" s="95">
        <v>16</v>
      </c>
      <c r="G142" s="95">
        <v>0</v>
      </c>
      <c r="H142" s="95">
        <f t="shared" si="11"/>
        <v>16</v>
      </c>
    </row>
    <row r="143" spans="1:8 16245:16249" s="87" customFormat="1" x14ac:dyDescent="0.2">
      <c r="A143" s="24"/>
      <c r="B143" s="91" t="s">
        <v>450</v>
      </c>
      <c r="C143" s="92">
        <f t="shared" ref="C143:H143" si="13">SUM(C144:C156)</f>
        <v>6152.0247289999998</v>
      </c>
      <c r="D143" s="92">
        <f t="shared" si="13"/>
        <v>-118.67965699999999</v>
      </c>
      <c r="E143" s="92">
        <f t="shared" si="13"/>
        <v>6033.3450720000001</v>
      </c>
      <c r="F143" s="92">
        <f t="shared" si="13"/>
        <v>6152.0247289999988</v>
      </c>
      <c r="G143" s="92">
        <f t="shared" si="13"/>
        <v>-118.67965699999999</v>
      </c>
      <c r="H143" s="92">
        <f t="shared" si="13"/>
        <v>6033.3450719999992</v>
      </c>
      <c r="WZU143" s="24"/>
      <c r="WZV143" s="24"/>
      <c r="WZW143" s="24"/>
      <c r="WZX143" s="24"/>
      <c r="WZY143" s="24"/>
    </row>
    <row r="144" spans="1:8 16245:16249" s="87" customFormat="1" x14ac:dyDescent="0.2">
      <c r="A144" s="24"/>
      <c r="B144" s="105" t="s">
        <v>451</v>
      </c>
      <c r="C144" s="95">
        <v>65.184725</v>
      </c>
      <c r="D144" s="95">
        <v>0</v>
      </c>
      <c r="E144" s="95">
        <f t="shared" si="10"/>
        <v>65.184725</v>
      </c>
      <c r="F144" s="95">
        <v>65.184725</v>
      </c>
      <c r="G144" s="95">
        <v>0</v>
      </c>
      <c r="H144" s="95">
        <f t="shared" si="11"/>
        <v>65.184725</v>
      </c>
      <c r="WZU144" s="24"/>
      <c r="WZV144" s="24"/>
      <c r="WZW144" s="24"/>
      <c r="WZX144" s="24"/>
      <c r="WZY144" s="24"/>
    </row>
    <row r="145" spans="1:20 16245:16249" ht="38.25" x14ac:dyDescent="0.2">
      <c r="B145" s="105" t="s">
        <v>452</v>
      </c>
      <c r="C145" s="95">
        <v>1707.5</v>
      </c>
      <c r="D145" s="95">
        <v>-198.1</v>
      </c>
      <c r="E145" s="95">
        <f t="shared" si="10"/>
        <v>1509.4</v>
      </c>
      <c r="F145" s="95">
        <v>1707.5</v>
      </c>
      <c r="G145" s="95">
        <v>-198.1</v>
      </c>
      <c r="H145" s="95">
        <f t="shared" si="11"/>
        <v>1509.4</v>
      </c>
    </row>
    <row r="146" spans="1:20 16245:16249" x14ac:dyDescent="0.2">
      <c r="B146" s="105" t="s">
        <v>453</v>
      </c>
      <c r="C146" s="95">
        <v>3247.29475</v>
      </c>
      <c r="D146" s="95">
        <v>58.3</v>
      </c>
      <c r="E146" s="95">
        <f t="shared" si="10"/>
        <v>3305.5947500000002</v>
      </c>
      <c r="F146" s="95">
        <v>3247.29475</v>
      </c>
      <c r="G146" s="95">
        <v>58.3</v>
      </c>
      <c r="H146" s="95">
        <f t="shared" si="11"/>
        <v>3305.5947500000002</v>
      </c>
    </row>
    <row r="147" spans="1:20 16245:16249" x14ac:dyDescent="0.2">
      <c r="B147" s="105" t="s">
        <v>455</v>
      </c>
      <c r="C147" s="95">
        <v>536.23008899999991</v>
      </c>
      <c r="D147" s="95">
        <v>0</v>
      </c>
      <c r="E147" s="95">
        <f t="shared" si="10"/>
        <v>536.23008899999991</v>
      </c>
      <c r="F147" s="95">
        <v>536.23008899999991</v>
      </c>
      <c r="G147" s="95">
        <v>0</v>
      </c>
      <c r="H147" s="95">
        <f t="shared" si="11"/>
        <v>536.23008899999991</v>
      </c>
    </row>
    <row r="148" spans="1:20 16245:16249" x14ac:dyDescent="0.2">
      <c r="B148" s="105" t="s">
        <v>456</v>
      </c>
      <c r="C148" s="95">
        <v>68.305000000000007</v>
      </c>
      <c r="D148" s="95">
        <v>0</v>
      </c>
      <c r="E148" s="95">
        <f t="shared" si="10"/>
        <v>68.305000000000007</v>
      </c>
      <c r="F148" s="95">
        <v>68.305000000000007</v>
      </c>
      <c r="G148" s="95">
        <v>0</v>
      </c>
      <c r="H148" s="95">
        <f t="shared" si="11"/>
        <v>68.305000000000007</v>
      </c>
    </row>
    <row r="149" spans="1:20 16245:16249" ht="25.5" x14ac:dyDescent="0.2">
      <c r="B149" s="105" t="s">
        <v>457</v>
      </c>
      <c r="C149" s="95">
        <v>40.57</v>
      </c>
      <c r="D149" s="95">
        <v>0</v>
      </c>
      <c r="E149" s="95">
        <f t="shared" si="10"/>
        <v>40.57</v>
      </c>
      <c r="F149" s="95">
        <v>40.57</v>
      </c>
      <c r="G149" s="95">
        <v>0</v>
      </c>
      <c r="H149" s="95">
        <f t="shared" si="11"/>
        <v>40.57</v>
      </c>
    </row>
    <row r="150" spans="1:20 16245:16249" ht="37.5" customHeight="1" x14ac:dyDescent="0.2">
      <c r="B150" s="105" t="s">
        <v>458</v>
      </c>
      <c r="C150" s="95">
        <v>35.427385000000001</v>
      </c>
      <c r="D150" s="95">
        <v>0</v>
      </c>
      <c r="E150" s="95">
        <f t="shared" si="10"/>
        <v>35.427385000000001</v>
      </c>
      <c r="F150" s="95">
        <v>35.427385000000001</v>
      </c>
      <c r="G150" s="95">
        <v>0</v>
      </c>
      <c r="H150" s="95">
        <f t="shared" si="11"/>
        <v>35.427385000000001</v>
      </c>
    </row>
    <row r="151" spans="1:20 16245:16249" x14ac:dyDescent="0.2">
      <c r="B151" s="105" t="s">
        <v>459</v>
      </c>
      <c r="C151" s="95">
        <v>88.288751000000005</v>
      </c>
      <c r="D151" s="95">
        <v>0</v>
      </c>
      <c r="E151" s="95">
        <f t="shared" si="10"/>
        <v>88.288751000000005</v>
      </c>
      <c r="F151" s="95">
        <v>88.288751000000005</v>
      </c>
      <c r="G151" s="95">
        <v>0</v>
      </c>
      <c r="H151" s="95">
        <f t="shared" si="11"/>
        <v>88.288751000000005</v>
      </c>
    </row>
    <row r="152" spans="1:20 16245:16249" s="87" customFormat="1" x14ac:dyDescent="0.2">
      <c r="A152" s="24"/>
      <c r="B152" s="105" t="s">
        <v>460</v>
      </c>
      <c r="C152" s="95">
        <v>8.5415869999999998</v>
      </c>
      <c r="D152" s="95">
        <v>0</v>
      </c>
      <c r="E152" s="95">
        <f t="shared" si="10"/>
        <v>8.5415869999999998</v>
      </c>
      <c r="F152" s="95">
        <v>8.5415869999999998</v>
      </c>
      <c r="G152" s="95">
        <v>0</v>
      </c>
      <c r="H152" s="95">
        <f t="shared" si="11"/>
        <v>8.5415869999999998</v>
      </c>
      <c r="WZU152" s="24"/>
      <c r="WZV152" s="24"/>
      <c r="WZW152" s="24"/>
      <c r="WZX152" s="24"/>
      <c r="WZY152" s="24"/>
    </row>
    <row r="153" spans="1:20 16245:16249" x14ac:dyDescent="0.2">
      <c r="B153" s="105" t="s">
        <v>739</v>
      </c>
      <c r="C153" s="95">
        <v>240</v>
      </c>
      <c r="D153" s="95">
        <v>0</v>
      </c>
      <c r="E153" s="95">
        <f t="shared" si="10"/>
        <v>240</v>
      </c>
      <c r="F153" s="95">
        <v>240</v>
      </c>
      <c r="G153" s="95">
        <v>0</v>
      </c>
      <c r="H153" s="95">
        <f t="shared" si="11"/>
        <v>240</v>
      </c>
    </row>
    <row r="154" spans="1:20 16245:16249" ht="38.25" x14ac:dyDescent="0.2">
      <c r="B154" s="107" t="s">
        <v>462</v>
      </c>
      <c r="C154" s="95">
        <v>46.563000000000002</v>
      </c>
      <c r="D154" s="95">
        <v>0</v>
      </c>
      <c r="E154" s="95">
        <f t="shared" si="10"/>
        <v>46.563000000000002</v>
      </c>
      <c r="F154" s="95">
        <v>46.563000000000002</v>
      </c>
      <c r="G154" s="95">
        <v>0</v>
      </c>
      <c r="H154" s="95">
        <f t="shared" si="11"/>
        <v>46.563000000000002</v>
      </c>
    </row>
    <row r="155" spans="1:20 16245:16249" ht="39" customHeight="1" x14ac:dyDescent="0.2">
      <c r="B155" s="99" t="s">
        <v>464</v>
      </c>
      <c r="C155" s="95">
        <v>16.908356000000001</v>
      </c>
      <c r="D155" s="95">
        <v>20.9</v>
      </c>
      <c r="E155" s="95">
        <f t="shared" si="10"/>
        <v>37.808356000000003</v>
      </c>
      <c r="F155" s="95">
        <v>16.908356000000001</v>
      </c>
      <c r="G155" s="95">
        <v>20.9</v>
      </c>
      <c r="H155" s="95">
        <f t="shared" si="11"/>
        <v>37.808356000000003</v>
      </c>
    </row>
    <row r="156" spans="1:20 16245:16249" x14ac:dyDescent="0.2">
      <c r="B156" s="116" t="s">
        <v>465</v>
      </c>
      <c r="C156" s="117">
        <v>51.211086000000634</v>
      </c>
      <c r="D156" s="117">
        <v>0.22034300000000684</v>
      </c>
      <c r="E156" s="117">
        <v>51.431429000000641</v>
      </c>
      <c r="F156" s="117">
        <v>51.211085999999725</v>
      </c>
      <c r="G156" s="117">
        <v>0.22034300000000684</v>
      </c>
      <c r="H156" s="117">
        <v>51.431428999999731</v>
      </c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</row>
    <row r="157" spans="1:20 16245:16249" s="87" customFormat="1" ht="25.5" x14ac:dyDescent="0.2">
      <c r="A157" s="24"/>
      <c r="B157" s="91" t="s">
        <v>466</v>
      </c>
      <c r="C157" s="92">
        <f t="shared" ref="C157:H157" si="14">C158+C173+C179</f>
        <v>15060.867859</v>
      </c>
      <c r="D157" s="92">
        <f t="shared" si="14"/>
        <v>3016.4</v>
      </c>
      <c r="E157" s="92">
        <f t="shared" si="14"/>
        <v>18077.267859000003</v>
      </c>
      <c r="F157" s="92">
        <f t="shared" si="14"/>
        <v>15056.667858999999</v>
      </c>
      <c r="G157" s="92">
        <f t="shared" si="14"/>
        <v>3016.4</v>
      </c>
      <c r="H157" s="92">
        <f t="shared" si="14"/>
        <v>18073.067859000002</v>
      </c>
      <c r="WZU157" s="24"/>
      <c r="WZV157" s="24"/>
      <c r="WZW157" s="24"/>
      <c r="WZX157" s="24"/>
      <c r="WZY157" s="24"/>
    </row>
    <row r="158" spans="1:20 16245:16249" s="87" customFormat="1" x14ac:dyDescent="0.2">
      <c r="A158" s="24"/>
      <c r="B158" s="91" t="s">
        <v>707</v>
      </c>
      <c r="C158" s="92">
        <f t="shared" ref="C158:H158" si="15">SUM(C159:C172)</f>
        <v>12994.336006</v>
      </c>
      <c r="D158" s="92">
        <f t="shared" si="15"/>
        <v>2995.2</v>
      </c>
      <c r="E158" s="92">
        <f t="shared" si="15"/>
        <v>15989.536006</v>
      </c>
      <c r="F158" s="92">
        <f t="shared" si="15"/>
        <v>12990.336006</v>
      </c>
      <c r="G158" s="92">
        <f t="shared" si="15"/>
        <v>2995.2</v>
      </c>
      <c r="H158" s="92">
        <f t="shared" si="15"/>
        <v>15985.536006</v>
      </c>
      <c r="WZU158" s="24"/>
      <c r="WZV158" s="24"/>
      <c r="WZW158" s="24"/>
      <c r="WZX158" s="24"/>
      <c r="WZY158" s="24"/>
    </row>
    <row r="159" spans="1:20 16245:16249" x14ac:dyDescent="0.2">
      <c r="B159" s="99" t="s">
        <v>468</v>
      </c>
      <c r="C159" s="95">
        <v>466.046853</v>
      </c>
      <c r="D159" s="95">
        <v>0</v>
      </c>
      <c r="E159" s="95">
        <f t="shared" si="10"/>
        <v>466.046853</v>
      </c>
      <c r="F159" s="95">
        <v>466.046853</v>
      </c>
      <c r="G159" s="95">
        <v>0</v>
      </c>
      <c r="H159" s="95">
        <f t="shared" si="11"/>
        <v>466.046853</v>
      </c>
    </row>
    <row r="160" spans="1:20 16245:16249" x14ac:dyDescent="0.2">
      <c r="B160" s="99" t="s">
        <v>469</v>
      </c>
      <c r="C160" s="95">
        <v>444.12762600000002</v>
      </c>
      <c r="D160" s="95">
        <v>0</v>
      </c>
      <c r="E160" s="95">
        <f t="shared" si="10"/>
        <v>444.12762600000002</v>
      </c>
      <c r="F160" s="95">
        <v>444.12762600000002</v>
      </c>
      <c r="G160" s="95">
        <v>0</v>
      </c>
      <c r="H160" s="95">
        <f t="shared" si="11"/>
        <v>444.12762600000002</v>
      </c>
    </row>
    <row r="161" spans="1:8 16245:16249" x14ac:dyDescent="0.2">
      <c r="B161" s="99" t="s">
        <v>470</v>
      </c>
      <c r="C161" s="95">
        <v>168.12401</v>
      </c>
      <c r="D161" s="95">
        <v>0</v>
      </c>
      <c r="E161" s="95">
        <f t="shared" si="10"/>
        <v>168.12401</v>
      </c>
      <c r="F161" s="95">
        <v>168.12401</v>
      </c>
      <c r="G161" s="95">
        <v>0</v>
      </c>
      <c r="H161" s="95">
        <f t="shared" si="11"/>
        <v>168.12401</v>
      </c>
    </row>
    <row r="162" spans="1:8 16245:16249" x14ac:dyDescent="0.2">
      <c r="B162" s="99" t="s">
        <v>471</v>
      </c>
      <c r="C162" s="95">
        <v>1267.876857</v>
      </c>
      <c r="D162" s="95">
        <v>-4</v>
      </c>
      <c r="E162" s="95">
        <f t="shared" si="10"/>
        <v>1263.876857</v>
      </c>
      <c r="F162" s="95">
        <v>1267.876857</v>
      </c>
      <c r="G162" s="95">
        <v>-4</v>
      </c>
      <c r="H162" s="95">
        <f t="shared" si="11"/>
        <v>1263.876857</v>
      </c>
    </row>
    <row r="163" spans="1:8 16245:16249" x14ac:dyDescent="0.2">
      <c r="B163" s="99" t="s">
        <v>472</v>
      </c>
      <c r="C163" s="95">
        <v>54.061649000000003</v>
      </c>
      <c r="D163" s="95">
        <v>0</v>
      </c>
      <c r="E163" s="95">
        <f t="shared" si="10"/>
        <v>54.061649000000003</v>
      </c>
      <c r="F163" s="95">
        <v>54.061649000000003</v>
      </c>
      <c r="G163" s="95">
        <v>0</v>
      </c>
      <c r="H163" s="95">
        <f t="shared" si="11"/>
        <v>54.061649000000003</v>
      </c>
    </row>
    <row r="164" spans="1:8 16245:16249" x14ac:dyDescent="0.2">
      <c r="B164" s="99" t="s">
        <v>473</v>
      </c>
      <c r="C164" s="95">
        <v>67.984164000000007</v>
      </c>
      <c r="D164" s="95">
        <v>0</v>
      </c>
      <c r="E164" s="95">
        <f t="shared" si="10"/>
        <v>67.984164000000007</v>
      </c>
      <c r="F164" s="95">
        <v>67.984164000000007</v>
      </c>
      <c r="G164" s="95">
        <v>0</v>
      </c>
      <c r="H164" s="95">
        <f t="shared" si="11"/>
        <v>67.984164000000007</v>
      </c>
    </row>
    <row r="165" spans="1:8 16245:16249" x14ac:dyDescent="0.2">
      <c r="B165" s="99" t="s">
        <v>474</v>
      </c>
      <c r="C165" s="95">
        <v>50</v>
      </c>
      <c r="D165" s="95">
        <v>0</v>
      </c>
      <c r="E165" s="95">
        <f t="shared" si="10"/>
        <v>50</v>
      </c>
      <c r="F165" s="95">
        <v>50</v>
      </c>
      <c r="G165" s="95">
        <v>0</v>
      </c>
      <c r="H165" s="95">
        <f t="shared" si="11"/>
        <v>50</v>
      </c>
    </row>
    <row r="166" spans="1:8 16245:16249" x14ac:dyDescent="0.2">
      <c r="B166" s="99" t="s">
        <v>475</v>
      </c>
      <c r="C166" s="95">
        <v>127.247198</v>
      </c>
      <c r="D166" s="95">
        <v>-0.8</v>
      </c>
      <c r="E166" s="95">
        <f t="shared" si="10"/>
        <v>126.447198</v>
      </c>
      <c r="F166" s="95">
        <v>127.247198</v>
      </c>
      <c r="G166" s="95">
        <v>-0.8</v>
      </c>
      <c r="H166" s="95">
        <f t="shared" si="11"/>
        <v>126.447198</v>
      </c>
    </row>
    <row r="167" spans="1:8 16245:16249" ht="25.5" x14ac:dyDescent="0.2">
      <c r="B167" s="99" t="s">
        <v>476</v>
      </c>
      <c r="C167" s="95">
        <v>9302.06</v>
      </c>
      <c r="D167" s="95">
        <v>0</v>
      </c>
      <c r="E167" s="95">
        <f t="shared" si="10"/>
        <v>9302.06</v>
      </c>
      <c r="F167" s="95">
        <v>9302.06</v>
      </c>
      <c r="G167" s="95">
        <v>0</v>
      </c>
      <c r="H167" s="95">
        <f t="shared" si="11"/>
        <v>9302.06</v>
      </c>
    </row>
    <row r="168" spans="1:8 16245:16249" ht="25.5" x14ac:dyDescent="0.2">
      <c r="B168" s="99" t="s">
        <v>477</v>
      </c>
      <c r="C168" s="95">
        <v>167.247649</v>
      </c>
      <c r="D168" s="95">
        <v>0</v>
      </c>
      <c r="E168" s="95">
        <f t="shared" si="10"/>
        <v>167.247649</v>
      </c>
      <c r="F168" s="95">
        <v>163.247649</v>
      </c>
      <c r="G168" s="95">
        <v>0</v>
      </c>
      <c r="H168" s="95">
        <f t="shared" si="11"/>
        <v>163.247649</v>
      </c>
    </row>
    <row r="169" spans="1:8 16245:16249" x14ac:dyDescent="0.2">
      <c r="B169" s="99" t="s">
        <v>478</v>
      </c>
      <c r="C169" s="95">
        <v>64.56</v>
      </c>
      <c r="D169" s="95">
        <v>0</v>
      </c>
      <c r="E169" s="95">
        <f t="shared" si="10"/>
        <v>64.56</v>
      </c>
      <c r="F169" s="95">
        <v>64.56</v>
      </c>
      <c r="G169" s="95">
        <v>0</v>
      </c>
      <c r="H169" s="95">
        <f t="shared" si="11"/>
        <v>64.56</v>
      </c>
    </row>
    <row r="170" spans="1:8 16245:16249" ht="25.5" x14ac:dyDescent="0.2">
      <c r="B170" s="99" t="s">
        <v>479</v>
      </c>
      <c r="C170" s="95">
        <v>200</v>
      </c>
      <c r="D170" s="95">
        <v>0</v>
      </c>
      <c r="E170" s="95">
        <f t="shared" si="10"/>
        <v>200</v>
      </c>
      <c r="F170" s="95">
        <v>200</v>
      </c>
      <c r="G170" s="95">
        <v>0</v>
      </c>
      <c r="H170" s="95">
        <f t="shared" si="11"/>
        <v>200</v>
      </c>
    </row>
    <row r="171" spans="1:8 16245:16249" x14ac:dyDescent="0.2">
      <c r="B171" s="99" t="s">
        <v>708</v>
      </c>
      <c r="C171" s="95">
        <v>615</v>
      </c>
      <c r="D171" s="95">
        <v>0</v>
      </c>
      <c r="E171" s="95">
        <f t="shared" si="10"/>
        <v>615</v>
      </c>
      <c r="F171" s="95">
        <v>615</v>
      </c>
      <c r="G171" s="95">
        <v>0</v>
      </c>
      <c r="H171" s="95">
        <f t="shared" si="11"/>
        <v>615</v>
      </c>
    </row>
    <row r="172" spans="1:8 16245:16249" ht="25.5" x14ac:dyDescent="0.2">
      <c r="B172" s="99" t="s">
        <v>709</v>
      </c>
      <c r="C172" s="95">
        <v>0</v>
      </c>
      <c r="D172" s="95">
        <v>3000</v>
      </c>
      <c r="E172" s="95">
        <f t="shared" si="10"/>
        <v>3000</v>
      </c>
      <c r="F172" s="95">
        <v>0</v>
      </c>
      <c r="G172" s="95">
        <v>3000</v>
      </c>
      <c r="H172" s="95">
        <f t="shared" si="11"/>
        <v>3000</v>
      </c>
    </row>
    <row r="173" spans="1:8 16245:16249" s="87" customFormat="1" x14ac:dyDescent="0.2">
      <c r="A173" s="24"/>
      <c r="B173" s="118" t="s">
        <v>482</v>
      </c>
      <c r="C173" s="92">
        <f t="shared" ref="C173:H173" si="16">SUM(C174:C178)</f>
        <v>1728.1693060000002</v>
      </c>
      <c r="D173" s="92">
        <f t="shared" si="16"/>
        <v>0</v>
      </c>
      <c r="E173" s="92">
        <f t="shared" si="16"/>
        <v>1728.1693060000002</v>
      </c>
      <c r="F173" s="92">
        <f t="shared" si="16"/>
        <v>1728.1693060000002</v>
      </c>
      <c r="G173" s="92">
        <f t="shared" si="16"/>
        <v>0</v>
      </c>
      <c r="H173" s="92">
        <f t="shared" si="16"/>
        <v>1728.1693060000002</v>
      </c>
      <c r="WZU173" s="24"/>
      <c r="WZV173" s="24"/>
      <c r="WZW173" s="24"/>
      <c r="WZX173" s="24"/>
      <c r="WZY173" s="24"/>
    </row>
    <row r="174" spans="1:8 16245:16249" s="87" customFormat="1" x14ac:dyDescent="0.2">
      <c r="A174" s="24"/>
      <c r="B174" s="99" t="s">
        <v>483</v>
      </c>
      <c r="C174" s="95">
        <v>1153.698198</v>
      </c>
      <c r="D174" s="95">
        <v>0</v>
      </c>
      <c r="E174" s="95">
        <f t="shared" si="10"/>
        <v>1153.698198</v>
      </c>
      <c r="F174" s="95">
        <v>1153.698198</v>
      </c>
      <c r="G174" s="95">
        <v>0</v>
      </c>
      <c r="H174" s="95">
        <f t="shared" si="11"/>
        <v>1153.698198</v>
      </c>
      <c r="WZU174" s="24"/>
      <c r="WZV174" s="24"/>
      <c r="WZW174" s="24"/>
      <c r="WZX174" s="24"/>
      <c r="WZY174" s="24"/>
    </row>
    <row r="175" spans="1:8 16245:16249" x14ac:dyDescent="0.2">
      <c r="B175" s="99" t="s">
        <v>484</v>
      </c>
      <c r="C175" s="95">
        <v>329.26040699999999</v>
      </c>
      <c r="D175" s="95">
        <v>0</v>
      </c>
      <c r="E175" s="95">
        <f t="shared" si="10"/>
        <v>329.26040699999999</v>
      </c>
      <c r="F175" s="95">
        <v>329.26040699999999</v>
      </c>
      <c r="G175" s="95">
        <v>0</v>
      </c>
      <c r="H175" s="95">
        <f t="shared" si="11"/>
        <v>329.26040699999999</v>
      </c>
    </row>
    <row r="176" spans="1:8 16245:16249" x14ac:dyDescent="0.2">
      <c r="B176" s="99" t="s">
        <v>485</v>
      </c>
      <c r="C176" s="95">
        <v>73.096641000000005</v>
      </c>
      <c r="D176" s="95">
        <v>0</v>
      </c>
      <c r="E176" s="95">
        <f t="shared" si="10"/>
        <v>73.096641000000005</v>
      </c>
      <c r="F176" s="95">
        <v>73.096641000000005</v>
      </c>
      <c r="G176" s="95">
        <v>0</v>
      </c>
      <c r="H176" s="95">
        <f t="shared" si="11"/>
        <v>73.096641000000005</v>
      </c>
    </row>
    <row r="177" spans="1:8 16245:16249" x14ac:dyDescent="0.2">
      <c r="B177" s="99" t="s">
        <v>486</v>
      </c>
      <c r="C177" s="95">
        <v>150.11405999999999</v>
      </c>
      <c r="D177" s="95">
        <v>0</v>
      </c>
      <c r="E177" s="95">
        <f t="shared" si="10"/>
        <v>150.11405999999999</v>
      </c>
      <c r="F177" s="95">
        <v>150.11405999999999</v>
      </c>
      <c r="G177" s="95">
        <v>0</v>
      </c>
      <c r="H177" s="95">
        <f t="shared" si="11"/>
        <v>150.11405999999999</v>
      </c>
    </row>
    <row r="178" spans="1:8 16245:16249" ht="25.5" x14ac:dyDescent="0.2">
      <c r="B178" s="99" t="s">
        <v>487</v>
      </c>
      <c r="C178" s="95">
        <v>22</v>
      </c>
      <c r="D178" s="95">
        <v>0</v>
      </c>
      <c r="E178" s="95">
        <f t="shared" si="10"/>
        <v>22</v>
      </c>
      <c r="F178" s="95">
        <v>22</v>
      </c>
      <c r="G178" s="95">
        <v>0</v>
      </c>
      <c r="H178" s="95">
        <f t="shared" si="11"/>
        <v>22</v>
      </c>
    </row>
    <row r="179" spans="1:8 16245:16249" s="87" customFormat="1" x14ac:dyDescent="0.2">
      <c r="A179" s="24"/>
      <c r="B179" s="118" t="s">
        <v>489</v>
      </c>
      <c r="C179" s="92">
        <v>338.36254700000018</v>
      </c>
      <c r="D179" s="92">
        <v>21.200000000000273</v>
      </c>
      <c r="E179" s="92">
        <f t="shared" si="10"/>
        <v>359.56254700000045</v>
      </c>
      <c r="F179" s="92">
        <v>338.16254699999945</v>
      </c>
      <c r="G179" s="92">
        <v>21.200000000000273</v>
      </c>
      <c r="H179" s="92">
        <f t="shared" si="11"/>
        <v>359.36254699999972</v>
      </c>
      <c r="WZU179" s="24"/>
      <c r="WZV179" s="24"/>
      <c r="WZW179" s="24"/>
      <c r="WZX179" s="24"/>
      <c r="WZY179" s="24"/>
    </row>
    <row r="180" spans="1:8 16245:16249" x14ac:dyDescent="0.2">
      <c r="B180" s="118" t="s">
        <v>490</v>
      </c>
      <c r="C180" s="92">
        <f>SUM(C181:C184)</f>
        <v>1488.6923400000001</v>
      </c>
      <c r="D180" s="92">
        <f t="shared" ref="D180:H180" si="17">SUM(D181:D184)</f>
        <v>6.4476300000000037</v>
      </c>
      <c r="E180" s="92">
        <f t="shared" si="17"/>
        <v>1495.1399700000002</v>
      </c>
      <c r="F180" s="92">
        <f t="shared" si="17"/>
        <v>1488.6923400000001</v>
      </c>
      <c r="G180" s="92">
        <f t="shared" si="17"/>
        <v>6.4476300000000037</v>
      </c>
      <c r="H180" s="92">
        <f t="shared" si="17"/>
        <v>1495.1399700000002</v>
      </c>
    </row>
    <row r="181" spans="1:8 16245:16249" x14ac:dyDescent="0.2">
      <c r="B181" s="99" t="s">
        <v>491</v>
      </c>
      <c r="C181" s="95">
        <v>600</v>
      </c>
      <c r="D181" s="95">
        <v>0</v>
      </c>
      <c r="E181" s="95">
        <f t="shared" si="10"/>
        <v>600</v>
      </c>
      <c r="F181" s="95">
        <v>600</v>
      </c>
      <c r="G181" s="95">
        <v>0</v>
      </c>
      <c r="H181" s="95">
        <f t="shared" si="11"/>
        <v>600</v>
      </c>
    </row>
    <row r="182" spans="1:8 16245:16249" x14ac:dyDescent="0.2">
      <c r="B182" s="99" t="s">
        <v>492</v>
      </c>
      <c r="C182" s="95">
        <v>460.38825500000002</v>
      </c>
      <c r="D182" s="95">
        <v>-36</v>
      </c>
      <c r="E182" s="95">
        <f t="shared" si="10"/>
        <v>424.38825500000002</v>
      </c>
      <c r="F182" s="95">
        <v>460.38825500000002</v>
      </c>
      <c r="G182" s="95">
        <v>-36</v>
      </c>
      <c r="H182" s="95">
        <f t="shared" si="11"/>
        <v>424.38825500000002</v>
      </c>
    </row>
    <row r="183" spans="1:8 16245:16249" x14ac:dyDescent="0.2">
      <c r="B183" s="99" t="s">
        <v>493</v>
      </c>
      <c r="C183" s="95">
        <v>162.60574199999999</v>
      </c>
      <c r="D183" s="95">
        <v>0</v>
      </c>
      <c r="E183" s="95">
        <f t="shared" si="10"/>
        <v>162.60574199999999</v>
      </c>
      <c r="F183" s="95">
        <v>162.60574199999999</v>
      </c>
      <c r="G183" s="95">
        <v>0</v>
      </c>
      <c r="H183" s="95">
        <f t="shared" si="11"/>
        <v>162.60574199999999</v>
      </c>
    </row>
    <row r="184" spans="1:8 16245:16249" x14ac:dyDescent="0.2">
      <c r="B184" s="99" t="s">
        <v>494</v>
      </c>
      <c r="C184" s="95">
        <v>265.69834300000002</v>
      </c>
      <c r="D184" s="95">
        <v>42.447630000000004</v>
      </c>
      <c r="E184" s="95">
        <f t="shared" si="10"/>
        <v>308.14597300000003</v>
      </c>
      <c r="F184" s="95">
        <v>265.69834300000002</v>
      </c>
      <c r="G184" s="95">
        <v>42.447630000000004</v>
      </c>
      <c r="H184" s="95">
        <f t="shared" si="11"/>
        <v>308.14597300000003</v>
      </c>
    </row>
    <row r="185" spans="1:8 16245:16249" s="87" customFormat="1" x14ac:dyDescent="0.2">
      <c r="A185" s="24"/>
      <c r="B185" s="118" t="s">
        <v>495</v>
      </c>
      <c r="C185" s="92">
        <f>SUM(C186:C189)</f>
        <v>19120</v>
      </c>
      <c r="D185" s="92">
        <f t="shared" ref="D185:H185" si="18">SUM(D186:D189)</f>
        <v>0</v>
      </c>
      <c r="E185" s="92">
        <f t="shared" si="18"/>
        <v>19120</v>
      </c>
      <c r="F185" s="92">
        <f t="shared" si="18"/>
        <v>19120</v>
      </c>
      <c r="G185" s="92">
        <f t="shared" si="18"/>
        <v>0</v>
      </c>
      <c r="H185" s="92">
        <f t="shared" si="18"/>
        <v>19120</v>
      </c>
      <c r="WZU185" s="24"/>
      <c r="WZV185" s="24"/>
      <c r="WZW185" s="24"/>
      <c r="WZX185" s="24"/>
      <c r="WZY185" s="24"/>
    </row>
    <row r="186" spans="1:8 16245:16249" x14ac:dyDescent="0.2">
      <c r="B186" s="99" t="s">
        <v>496</v>
      </c>
      <c r="C186" s="95">
        <v>2600</v>
      </c>
      <c r="D186" s="95">
        <v>0</v>
      </c>
      <c r="E186" s="95">
        <f t="shared" si="10"/>
        <v>2600</v>
      </c>
      <c r="F186" s="95">
        <v>2600</v>
      </c>
      <c r="G186" s="95">
        <v>0</v>
      </c>
      <c r="H186" s="95">
        <f t="shared" si="11"/>
        <v>2600</v>
      </c>
    </row>
    <row r="187" spans="1:8 16245:16249" x14ac:dyDescent="0.2">
      <c r="B187" s="99" t="s">
        <v>497</v>
      </c>
      <c r="C187" s="95">
        <v>2500</v>
      </c>
      <c r="D187" s="95">
        <v>0</v>
      </c>
      <c r="E187" s="95">
        <f t="shared" si="10"/>
        <v>2500</v>
      </c>
      <c r="F187" s="95">
        <v>2500</v>
      </c>
      <c r="G187" s="95">
        <v>0</v>
      </c>
      <c r="H187" s="95">
        <f t="shared" si="11"/>
        <v>2500</v>
      </c>
    </row>
    <row r="188" spans="1:8 16245:16249" x14ac:dyDescent="0.2">
      <c r="B188" s="99" t="s">
        <v>498</v>
      </c>
      <c r="C188" s="95">
        <v>14000</v>
      </c>
      <c r="D188" s="95">
        <v>0</v>
      </c>
      <c r="E188" s="95">
        <f t="shared" si="10"/>
        <v>14000</v>
      </c>
      <c r="F188" s="95">
        <v>14000</v>
      </c>
      <c r="G188" s="95">
        <v>0</v>
      </c>
      <c r="H188" s="95">
        <f t="shared" si="11"/>
        <v>14000</v>
      </c>
    </row>
    <row r="189" spans="1:8 16245:16249" ht="25.5" x14ac:dyDescent="0.2">
      <c r="B189" s="99" t="s">
        <v>499</v>
      </c>
      <c r="C189" s="95">
        <v>20</v>
      </c>
      <c r="D189" s="95">
        <v>0</v>
      </c>
      <c r="E189" s="95">
        <f t="shared" si="10"/>
        <v>20</v>
      </c>
      <c r="F189" s="95">
        <v>20</v>
      </c>
      <c r="G189" s="95">
        <v>0</v>
      </c>
      <c r="H189" s="95">
        <f t="shared" si="11"/>
        <v>20</v>
      </c>
    </row>
    <row r="190" spans="1:8 16245:16249" s="87" customFormat="1" x14ac:dyDescent="0.2">
      <c r="A190" s="24"/>
      <c r="B190" s="118" t="s">
        <v>500</v>
      </c>
      <c r="C190" s="92">
        <f>SUM(C191:C200)</f>
        <v>72753.702743999995</v>
      </c>
      <c r="D190" s="92">
        <f t="shared" ref="D190:H190" si="19">SUM(D191:D200)</f>
        <v>-170</v>
      </c>
      <c r="E190" s="92">
        <f t="shared" si="19"/>
        <v>72583.702743999995</v>
      </c>
      <c r="F190" s="92">
        <f t="shared" si="19"/>
        <v>72753.652744000006</v>
      </c>
      <c r="G190" s="92">
        <f t="shared" si="19"/>
        <v>-170</v>
      </c>
      <c r="H190" s="92">
        <f t="shared" si="19"/>
        <v>72583.652744000006</v>
      </c>
      <c r="WZU190" s="24"/>
      <c r="WZV190" s="24"/>
      <c r="WZW190" s="24"/>
      <c r="WZX190" s="24"/>
      <c r="WZY190" s="24"/>
    </row>
    <row r="191" spans="1:8 16245:16249" x14ac:dyDescent="0.2">
      <c r="B191" s="99" t="s">
        <v>501</v>
      </c>
      <c r="C191" s="95">
        <v>6000</v>
      </c>
      <c r="D191" s="95">
        <v>0</v>
      </c>
      <c r="E191" s="95">
        <f t="shared" si="10"/>
        <v>6000</v>
      </c>
      <c r="F191" s="95">
        <v>6000</v>
      </c>
      <c r="G191" s="95">
        <v>0</v>
      </c>
      <c r="H191" s="95">
        <f t="shared" si="11"/>
        <v>6000</v>
      </c>
    </row>
    <row r="192" spans="1:8 16245:16249" s="87" customFormat="1" x14ac:dyDescent="0.2">
      <c r="A192" s="24"/>
      <c r="B192" s="99" t="s">
        <v>502</v>
      </c>
      <c r="C192" s="95">
        <v>456.24534899999998</v>
      </c>
      <c r="D192" s="95">
        <v>0</v>
      </c>
      <c r="E192" s="95">
        <f t="shared" si="10"/>
        <v>456.24534899999998</v>
      </c>
      <c r="F192" s="95">
        <v>456.24534899999998</v>
      </c>
      <c r="G192" s="95">
        <v>0</v>
      </c>
      <c r="H192" s="95">
        <f t="shared" si="11"/>
        <v>456.24534899999998</v>
      </c>
      <c r="WZU192" s="24"/>
      <c r="WZV192" s="24"/>
      <c r="WZW192" s="24"/>
      <c r="WZX192" s="24"/>
      <c r="WZY192" s="24"/>
    </row>
    <row r="193" spans="1:15 16245:16249" s="87" customFormat="1" x14ac:dyDescent="0.2">
      <c r="A193" s="24"/>
      <c r="B193" s="99" t="s">
        <v>503</v>
      </c>
      <c r="C193" s="95">
        <v>858.61149799999998</v>
      </c>
      <c r="D193" s="95">
        <v>0</v>
      </c>
      <c r="E193" s="95">
        <f t="shared" si="10"/>
        <v>858.61149799999998</v>
      </c>
      <c r="F193" s="95">
        <v>858.61149799999998</v>
      </c>
      <c r="G193" s="95">
        <v>0</v>
      </c>
      <c r="H193" s="95">
        <f t="shared" si="11"/>
        <v>858.61149799999998</v>
      </c>
      <c r="WZU193" s="24"/>
      <c r="WZV193" s="24"/>
      <c r="WZW193" s="24"/>
      <c r="WZX193" s="24"/>
      <c r="WZY193" s="24"/>
    </row>
    <row r="194" spans="1:15 16245:16249" x14ac:dyDescent="0.2">
      <c r="B194" s="99" t="s">
        <v>504</v>
      </c>
      <c r="C194" s="95">
        <v>6000</v>
      </c>
      <c r="D194" s="95">
        <v>0</v>
      </c>
      <c r="E194" s="95">
        <f t="shared" si="10"/>
        <v>6000</v>
      </c>
      <c r="F194" s="95">
        <v>6000</v>
      </c>
      <c r="G194" s="95">
        <v>0</v>
      </c>
      <c r="H194" s="95">
        <f t="shared" si="11"/>
        <v>6000</v>
      </c>
    </row>
    <row r="195" spans="1:15 16245:16249" x14ac:dyDescent="0.2">
      <c r="B195" s="99" t="s">
        <v>505</v>
      </c>
      <c r="C195" s="95">
        <v>0</v>
      </c>
      <c r="D195" s="95">
        <v>0</v>
      </c>
      <c r="E195" s="95">
        <f t="shared" si="10"/>
        <v>0</v>
      </c>
      <c r="F195" s="95">
        <v>0</v>
      </c>
      <c r="G195" s="95">
        <v>0</v>
      </c>
      <c r="H195" s="95">
        <f t="shared" si="11"/>
        <v>0</v>
      </c>
      <c r="J195" s="45"/>
      <c r="K195" s="45"/>
      <c r="L195" s="45"/>
      <c r="M195" s="45"/>
      <c r="N195" s="45"/>
      <c r="O195" s="45"/>
    </row>
    <row r="196" spans="1:15 16245:16249" x14ac:dyDescent="0.2">
      <c r="B196" s="99" t="s">
        <v>710</v>
      </c>
      <c r="C196" s="95">
        <v>465</v>
      </c>
      <c r="D196" s="95">
        <v>0</v>
      </c>
      <c r="E196" s="95">
        <f t="shared" si="10"/>
        <v>465</v>
      </c>
      <c r="F196" s="95">
        <v>465</v>
      </c>
      <c r="G196" s="95">
        <v>0</v>
      </c>
      <c r="H196" s="95">
        <f t="shared" si="11"/>
        <v>465</v>
      </c>
    </row>
    <row r="197" spans="1:15 16245:16249" ht="38.25" x14ac:dyDescent="0.2">
      <c r="B197" s="99" t="s">
        <v>711</v>
      </c>
      <c r="C197" s="95">
        <v>5</v>
      </c>
      <c r="D197" s="95">
        <v>0</v>
      </c>
      <c r="E197" s="95">
        <f t="shared" ref="E197:E239" si="20">C197+D197</f>
        <v>5</v>
      </c>
      <c r="F197" s="95">
        <v>5</v>
      </c>
      <c r="G197" s="95">
        <v>0</v>
      </c>
      <c r="H197" s="95">
        <f t="shared" ref="H197:H239" si="21">F197+G197</f>
        <v>5</v>
      </c>
    </row>
    <row r="198" spans="1:15 16245:16249" ht="38.25" x14ac:dyDescent="0.2">
      <c r="B198" s="99" t="s">
        <v>712</v>
      </c>
      <c r="C198" s="95">
        <v>155</v>
      </c>
      <c r="D198" s="95">
        <v>0</v>
      </c>
      <c r="E198" s="95">
        <f t="shared" si="20"/>
        <v>155</v>
      </c>
      <c r="F198" s="95">
        <v>155</v>
      </c>
      <c r="G198" s="95">
        <v>0</v>
      </c>
      <c r="H198" s="95">
        <f t="shared" si="21"/>
        <v>155</v>
      </c>
    </row>
    <row r="199" spans="1:15 16245:16249" x14ac:dyDescent="0.2">
      <c r="B199" s="99" t="s">
        <v>509</v>
      </c>
      <c r="C199" s="95">
        <v>58654.3</v>
      </c>
      <c r="D199" s="95">
        <v>-169</v>
      </c>
      <c r="E199" s="95">
        <f t="shared" si="20"/>
        <v>58485.3</v>
      </c>
      <c r="F199" s="95">
        <v>58654.3</v>
      </c>
      <c r="G199" s="95">
        <v>-169</v>
      </c>
      <c r="H199" s="95">
        <f t="shared" si="21"/>
        <v>58485.3</v>
      </c>
    </row>
    <row r="200" spans="1:15 16245:16249" x14ac:dyDescent="0.2">
      <c r="B200" s="99" t="s">
        <v>510</v>
      </c>
      <c r="C200" s="95">
        <v>159.54589699998905</v>
      </c>
      <c r="D200" s="95">
        <v>-1</v>
      </c>
      <c r="E200" s="95">
        <f t="shared" si="20"/>
        <v>158.54589699998905</v>
      </c>
      <c r="F200" s="95">
        <v>159.4958970000007</v>
      </c>
      <c r="G200" s="95">
        <v>-1</v>
      </c>
      <c r="H200" s="95">
        <f t="shared" si="21"/>
        <v>158.4958970000007</v>
      </c>
    </row>
    <row r="201" spans="1:15 16245:16249" s="87" customFormat="1" x14ac:dyDescent="0.2">
      <c r="A201" s="24"/>
      <c r="B201" s="118" t="s">
        <v>511</v>
      </c>
      <c r="C201" s="92">
        <f t="shared" ref="C201:H201" si="22">SUM(C202:C211)</f>
        <v>73102.540114000003</v>
      </c>
      <c r="D201" s="92">
        <f t="shared" si="22"/>
        <v>-1031.45</v>
      </c>
      <c r="E201" s="92">
        <f t="shared" si="22"/>
        <v>72071.090114000006</v>
      </c>
      <c r="F201" s="92">
        <f t="shared" si="22"/>
        <v>73102.540114000003</v>
      </c>
      <c r="G201" s="92">
        <f t="shared" si="22"/>
        <v>-1031.45</v>
      </c>
      <c r="H201" s="92">
        <f t="shared" si="22"/>
        <v>72071.090114000006</v>
      </c>
      <c r="WZU201" s="24"/>
      <c r="WZV201" s="24"/>
      <c r="WZW201" s="24"/>
      <c r="WZX201" s="24"/>
      <c r="WZY201" s="24"/>
    </row>
    <row r="202" spans="1:15 16245:16249" x14ac:dyDescent="0.2">
      <c r="B202" s="105" t="s">
        <v>512</v>
      </c>
      <c r="C202" s="95">
        <v>3040.2</v>
      </c>
      <c r="D202" s="95">
        <v>0</v>
      </c>
      <c r="E202" s="95">
        <f t="shared" si="20"/>
        <v>3040.2</v>
      </c>
      <c r="F202" s="95">
        <v>3028.4</v>
      </c>
      <c r="G202" s="95">
        <v>0</v>
      </c>
      <c r="H202" s="95">
        <f t="shared" si="21"/>
        <v>3028.4</v>
      </c>
    </row>
    <row r="203" spans="1:15 16245:16249" x14ac:dyDescent="0.2">
      <c r="B203" s="105" t="s">
        <v>513</v>
      </c>
      <c r="C203" s="95">
        <v>334.20135399999998</v>
      </c>
      <c r="D203" s="95">
        <v>0</v>
      </c>
      <c r="E203" s="95">
        <f t="shared" si="20"/>
        <v>334.20135399999998</v>
      </c>
      <c r="F203" s="95">
        <v>334.20135399999998</v>
      </c>
      <c r="G203" s="95">
        <v>0</v>
      </c>
      <c r="H203" s="95">
        <f t="shared" si="21"/>
        <v>334.20135399999998</v>
      </c>
    </row>
    <row r="204" spans="1:15 16245:16249" x14ac:dyDescent="0.2">
      <c r="B204" s="105" t="s">
        <v>514</v>
      </c>
      <c r="C204" s="95">
        <v>9108.9500000000007</v>
      </c>
      <c r="D204" s="95">
        <v>0</v>
      </c>
      <c r="E204" s="95">
        <f t="shared" si="20"/>
        <v>9108.9500000000007</v>
      </c>
      <c r="F204" s="95">
        <v>9108.9500000000007</v>
      </c>
      <c r="G204" s="95">
        <v>0</v>
      </c>
      <c r="H204" s="95">
        <f t="shared" si="21"/>
        <v>9108.9500000000007</v>
      </c>
    </row>
    <row r="205" spans="1:15 16245:16249" x14ac:dyDescent="0.2">
      <c r="B205" s="105" t="s">
        <v>515</v>
      </c>
      <c r="C205" s="95">
        <v>1700.75</v>
      </c>
      <c r="D205" s="95">
        <v>-10.45</v>
      </c>
      <c r="E205" s="95">
        <f t="shared" si="20"/>
        <v>1690.3</v>
      </c>
      <c r="F205" s="95">
        <v>1700.75</v>
      </c>
      <c r="G205" s="95">
        <v>-10.45</v>
      </c>
      <c r="H205" s="95">
        <f t="shared" si="21"/>
        <v>1690.3</v>
      </c>
    </row>
    <row r="206" spans="1:15 16245:16249" x14ac:dyDescent="0.2">
      <c r="B206" s="99" t="s">
        <v>516</v>
      </c>
      <c r="C206" s="95">
        <v>6</v>
      </c>
      <c r="D206" s="95">
        <v>50</v>
      </c>
      <c r="E206" s="95">
        <f t="shared" si="20"/>
        <v>56</v>
      </c>
      <c r="F206" s="95">
        <v>6</v>
      </c>
      <c r="G206" s="95">
        <v>50</v>
      </c>
      <c r="H206" s="95">
        <f t="shared" si="21"/>
        <v>56</v>
      </c>
    </row>
    <row r="207" spans="1:15 16245:16249" ht="23.25" customHeight="1" x14ac:dyDescent="0.2">
      <c r="A207" s="119"/>
      <c r="B207" s="99" t="s">
        <v>517</v>
      </c>
      <c r="C207" s="95">
        <v>249</v>
      </c>
      <c r="D207" s="95">
        <v>0</v>
      </c>
      <c r="E207" s="95">
        <f t="shared" si="20"/>
        <v>249</v>
      </c>
      <c r="F207" s="95">
        <v>249</v>
      </c>
      <c r="G207" s="95">
        <v>0</v>
      </c>
      <c r="H207" s="95">
        <f t="shared" si="21"/>
        <v>249</v>
      </c>
    </row>
    <row r="208" spans="1:15 16245:16249" ht="21.75" customHeight="1" x14ac:dyDescent="0.2">
      <c r="B208" s="99" t="s">
        <v>518</v>
      </c>
      <c r="C208" s="95">
        <v>20</v>
      </c>
      <c r="D208" s="95">
        <v>0</v>
      </c>
      <c r="E208" s="95">
        <f t="shared" si="20"/>
        <v>20</v>
      </c>
      <c r="F208" s="95">
        <v>20</v>
      </c>
      <c r="G208" s="95">
        <v>0</v>
      </c>
      <c r="H208" s="95">
        <f t="shared" si="21"/>
        <v>20</v>
      </c>
    </row>
    <row r="209" spans="1:8 16245:16249" x14ac:dyDescent="0.2">
      <c r="B209" s="99" t="s">
        <v>519</v>
      </c>
      <c r="C209" s="95">
        <v>5500</v>
      </c>
      <c r="D209" s="95">
        <v>0</v>
      </c>
      <c r="E209" s="95">
        <f t="shared" si="20"/>
        <v>5500</v>
      </c>
      <c r="F209" s="95">
        <v>5500</v>
      </c>
      <c r="G209" s="95">
        <v>0</v>
      </c>
      <c r="H209" s="95">
        <f t="shared" si="21"/>
        <v>5500</v>
      </c>
    </row>
    <row r="210" spans="1:8 16245:16249" ht="25.5" x14ac:dyDescent="0.2">
      <c r="B210" s="99" t="s">
        <v>520</v>
      </c>
      <c r="C210" s="95">
        <v>52483.903057999996</v>
      </c>
      <c r="D210" s="95">
        <v>-1071</v>
      </c>
      <c r="E210" s="95">
        <f t="shared" si="20"/>
        <v>51412.903057999996</v>
      </c>
      <c r="F210" s="95">
        <v>52483.903057999996</v>
      </c>
      <c r="G210" s="95">
        <v>-1071</v>
      </c>
      <c r="H210" s="95">
        <f t="shared" si="21"/>
        <v>51412.903057999996</v>
      </c>
    </row>
    <row r="211" spans="1:8 16245:16249" x14ac:dyDescent="0.2">
      <c r="B211" s="99" t="s">
        <v>521</v>
      </c>
      <c r="C211" s="95">
        <v>659.53570200000831</v>
      </c>
      <c r="D211" s="95">
        <v>0</v>
      </c>
      <c r="E211" s="95">
        <f t="shared" si="20"/>
        <v>659.53570200000831</v>
      </c>
      <c r="F211" s="95">
        <v>671.33570200001122</v>
      </c>
      <c r="G211" s="95">
        <v>0</v>
      </c>
      <c r="H211" s="95">
        <f t="shared" si="21"/>
        <v>671.33570200001122</v>
      </c>
    </row>
    <row r="212" spans="1:8 16245:16249" s="87" customFormat="1" x14ac:dyDescent="0.2">
      <c r="A212" s="24"/>
      <c r="B212" s="118" t="s">
        <v>522</v>
      </c>
      <c r="C212" s="92">
        <v>1155.0050000000001</v>
      </c>
      <c r="D212" s="92">
        <v>0</v>
      </c>
      <c r="E212" s="92">
        <f t="shared" si="20"/>
        <v>1155.0050000000001</v>
      </c>
      <c r="F212" s="92">
        <v>1155.0050000000001</v>
      </c>
      <c r="G212" s="92">
        <v>0</v>
      </c>
      <c r="H212" s="92">
        <f t="shared" si="21"/>
        <v>1155.0050000000001</v>
      </c>
      <c r="WZU212" s="24"/>
      <c r="WZV212" s="24"/>
      <c r="WZW212" s="24"/>
      <c r="WZX212" s="24"/>
      <c r="WZY212" s="24"/>
    </row>
    <row r="213" spans="1:8 16245:16249" s="87" customFormat="1" x14ac:dyDescent="0.2">
      <c r="A213" s="24"/>
      <c r="B213" s="118" t="s">
        <v>523</v>
      </c>
      <c r="C213" s="92">
        <f t="shared" ref="C213:H213" si="23">SUM(C214:C239)</f>
        <v>7423.0942709999999</v>
      </c>
      <c r="D213" s="92">
        <f t="shared" si="23"/>
        <v>6848.5905270000003</v>
      </c>
      <c r="E213" s="92">
        <f t="shared" si="23"/>
        <v>14271.684798</v>
      </c>
      <c r="F213" s="92">
        <f t="shared" si="23"/>
        <v>13843.094271</v>
      </c>
      <c r="G213" s="92">
        <f t="shared" si="23"/>
        <v>6703.0905270000003</v>
      </c>
      <c r="H213" s="92">
        <f t="shared" si="23"/>
        <v>20546.184797999995</v>
      </c>
      <c r="WZU213" s="24"/>
      <c r="WZV213" s="24"/>
      <c r="WZW213" s="24"/>
      <c r="WZX213" s="24"/>
      <c r="WZY213" s="24"/>
    </row>
    <row r="214" spans="1:8 16245:16249" x14ac:dyDescent="0.2">
      <c r="B214" s="99" t="s">
        <v>524</v>
      </c>
      <c r="C214" s="95">
        <v>900</v>
      </c>
      <c r="D214" s="95">
        <v>0</v>
      </c>
      <c r="E214" s="95">
        <f t="shared" si="20"/>
        <v>900</v>
      </c>
      <c r="F214" s="95">
        <v>900</v>
      </c>
      <c r="G214" s="95">
        <v>0</v>
      </c>
      <c r="H214" s="95">
        <f t="shared" si="21"/>
        <v>900</v>
      </c>
    </row>
    <row r="215" spans="1:8 16245:16249" x14ac:dyDescent="0.2">
      <c r="B215" s="99" t="s">
        <v>525</v>
      </c>
      <c r="C215" s="95">
        <v>400</v>
      </c>
      <c r="D215" s="95">
        <v>0</v>
      </c>
      <c r="E215" s="95">
        <f t="shared" si="20"/>
        <v>400</v>
      </c>
      <c r="F215" s="95">
        <v>400</v>
      </c>
      <c r="G215" s="95">
        <v>0</v>
      </c>
      <c r="H215" s="95">
        <f t="shared" si="21"/>
        <v>400</v>
      </c>
    </row>
    <row r="216" spans="1:8 16245:16249" x14ac:dyDescent="0.2">
      <c r="B216" s="99" t="s">
        <v>526</v>
      </c>
      <c r="C216" s="95">
        <v>203.65545499999999</v>
      </c>
      <c r="D216" s="95">
        <v>190.50564</v>
      </c>
      <c r="E216" s="95">
        <f t="shared" si="20"/>
        <v>394.16109499999999</v>
      </c>
      <c r="F216" s="95">
        <v>203.65545499999999</v>
      </c>
      <c r="G216" s="95">
        <v>190.50564</v>
      </c>
      <c r="H216" s="95">
        <f t="shared" si="21"/>
        <v>394.16109499999999</v>
      </c>
    </row>
    <row r="217" spans="1:8 16245:16249" x14ac:dyDescent="0.2">
      <c r="B217" s="99" t="s">
        <v>527</v>
      </c>
      <c r="C217" s="95">
        <v>393.95859200000001</v>
      </c>
      <c r="D217" s="95">
        <v>0</v>
      </c>
      <c r="E217" s="95">
        <f t="shared" si="20"/>
        <v>393.95859200000001</v>
      </c>
      <c r="F217" s="95">
        <v>393.95859200000001</v>
      </c>
      <c r="G217" s="95">
        <v>0</v>
      </c>
      <c r="H217" s="95">
        <f t="shared" si="21"/>
        <v>393.95859200000001</v>
      </c>
    </row>
    <row r="218" spans="1:8 16245:16249" x14ac:dyDescent="0.2">
      <c r="B218" s="99" t="s">
        <v>528</v>
      </c>
      <c r="C218" s="95">
        <v>0</v>
      </c>
      <c r="D218" s="95">
        <v>850</v>
      </c>
      <c r="E218" s="95">
        <f t="shared" si="20"/>
        <v>850</v>
      </c>
      <c r="F218" s="95">
        <v>0</v>
      </c>
      <c r="G218" s="95">
        <v>850</v>
      </c>
      <c r="H218" s="95">
        <f t="shared" si="21"/>
        <v>850</v>
      </c>
    </row>
    <row r="219" spans="1:8 16245:16249" x14ac:dyDescent="0.2">
      <c r="B219" s="99" t="s">
        <v>529</v>
      </c>
      <c r="C219" s="95">
        <v>80.663014000000004</v>
      </c>
      <c r="D219" s="95">
        <v>0</v>
      </c>
      <c r="E219" s="95">
        <f t="shared" si="20"/>
        <v>80.663014000000004</v>
      </c>
      <c r="F219" s="95">
        <v>80.663014000000004</v>
      </c>
      <c r="G219" s="95">
        <v>0</v>
      </c>
      <c r="H219" s="95">
        <f t="shared" si="21"/>
        <v>80.663014000000004</v>
      </c>
    </row>
    <row r="220" spans="1:8 16245:16249" x14ac:dyDescent="0.2">
      <c r="B220" s="99" t="s">
        <v>530</v>
      </c>
      <c r="C220" s="95">
        <v>500</v>
      </c>
      <c r="D220" s="95">
        <v>25</v>
      </c>
      <c r="E220" s="95">
        <f t="shared" si="20"/>
        <v>525</v>
      </c>
      <c r="F220" s="95">
        <v>500</v>
      </c>
      <c r="G220" s="95">
        <v>25</v>
      </c>
      <c r="H220" s="95">
        <f t="shared" si="21"/>
        <v>525</v>
      </c>
    </row>
    <row r="221" spans="1:8 16245:16249" s="87" customFormat="1" x14ac:dyDescent="0.2">
      <c r="A221" s="24"/>
      <c r="B221" s="99" t="s">
        <v>531</v>
      </c>
      <c r="C221" s="95">
        <v>0</v>
      </c>
      <c r="D221" s="95">
        <v>0</v>
      </c>
      <c r="E221" s="95">
        <f t="shared" si="20"/>
        <v>0</v>
      </c>
      <c r="F221" s="95">
        <v>6420</v>
      </c>
      <c r="G221" s="95">
        <v>-145.5</v>
      </c>
      <c r="H221" s="95">
        <f t="shared" si="21"/>
        <v>6274.5</v>
      </c>
      <c r="WZU221" s="24"/>
      <c r="WZV221" s="24"/>
      <c r="WZW221" s="24"/>
      <c r="WZX221" s="24"/>
      <c r="WZY221" s="24"/>
    </row>
    <row r="222" spans="1:8 16245:16249" s="87" customFormat="1" x14ac:dyDescent="0.2">
      <c r="A222" s="24"/>
      <c r="B222" s="99" t="s">
        <v>532</v>
      </c>
      <c r="C222" s="95">
        <v>1500</v>
      </c>
      <c r="D222" s="95">
        <v>0</v>
      </c>
      <c r="E222" s="95">
        <f t="shared" si="20"/>
        <v>1500</v>
      </c>
      <c r="F222" s="95">
        <v>1500</v>
      </c>
      <c r="G222" s="95">
        <v>0</v>
      </c>
      <c r="H222" s="95">
        <f t="shared" si="21"/>
        <v>1500</v>
      </c>
      <c r="WZU222" s="24"/>
      <c r="WZV222" s="24"/>
      <c r="WZW222" s="24"/>
      <c r="WZX222" s="24"/>
      <c r="WZY222" s="24"/>
    </row>
    <row r="223" spans="1:8 16245:16249" s="87" customFormat="1" ht="12.75" customHeight="1" x14ac:dyDescent="0.2">
      <c r="A223" s="24"/>
      <c r="B223" s="99" t="s">
        <v>533</v>
      </c>
      <c r="C223" s="95">
        <v>532.55600000000004</v>
      </c>
      <c r="D223" s="95">
        <v>53.6</v>
      </c>
      <c r="E223" s="95">
        <f t="shared" si="20"/>
        <v>586.15600000000006</v>
      </c>
      <c r="F223" s="95">
        <v>532.55600000000004</v>
      </c>
      <c r="G223" s="95">
        <v>53.6</v>
      </c>
      <c r="H223" s="95">
        <f t="shared" si="21"/>
        <v>586.15600000000006</v>
      </c>
      <c r="WZU223" s="24"/>
      <c r="WZV223" s="24"/>
      <c r="WZW223" s="24"/>
      <c r="WZX223" s="24"/>
      <c r="WZY223" s="24"/>
    </row>
    <row r="224" spans="1:8 16245:16249" s="87" customFormat="1" ht="12.75" customHeight="1" x14ac:dyDescent="0.2">
      <c r="A224" s="24"/>
      <c r="B224" s="99" t="s">
        <v>534</v>
      </c>
      <c r="C224" s="95">
        <v>300</v>
      </c>
      <c r="D224" s="95">
        <v>0</v>
      </c>
      <c r="E224" s="95">
        <f t="shared" si="20"/>
        <v>300</v>
      </c>
      <c r="F224" s="95">
        <v>300</v>
      </c>
      <c r="G224" s="95">
        <v>0</v>
      </c>
      <c r="H224" s="95">
        <f t="shared" si="21"/>
        <v>300</v>
      </c>
      <c r="WZU224" s="24"/>
      <c r="WZV224" s="24"/>
      <c r="WZW224" s="24"/>
      <c r="WZX224" s="24"/>
      <c r="WZY224" s="24"/>
    </row>
    <row r="225" spans="1:17 16245:16249" s="87" customFormat="1" x14ac:dyDescent="0.2">
      <c r="A225" s="24"/>
      <c r="B225" s="99" t="s">
        <v>535</v>
      </c>
      <c r="C225" s="95">
        <v>33</v>
      </c>
      <c r="D225" s="95">
        <v>0</v>
      </c>
      <c r="E225" s="95">
        <f t="shared" si="20"/>
        <v>33</v>
      </c>
      <c r="F225" s="95">
        <v>33</v>
      </c>
      <c r="G225" s="95">
        <v>0</v>
      </c>
      <c r="H225" s="95">
        <f t="shared" si="21"/>
        <v>33</v>
      </c>
      <c r="WZU225" s="24"/>
      <c r="WZV225" s="24"/>
      <c r="WZW225" s="24"/>
      <c r="WZX225" s="24"/>
      <c r="WZY225" s="24"/>
    </row>
    <row r="226" spans="1:17 16245:16249" x14ac:dyDescent="0.2">
      <c r="B226" s="99" t="s">
        <v>536</v>
      </c>
      <c r="C226" s="95">
        <v>371.86953999999997</v>
      </c>
      <c r="D226" s="95">
        <v>-370</v>
      </c>
      <c r="E226" s="95">
        <f t="shared" si="20"/>
        <v>1.8695399999999722</v>
      </c>
      <c r="F226" s="95">
        <v>371.86953999999997</v>
      </c>
      <c r="G226" s="95">
        <v>-370</v>
      </c>
      <c r="H226" s="95">
        <f t="shared" si="21"/>
        <v>1.8695399999999722</v>
      </c>
    </row>
    <row r="227" spans="1:17 16245:16249" x14ac:dyDescent="0.2">
      <c r="B227" s="99" t="s">
        <v>537</v>
      </c>
      <c r="C227" s="95">
        <v>190.43</v>
      </c>
      <c r="D227" s="95">
        <v>30.454443999999999</v>
      </c>
      <c r="E227" s="95">
        <f t="shared" si="20"/>
        <v>220.884444</v>
      </c>
      <c r="F227" s="95">
        <v>190.43</v>
      </c>
      <c r="G227" s="95">
        <v>30.454443999999999</v>
      </c>
      <c r="H227" s="95">
        <f t="shared" si="21"/>
        <v>220.884444</v>
      </c>
    </row>
    <row r="228" spans="1:17 16245:16249" x14ac:dyDescent="0.2">
      <c r="B228" s="99" t="s">
        <v>538</v>
      </c>
      <c r="C228" s="95">
        <v>12.511225</v>
      </c>
      <c r="D228" s="95">
        <v>0</v>
      </c>
      <c r="E228" s="95">
        <f t="shared" si="20"/>
        <v>12.511225</v>
      </c>
      <c r="F228" s="95">
        <v>12.511225</v>
      </c>
      <c r="G228" s="95">
        <v>0</v>
      </c>
      <c r="H228" s="95">
        <f t="shared" si="21"/>
        <v>12.511225</v>
      </c>
    </row>
    <row r="229" spans="1:17 16245:16249" x14ac:dyDescent="0.2">
      <c r="B229" s="99" t="s">
        <v>714</v>
      </c>
      <c r="C229" s="95">
        <v>9.3994479999999996</v>
      </c>
      <c r="D229" s="95">
        <v>0</v>
      </c>
      <c r="E229" s="95">
        <f t="shared" si="20"/>
        <v>9.3994479999999996</v>
      </c>
      <c r="F229" s="95">
        <v>9.3994479999999996</v>
      </c>
      <c r="G229" s="95">
        <v>0</v>
      </c>
      <c r="H229" s="95">
        <f t="shared" si="21"/>
        <v>9.3994479999999996</v>
      </c>
    </row>
    <row r="230" spans="1:17 16245:16249" x14ac:dyDescent="0.2">
      <c r="B230" s="99" t="s">
        <v>539</v>
      </c>
      <c r="C230" s="95">
        <v>121.9008</v>
      </c>
      <c r="D230" s="95">
        <v>50</v>
      </c>
      <c r="E230" s="95">
        <f t="shared" si="20"/>
        <v>171.9008</v>
      </c>
      <c r="F230" s="95">
        <v>121.9008</v>
      </c>
      <c r="G230" s="95">
        <v>50</v>
      </c>
      <c r="H230" s="95">
        <f t="shared" si="21"/>
        <v>171.9008</v>
      </c>
    </row>
    <row r="231" spans="1:17 16245:16249" ht="25.5" x14ac:dyDescent="0.2">
      <c r="B231" s="99" t="s">
        <v>541</v>
      </c>
      <c r="C231" s="95">
        <v>100</v>
      </c>
      <c r="D231" s="95">
        <v>-10.45</v>
      </c>
      <c r="E231" s="95">
        <f t="shared" si="20"/>
        <v>89.55</v>
      </c>
      <c r="F231" s="95">
        <v>100</v>
      </c>
      <c r="G231" s="95">
        <v>-10.45</v>
      </c>
      <c r="H231" s="95">
        <f t="shared" si="21"/>
        <v>89.55</v>
      </c>
    </row>
    <row r="232" spans="1:17 16245:16249" ht="53.25" customHeight="1" x14ac:dyDescent="0.2">
      <c r="B232" s="99" t="s">
        <v>740</v>
      </c>
      <c r="C232" s="95">
        <v>413.37068499999998</v>
      </c>
      <c r="D232" s="95">
        <v>-239.254299</v>
      </c>
      <c r="E232" s="95">
        <f t="shared" si="20"/>
        <v>174.11638599999998</v>
      </c>
      <c r="F232" s="95">
        <v>413.37068499999998</v>
      </c>
      <c r="G232" s="95">
        <v>-239.254299</v>
      </c>
      <c r="H232" s="95">
        <f t="shared" si="21"/>
        <v>174.11638599999998</v>
      </c>
    </row>
    <row r="233" spans="1:17 16245:16249" ht="25.5" x14ac:dyDescent="0.2">
      <c r="B233" s="120" t="s">
        <v>543</v>
      </c>
      <c r="C233" s="95">
        <v>55</v>
      </c>
      <c r="D233" s="95">
        <v>0</v>
      </c>
      <c r="E233" s="95">
        <f t="shared" si="20"/>
        <v>55</v>
      </c>
      <c r="F233" s="95">
        <v>55</v>
      </c>
      <c r="G233" s="95">
        <v>0</v>
      </c>
      <c r="H233" s="95">
        <f t="shared" si="21"/>
        <v>55</v>
      </c>
    </row>
    <row r="234" spans="1:17 16245:16249" ht="38.25" x14ac:dyDescent="0.2">
      <c r="B234" s="120" t="s">
        <v>544</v>
      </c>
      <c r="C234" s="95">
        <v>500</v>
      </c>
      <c r="D234" s="95">
        <v>0</v>
      </c>
      <c r="E234" s="95">
        <f t="shared" si="20"/>
        <v>500</v>
      </c>
      <c r="F234" s="95">
        <v>500</v>
      </c>
      <c r="G234" s="95">
        <v>0</v>
      </c>
      <c r="H234" s="95">
        <f t="shared" si="21"/>
        <v>500</v>
      </c>
    </row>
    <row r="235" spans="1:17 16245:16249" x14ac:dyDescent="0.2">
      <c r="B235" s="99" t="s">
        <v>715</v>
      </c>
      <c r="C235" s="95">
        <v>541.79999999999995</v>
      </c>
      <c r="D235" s="95">
        <v>-57</v>
      </c>
      <c r="E235" s="95">
        <f t="shared" si="20"/>
        <v>484.79999999999995</v>
      </c>
      <c r="F235" s="95">
        <v>541.79999999999995</v>
      </c>
      <c r="G235" s="95">
        <v>-57</v>
      </c>
      <c r="H235" s="95">
        <f t="shared" si="21"/>
        <v>484.79999999999995</v>
      </c>
    </row>
    <row r="236" spans="1:17 16245:16249" ht="27" customHeight="1" x14ac:dyDescent="0.2">
      <c r="B236" s="120" t="s">
        <v>545</v>
      </c>
      <c r="C236" s="95">
        <v>0</v>
      </c>
      <c r="D236" s="95">
        <v>5000</v>
      </c>
      <c r="E236" s="95">
        <f t="shared" si="20"/>
        <v>5000</v>
      </c>
      <c r="F236" s="95">
        <v>0</v>
      </c>
      <c r="G236" s="95">
        <v>5000</v>
      </c>
      <c r="H236" s="95">
        <f t="shared" si="21"/>
        <v>5000</v>
      </c>
    </row>
    <row r="237" spans="1:17 16245:16249" s="87" customFormat="1" x14ac:dyDescent="0.2">
      <c r="A237" s="24"/>
      <c r="B237" s="120" t="s">
        <v>716</v>
      </c>
      <c r="C237" s="95">
        <v>0</v>
      </c>
      <c r="D237" s="95">
        <v>300</v>
      </c>
      <c r="E237" s="95">
        <f t="shared" si="20"/>
        <v>300</v>
      </c>
      <c r="F237" s="95">
        <v>0</v>
      </c>
      <c r="G237" s="95">
        <v>300</v>
      </c>
      <c r="H237" s="95">
        <f t="shared" si="21"/>
        <v>300</v>
      </c>
      <c r="WZU237" s="24"/>
      <c r="WZV237" s="24"/>
      <c r="WZW237" s="24"/>
      <c r="WZX237" s="24"/>
      <c r="WZY237" s="24"/>
    </row>
    <row r="238" spans="1:17 16245:16249" s="87" customFormat="1" x14ac:dyDescent="0.2">
      <c r="A238" s="24"/>
      <c r="B238" s="120" t="s">
        <v>717</v>
      </c>
      <c r="C238" s="95">
        <v>0</v>
      </c>
      <c r="D238" s="95">
        <v>1033</v>
      </c>
      <c r="E238" s="95">
        <f t="shared" si="20"/>
        <v>1033</v>
      </c>
      <c r="F238" s="95">
        <v>0</v>
      </c>
      <c r="G238" s="95">
        <v>1033</v>
      </c>
      <c r="H238" s="95">
        <f t="shared" si="21"/>
        <v>1033</v>
      </c>
      <c r="WZU238" s="24"/>
      <c r="WZV238" s="24"/>
      <c r="WZW238" s="24"/>
      <c r="WZX238" s="24"/>
      <c r="WZY238" s="24"/>
    </row>
    <row r="239" spans="1:17 16245:16249" s="87" customFormat="1" x14ac:dyDescent="0.2">
      <c r="A239" s="24"/>
      <c r="B239" s="120" t="s">
        <v>547</v>
      </c>
      <c r="C239" s="95">
        <v>262.97951200000011</v>
      </c>
      <c r="D239" s="95">
        <v>-7.2652579999994487</v>
      </c>
      <c r="E239" s="95">
        <f t="shared" si="20"/>
        <v>255.71425400000066</v>
      </c>
      <c r="F239" s="95">
        <v>262.9795119999992</v>
      </c>
      <c r="G239" s="95">
        <v>-7.2652579999994487</v>
      </c>
      <c r="H239" s="95">
        <f t="shared" si="21"/>
        <v>255.71425399999976</v>
      </c>
      <c r="WZU239" s="24"/>
      <c r="WZV239" s="24"/>
      <c r="WZW239" s="24"/>
      <c r="WZX239" s="24"/>
      <c r="WZY239" s="24"/>
    </row>
    <row r="240" spans="1:17 16245:16249" s="87" customFormat="1" x14ac:dyDescent="0.2">
      <c r="A240" s="24"/>
      <c r="B240" s="91" t="s">
        <v>1</v>
      </c>
      <c r="C240" s="92">
        <f t="shared" ref="C240:H240" si="24">C213+C212+C201+C190+C185+C180+C157+C143+C137+C39+C16+C15+C4</f>
        <v>595287.47737599991</v>
      </c>
      <c r="D240" s="92">
        <f t="shared" si="24"/>
        <v>13037.802327999998</v>
      </c>
      <c r="E240" s="92">
        <f t="shared" si="24"/>
        <v>608325.27970399999</v>
      </c>
      <c r="F240" s="92">
        <f t="shared" si="24"/>
        <v>608527.11545100005</v>
      </c>
      <c r="G240" s="92">
        <f t="shared" si="24"/>
        <v>12892.302327999998</v>
      </c>
      <c r="H240" s="92">
        <f t="shared" si="24"/>
        <v>621419.41777900001</v>
      </c>
      <c r="J240" s="121"/>
      <c r="K240" s="121"/>
      <c r="L240" s="121"/>
      <c r="M240" s="121"/>
      <c r="N240" s="121"/>
      <c r="O240" s="121"/>
      <c r="Q240" s="122"/>
      <c r="WZU240" s="24"/>
      <c r="WZV240" s="24"/>
      <c r="WZW240" s="24"/>
      <c r="WZX240" s="24"/>
      <c r="WZY240" s="24"/>
    </row>
    <row r="241" spans="1:15 16245:16249" s="87" customFormat="1" x14ac:dyDescent="0.2">
      <c r="A241" s="24"/>
      <c r="B241" s="91" t="s">
        <v>548</v>
      </c>
      <c r="C241" s="92">
        <f t="shared" ref="C241:H241" si="25">C240-C190</f>
        <v>522533.7746319999</v>
      </c>
      <c r="D241" s="92">
        <f t="shared" si="25"/>
        <v>13207.802327999998</v>
      </c>
      <c r="E241" s="92">
        <f t="shared" si="25"/>
        <v>535741.57695999998</v>
      </c>
      <c r="F241" s="92">
        <f t="shared" si="25"/>
        <v>535773.46270700009</v>
      </c>
      <c r="G241" s="92">
        <f t="shared" si="25"/>
        <v>13062.302327999998</v>
      </c>
      <c r="H241" s="92">
        <f t="shared" si="25"/>
        <v>548835.76503500005</v>
      </c>
      <c r="J241" s="121"/>
      <c r="K241" s="121"/>
      <c r="L241" s="121"/>
      <c r="M241" s="121"/>
      <c r="N241" s="121"/>
      <c r="O241" s="121"/>
      <c r="WZU241" s="24"/>
      <c r="WZV241" s="24"/>
      <c r="WZW241" s="24"/>
      <c r="WZX241" s="24"/>
      <c r="WZY241" s="24"/>
    </row>
    <row r="242" spans="1:15 16245:16249" s="123" customFormat="1" ht="18.75" customHeight="1" x14ac:dyDescent="0.2">
      <c r="B242" s="124"/>
      <c r="C242" s="364" t="s">
        <v>295</v>
      </c>
      <c r="D242" s="365"/>
      <c r="E242" s="366"/>
      <c r="F242" s="364" t="s">
        <v>297</v>
      </c>
      <c r="G242" s="365"/>
      <c r="H242" s="366"/>
    </row>
    <row r="243" spans="1:15 16245:16249" ht="74.25" customHeight="1" x14ac:dyDescent="0.2">
      <c r="B243" s="125" t="s">
        <v>549</v>
      </c>
      <c r="C243" s="89" t="s">
        <v>303</v>
      </c>
      <c r="D243" s="90" t="s">
        <v>304</v>
      </c>
      <c r="E243" s="89" t="s">
        <v>305</v>
      </c>
      <c r="F243" s="89" t="s">
        <v>306</v>
      </c>
      <c r="G243" s="90" t="s">
        <v>304</v>
      </c>
      <c r="H243" s="89" t="s">
        <v>307</v>
      </c>
    </row>
    <row r="244" spans="1:15 16245:16249" s="87" customFormat="1" x14ac:dyDescent="0.2">
      <c r="A244" s="24"/>
      <c r="B244" s="91" t="s">
        <v>550</v>
      </c>
      <c r="C244" s="92">
        <f t="shared" ref="C244:H244" si="26">SUM(C245:C256)</f>
        <v>7063.3145309999991</v>
      </c>
      <c r="D244" s="92">
        <f t="shared" si="26"/>
        <v>163.01838400000003</v>
      </c>
      <c r="E244" s="92">
        <f t="shared" si="26"/>
        <v>7226.3329150000009</v>
      </c>
      <c r="F244" s="92">
        <f t="shared" si="26"/>
        <v>7126.5931609999998</v>
      </c>
      <c r="G244" s="92">
        <f t="shared" si="26"/>
        <v>163.01838400000003</v>
      </c>
      <c r="H244" s="92">
        <f t="shared" si="26"/>
        <v>7289.6115450000007</v>
      </c>
      <c r="WZU244" s="24"/>
      <c r="WZV244" s="24"/>
      <c r="WZW244" s="24"/>
      <c r="WZX244" s="24"/>
      <c r="WZY244" s="24"/>
    </row>
    <row r="245" spans="1:15 16245:16249" x14ac:dyDescent="0.2">
      <c r="B245" s="99" t="s">
        <v>551</v>
      </c>
      <c r="C245" s="95">
        <v>3070.4300589999998</v>
      </c>
      <c r="D245" s="95">
        <v>125.15</v>
      </c>
      <c r="E245" s="95">
        <f t="shared" ref="E245:E308" si="27">C245+D245</f>
        <v>3195.5800589999999</v>
      </c>
      <c r="F245" s="95">
        <v>3140.1473449999999</v>
      </c>
      <c r="G245" s="95">
        <v>125.15</v>
      </c>
      <c r="H245" s="95">
        <f t="shared" ref="H245:H308" si="28">F245+G245</f>
        <v>3265.297345</v>
      </c>
    </row>
    <row r="246" spans="1:15 16245:16249" ht="25.5" x14ac:dyDescent="0.2">
      <c r="B246" s="99" t="s">
        <v>552</v>
      </c>
      <c r="C246" s="95">
        <v>1618.4429230000001</v>
      </c>
      <c r="D246" s="95">
        <v>-0.16331499999999999</v>
      </c>
      <c r="E246" s="95">
        <f t="shared" si="27"/>
        <v>1618.2796080000001</v>
      </c>
      <c r="F246" s="95">
        <v>1612.0045279999999</v>
      </c>
      <c r="G246" s="95">
        <v>-0.16331499999999999</v>
      </c>
      <c r="H246" s="95">
        <f t="shared" si="28"/>
        <v>1611.8412129999999</v>
      </c>
    </row>
    <row r="247" spans="1:15 16245:16249" ht="25.5" x14ac:dyDescent="0.2">
      <c r="B247" s="99" t="s">
        <v>741</v>
      </c>
      <c r="C247" s="95">
        <v>126.432447</v>
      </c>
      <c r="D247" s="95">
        <v>-5.8171780000000002</v>
      </c>
      <c r="E247" s="95">
        <f t="shared" si="27"/>
        <v>120.615269</v>
      </c>
      <c r="F247" s="95">
        <v>126.432447</v>
      </c>
      <c r="G247" s="95">
        <v>-5.8171780000000002</v>
      </c>
      <c r="H247" s="95">
        <f t="shared" si="28"/>
        <v>120.615269</v>
      </c>
    </row>
    <row r="248" spans="1:15 16245:16249" x14ac:dyDescent="0.2">
      <c r="B248" s="99" t="s">
        <v>554</v>
      </c>
      <c r="C248" s="95">
        <v>296.012157</v>
      </c>
      <c r="D248" s="95">
        <v>-5</v>
      </c>
      <c r="E248" s="95">
        <f t="shared" si="27"/>
        <v>291.012157</v>
      </c>
      <c r="F248" s="95">
        <v>296.012157</v>
      </c>
      <c r="G248" s="95">
        <v>-5</v>
      </c>
      <c r="H248" s="95">
        <f t="shared" si="28"/>
        <v>291.012157</v>
      </c>
    </row>
    <row r="249" spans="1:15 16245:16249" x14ac:dyDescent="0.2">
      <c r="B249" s="99" t="s">
        <v>555</v>
      </c>
      <c r="C249" s="95">
        <v>552.33680000000004</v>
      </c>
      <c r="D249" s="95">
        <v>77.781259000000006</v>
      </c>
      <c r="E249" s="95">
        <f t="shared" si="27"/>
        <v>630.11805900000002</v>
      </c>
      <c r="F249" s="95">
        <v>552.33680000000004</v>
      </c>
      <c r="G249" s="95">
        <v>77.781259000000006</v>
      </c>
      <c r="H249" s="95">
        <f t="shared" si="28"/>
        <v>630.11805900000002</v>
      </c>
    </row>
    <row r="250" spans="1:15 16245:16249" ht="25.5" x14ac:dyDescent="0.2">
      <c r="B250" s="99" t="s">
        <v>556</v>
      </c>
      <c r="C250" s="95">
        <v>16.621986</v>
      </c>
      <c r="D250" s="95">
        <v>0</v>
      </c>
      <c r="E250" s="95">
        <f t="shared" si="27"/>
        <v>16.621986</v>
      </c>
      <c r="F250" s="95">
        <v>16.621986</v>
      </c>
      <c r="G250" s="95">
        <v>0</v>
      </c>
      <c r="H250" s="95">
        <f t="shared" si="28"/>
        <v>16.621986</v>
      </c>
    </row>
    <row r="251" spans="1:15 16245:16249" s="87" customFormat="1" ht="25.5" x14ac:dyDescent="0.2">
      <c r="A251" s="24"/>
      <c r="B251" s="99" t="s">
        <v>557</v>
      </c>
      <c r="C251" s="95">
        <v>183.30564899999999</v>
      </c>
      <c r="D251" s="95">
        <v>3.3887670000000001</v>
      </c>
      <c r="E251" s="95">
        <f t="shared" si="27"/>
        <v>186.69441599999999</v>
      </c>
      <c r="F251" s="95">
        <v>183.30564899999999</v>
      </c>
      <c r="G251" s="95">
        <v>3.3887670000000001</v>
      </c>
      <c r="H251" s="95">
        <f t="shared" si="28"/>
        <v>186.69441599999999</v>
      </c>
      <c r="WZU251" s="24"/>
      <c r="WZV251" s="24"/>
      <c r="WZW251" s="24"/>
      <c r="WZX251" s="24"/>
      <c r="WZY251" s="24"/>
    </row>
    <row r="252" spans="1:15 16245:16249" s="87" customFormat="1" x14ac:dyDescent="0.2">
      <c r="A252" s="24"/>
      <c r="B252" s="99" t="s">
        <v>558</v>
      </c>
      <c r="C252" s="95">
        <v>128.259759</v>
      </c>
      <c r="D252" s="95">
        <v>-2.6495669999999998</v>
      </c>
      <c r="E252" s="95">
        <f t="shared" si="27"/>
        <v>125.610192</v>
      </c>
      <c r="F252" s="95">
        <v>128.259759</v>
      </c>
      <c r="G252" s="95">
        <v>-2.6495669999999998</v>
      </c>
      <c r="H252" s="95">
        <f t="shared" si="28"/>
        <v>125.610192</v>
      </c>
      <c r="WZU252" s="24"/>
      <c r="WZV252" s="24"/>
      <c r="WZW252" s="24"/>
      <c r="WZX252" s="24"/>
      <c r="WZY252" s="24"/>
    </row>
    <row r="253" spans="1:15 16245:16249" ht="26.25" x14ac:dyDescent="0.25">
      <c r="A253" s="126"/>
      <c r="B253" s="99" t="s">
        <v>559</v>
      </c>
      <c r="C253" s="95">
        <v>352.63423799999998</v>
      </c>
      <c r="D253" s="95">
        <v>16.248647999999999</v>
      </c>
      <c r="E253" s="95">
        <f t="shared" si="27"/>
        <v>368.88288599999998</v>
      </c>
      <c r="F253" s="95">
        <v>352.63324799999998</v>
      </c>
      <c r="G253" s="95">
        <v>16.248647999999999</v>
      </c>
      <c r="H253" s="95">
        <f t="shared" si="28"/>
        <v>368.88189599999998</v>
      </c>
      <c r="I253" s="45"/>
    </row>
    <row r="254" spans="1:15 16245:16249" ht="15.75" x14ac:dyDescent="0.25">
      <c r="A254" s="126"/>
      <c r="B254" s="99" t="s">
        <v>560</v>
      </c>
      <c r="C254" s="95">
        <v>43.808145000000003</v>
      </c>
      <c r="D254" s="95">
        <v>0</v>
      </c>
      <c r="E254" s="95">
        <f t="shared" si="27"/>
        <v>43.808145000000003</v>
      </c>
      <c r="F254" s="95">
        <v>43.808145000000003</v>
      </c>
      <c r="G254" s="95">
        <v>0</v>
      </c>
      <c r="H254" s="95">
        <f t="shared" si="28"/>
        <v>43.808145000000003</v>
      </c>
    </row>
    <row r="255" spans="1:15 16245:16249" ht="15.75" x14ac:dyDescent="0.25">
      <c r="A255" s="126"/>
      <c r="B255" s="99" t="s">
        <v>561</v>
      </c>
      <c r="C255" s="95">
        <v>352.77648299999998</v>
      </c>
      <c r="D255" s="95">
        <v>-44.792104999999999</v>
      </c>
      <c r="E255" s="95">
        <f t="shared" si="27"/>
        <v>307.98437799999999</v>
      </c>
      <c r="F255" s="95">
        <v>352.77648299999998</v>
      </c>
      <c r="G255" s="95">
        <v>-44.792104999999999</v>
      </c>
      <c r="H255" s="95">
        <f t="shared" si="28"/>
        <v>307.98437799999999</v>
      </c>
    </row>
    <row r="256" spans="1:15 16245:16249" ht="26.25" x14ac:dyDescent="0.25">
      <c r="A256" s="126"/>
      <c r="B256" s="99" t="s">
        <v>562</v>
      </c>
      <c r="C256" s="95">
        <v>322.25388500000003</v>
      </c>
      <c r="D256" s="95">
        <v>-1.128125</v>
      </c>
      <c r="E256" s="95">
        <f>C256+D256</f>
        <v>321.12576000000001</v>
      </c>
      <c r="F256" s="95">
        <v>322.254614</v>
      </c>
      <c r="G256" s="95">
        <v>-1.128125</v>
      </c>
      <c r="H256" s="95">
        <f>F256+G256</f>
        <v>321.12648899999999</v>
      </c>
    </row>
    <row r="257" spans="1:8 16245:16249" s="87" customFormat="1" x14ac:dyDescent="0.2">
      <c r="A257" s="24"/>
      <c r="B257" s="91" t="s">
        <v>742</v>
      </c>
      <c r="C257" s="92">
        <v>24128.580170000001</v>
      </c>
      <c r="D257" s="92">
        <v>2817.229683</v>
      </c>
      <c r="E257" s="92">
        <f t="shared" si="27"/>
        <v>26945.809853000002</v>
      </c>
      <c r="F257" s="92">
        <v>20533.727510000001</v>
      </c>
      <c r="G257" s="92">
        <v>2427.229683</v>
      </c>
      <c r="H257" s="92">
        <f t="shared" si="28"/>
        <v>22960.957193000002</v>
      </c>
      <c r="WZU257" s="24"/>
      <c r="WZV257" s="24"/>
      <c r="WZW257" s="24"/>
      <c r="WZX257" s="24"/>
      <c r="WZY257" s="24"/>
    </row>
    <row r="258" spans="1:8 16245:16249" s="87" customFormat="1" x14ac:dyDescent="0.2">
      <c r="A258" s="24"/>
      <c r="B258" s="91" t="s">
        <v>564</v>
      </c>
      <c r="C258" s="92">
        <f t="shared" ref="C258:H258" si="29">SUM(C259:C268)</f>
        <v>17051.611964999996</v>
      </c>
      <c r="D258" s="92">
        <f t="shared" si="29"/>
        <v>607.29</v>
      </c>
      <c r="E258" s="92">
        <f t="shared" si="29"/>
        <v>17658.901964999997</v>
      </c>
      <c r="F258" s="92">
        <f t="shared" si="29"/>
        <v>13458.411964999998</v>
      </c>
      <c r="G258" s="92">
        <f t="shared" si="29"/>
        <v>217.28999999999996</v>
      </c>
      <c r="H258" s="92">
        <f t="shared" si="29"/>
        <v>13675.701964999998</v>
      </c>
      <c r="WZU258" s="24"/>
      <c r="WZV258" s="24"/>
      <c r="WZW258" s="24"/>
      <c r="WZX258" s="24"/>
      <c r="WZY258" s="24"/>
    </row>
    <row r="259" spans="1:8 16245:16249" ht="15.75" x14ac:dyDescent="0.25">
      <c r="A259" s="126"/>
      <c r="B259" s="99" t="s">
        <v>565</v>
      </c>
      <c r="C259" s="95">
        <v>2213.1992030000001</v>
      </c>
      <c r="D259" s="95">
        <v>-71</v>
      </c>
      <c r="E259" s="95">
        <f t="shared" si="27"/>
        <v>2142.1992030000001</v>
      </c>
      <c r="F259" s="95">
        <v>2213.1992030000001</v>
      </c>
      <c r="G259" s="95">
        <v>-71</v>
      </c>
      <c r="H259" s="95">
        <f t="shared" si="28"/>
        <v>2142.1992030000001</v>
      </c>
    </row>
    <row r="260" spans="1:8 16245:16249" ht="15.75" x14ac:dyDescent="0.25">
      <c r="A260" s="126"/>
      <c r="B260" s="99" t="s">
        <v>566</v>
      </c>
      <c r="C260" s="95">
        <v>364.0456949999998</v>
      </c>
      <c r="D260" s="95">
        <v>6</v>
      </c>
      <c r="E260" s="95">
        <f t="shared" si="27"/>
        <v>370.0456949999998</v>
      </c>
      <c r="F260" s="95">
        <v>361.0456949999998</v>
      </c>
      <c r="G260" s="95">
        <v>6</v>
      </c>
      <c r="H260" s="95">
        <f t="shared" si="28"/>
        <v>367.0456949999998</v>
      </c>
    </row>
    <row r="261" spans="1:8 16245:16249" ht="15.75" x14ac:dyDescent="0.25">
      <c r="A261" s="126"/>
      <c r="B261" s="99" t="s">
        <v>567</v>
      </c>
      <c r="C261" s="95">
        <v>0</v>
      </c>
      <c r="D261" s="95">
        <v>300</v>
      </c>
      <c r="E261" s="95">
        <f t="shared" si="27"/>
        <v>300</v>
      </c>
      <c r="F261" s="95">
        <v>0</v>
      </c>
      <c r="G261" s="95">
        <v>300</v>
      </c>
      <c r="H261" s="95">
        <f t="shared" si="28"/>
        <v>300</v>
      </c>
    </row>
    <row r="262" spans="1:8 16245:16249" ht="15.75" x14ac:dyDescent="0.25">
      <c r="A262" s="126"/>
      <c r="B262" s="99" t="s">
        <v>743</v>
      </c>
      <c r="C262" s="95">
        <v>5400</v>
      </c>
      <c r="D262" s="95">
        <v>-25</v>
      </c>
      <c r="E262" s="95">
        <f t="shared" si="27"/>
        <v>5375</v>
      </c>
      <c r="F262" s="95">
        <v>5400</v>
      </c>
      <c r="G262" s="95">
        <v>-25</v>
      </c>
      <c r="H262" s="95">
        <f t="shared" si="28"/>
        <v>5375</v>
      </c>
    </row>
    <row r="263" spans="1:8 16245:16249" ht="18.75" customHeight="1" x14ac:dyDescent="0.2">
      <c r="A263" s="127"/>
      <c r="B263" s="99" t="s">
        <v>569</v>
      </c>
      <c r="C263" s="95">
        <v>1099.2147769999999</v>
      </c>
      <c r="D263" s="95">
        <v>100</v>
      </c>
      <c r="E263" s="95">
        <f t="shared" si="27"/>
        <v>1199.2147769999999</v>
      </c>
      <c r="F263" s="95">
        <v>1099.2147769999999</v>
      </c>
      <c r="G263" s="95">
        <v>100</v>
      </c>
      <c r="H263" s="95">
        <f t="shared" si="28"/>
        <v>1199.2147769999999</v>
      </c>
    </row>
    <row r="264" spans="1:8 16245:16249" ht="15.75" x14ac:dyDescent="0.2">
      <c r="A264" s="128"/>
      <c r="B264" s="99" t="s">
        <v>570</v>
      </c>
      <c r="C264" s="95">
        <v>260.10476399999999</v>
      </c>
      <c r="D264" s="95">
        <v>-10</v>
      </c>
      <c r="E264" s="95">
        <f t="shared" si="27"/>
        <v>250.10476399999999</v>
      </c>
      <c r="F264" s="95">
        <v>260.10476399999999</v>
      </c>
      <c r="G264" s="95">
        <v>-10</v>
      </c>
      <c r="H264" s="95">
        <f t="shared" si="28"/>
        <v>250.10476399999999</v>
      </c>
    </row>
    <row r="265" spans="1:8 16245:16249" ht="25.5" x14ac:dyDescent="0.2">
      <c r="A265" s="128"/>
      <c r="B265" s="99" t="s">
        <v>572</v>
      </c>
      <c r="C265" s="95">
        <v>49.100465</v>
      </c>
      <c r="D265" s="95">
        <v>0</v>
      </c>
      <c r="E265" s="95">
        <f t="shared" si="27"/>
        <v>49.100465</v>
      </c>
      <c r="F265" s="95">
        <v>49.100465</v>
      </c>
      <c r="G265" s="95">
        <v>0</v>
      </c>
      <c r="H265" s="95">
        <f t="shared" si="28"/>
        <v>49.100465</v>
      </c>
    </row>
    <row r="266" spans="1:8 16245:16249" ht="16.5" customHeight="1" x14ac:dyDescent="0.25">
      <c r="A266" s="126"/>
      <c r="B266" s="99" t="s">
        <v>573</v>
      </c>
      <c r="C266" s="95">
        <v>7600.2</v>
      </c>
      <c r="D266" s="95">
        <v>254</v>
      </c>
      <c r="E266" s="95">
        <f t="shared" si="27"/>
        <v>7854.2</v>
      </c>
      <c r="F266" s="95">
        <v>4010</v>
      </c>
      <c r="G266" s="95">
        <v>-136</v>
      </c>
      <c r="H266" s="95">
        <f t="shared" si="28"/>
        <v>3874</v>
      </c>
    </row>
    <row r="267" spans="1:8 16245:16249" s="87" customFormat="1" x14ac:dyDescent="0.2">
      <c r="A267" s="24"/>
      <c r="B267" s="99" t="s">
        <v>574</v>
      </c>
      <c r="C267" s="95">
        <v>51.395000000000003</v>
      </c>
      <c r="D267" s="95">
        <v>0</v>
      </c>
      <c r="E267" s="95">
        <f t="shared" si="27"/>
        <v>51.395000000000003</v>
      </c>
      <c r="F267" s="95">
        <v>51.395000000000003</v>
      </c>
      <c r="G267" s="95">
        <v>0</v>
      </c>
      <c r="H267" s="95">
        <f t="shared" si="28"/>
        <v>51.395000000000003</v>
      </c>
      <c r="WZU267" s="24"/>
      <c r="WZV267" s="24"/>
      <c r="WZW267" s="24"/>
      <c r="WZX267" s="24"/>
      <c r="WZY267" s="24"/>
    </row>
    <row r="268" spans="1:8 16245:16249" x14ac:dyDescent="0.2">
      <c r="B268" s="99" t="s">
        <v>575</v>
      </c>
      <c r="C268" s="95">
        <v>14.352060999999118</v>
      </c>
      <c r="D268" s="95">
        <v>53.289999999999964</v>
      </c>
      <c r="E268" s="95">
        <f t="shared" si="27"/>
        <v>67.642060999999075</v>
      </c>
      <c r="F268" s="95">
        <v>14.352060999998663</v>
      </c>
      <c r="G268" s="95">
        <v>53.289999999999964</v>
      </c>
      <c r="H268" s="95">
        <f t="shared" si="28"/>
        <v>67.64206099999862</v>
      </c>
    </row>
    <row r="269" spans="1:8 16245:16249" s="87" customFormat="1" x14ac:dyDescent="0.2">
      <c r="A269" s="24"/>
      <c r="B269" s="91" t="s">
        <v>364</v>
      </c>
      <c r="C269" s="92">
        <f t="shared" ref="C269:H269" si="30">C270+C291+C292+C313</f>
        <v>7076.968205000001</v>
      </c>
      <c r="D269" s="92">
        <f t="shared" si="30"/>
        <v>2209.9396830000001</v>
      </c>
      <c r="E269" s="92">
        <f t="shared" si="30"/>
        <v>9286.9078880000015</v>
      </c>
      <c r="F269" s="92">
        <f t="shared" si="30"/>
        <v>7075.3155449999995</v>
      </c>
      <c r="G269" s="92">
        <f t="shared" si="30"/>
        <v>2209.9396830000001</v>
      </c>
      <c r="H269" s="92">
        <f t="shared" si="30"/>
        <v>9285.2552279999982</v>
      </c>
      <c r="WZU269" s="24"/>
      <c r="WZV269" s="24"/>
      <c r="WZW269" s="24"/>
      <c r="WZX269" s="24"/>
      <c r="WZY269" s="24"/>
    </row>
    <row r="270" spans="1:8 16245:16249" s="87" customFormat="1" x14ac:dyDescent="0.2">
      <c r="A270" s="24"/>
      <c r="B270" s="91" t="s">
        <v>365</v>
      </c>
      <c r="C270" s="92">
        <f t="shared" ref="C270:H270" si="31">SUM(C271:C290)</f>
        <v>3082.2502209999998</v>
      </c>
      <c r="D270" s="92">
        <f t="shared" si="31"/>
        <v>159.68015800000001</v>
      </c>
      <c r="E270" s="92">
        <f t="shared" si="31"/>
        <v>3241.9303789999999</v>
      </c>
      <c r="F270" s="92">
        <f t="shared" si="31"/>
        <v>3082.2502209999998</v>
      </c>
      <c r="G270" s="92">
        <f t="shared" si="31"/>
        <v>159.68015800000001</v>
      </c>
      <c r="H270" s="92">
        <f t="shared" si="31"/>
        <v>3241.9303789999999</v>
      </c>
      <c r="WZU270" s="24"/>
      <c r="WZV270" s="24"/>
      <c r="WZW270" s="24"/>
      <c r="WZX270" s="24"/>
      <c r="WZY270" s="24"/>
    </row>
    <row r="271" spans="1:8 16245:16249" x14ac:dyDescent="0.2">
      <c r="B271" s="99" t="s">
        <v>576</v>
      </c>
      <c r="C271" s="95">
        <v>1249.652251</v>
      </c>
      <c r="D271" s="95">
        <v>88.987949</v>
      </c>
      <c r="E271" s="95">
        <f t="shared" si="27"/>
        <v>1338.6402</v>
      </c>
      <c r="F271" s="95">
        <v>1249.652251</v>
      </c>
      <c r="G271" s="95">
        <v>88.987949</v>
      </c>
      <c r="H271" s="95">
        <f t="shared" si="28"/>
        <v>1338.6402</v>
      </c>
    </row>
    <row r="272" spans="1:8 16245:16249" x14ac:dyDescent="0.2">
      <c r="B272" s="99" t="s">
        <v>577</v>
      </c>
      <c r="C272" s="95">
        <v>239.02730099999999</v>
      </c>
      <c r="D272" s="95">
        <v>5</v>
      </c>
      <c r="E272" s="95">
        <f t="shared" si="27"/>
        <v>244.02730099999999</v>
      </c>
      <c r="F272" s="95">
        <v>239.02730099999999</v>
      </c>
      <c r="G272" s="95">
        <v>5</v>
      </c>
      <c r="H272" s="95">
        <f t="shared" si="28"/>
        <v>244.02730099999999</v>
      </c>
    </row>
    <row r="273" spans="1:8 16245:16249" x14ac:dyDescent="0.2">
      <c r="B273" s="99" t="s">
        <v>375</v>
      </c>
      <c r="C273" s="95">
        <v>85.778599</v>
      </c>
      <c r="D273" s="95">
        <v>0</v>
      </c>
      <c r="E273" s="95">
        <f t="shared" si="27"/>
        <v>85.778599</v>
      </c>
      <c r="F273" s="95">
        <v>85.778599</v>
      </c>
      <c r="G273" s="95">
        <v>0</v>
      </c>
      <c r="H273" s="95">
        <f t="shared" si="28"/>
        <v>85.778599</v>
      </c>
    </row>
    <row r="274" spans="1:8 16245:16249" x14ac:dyDescent="0.2">
      <c r="B274" s="99" t="s">
        <v>579</v>
      </c>
      <c r="C274" s="95">
        <v>10</v>
      </c>
      <c r="D274" s="95">
        <v>0</v>
      </c>
      <c r="E274" s="95">
        <f t="shared" si="27"/>
        <v>10</v>
      </c>
      <c r="F274" s="95">
        <v>10</v>
      </c>
      <c r="G274" s="95">
        <v>0</v>
      </c>
      <c r="H274" s="95">
        <f t="shared" si="28"/>
        <v>10</v>
      </c>
    </row>
    <row r="275" spans="1:8 16245:16249" x14ac:dyDescent="0.2">
      <c r="B275" s="99" t="s">
        <v>580</v>
      </c>
      <c r="C275" s="95">
        <v>36</v>
      </c>
      <c r="D275" s="95">
        <v>0</v>
      </c>
      <c r="E275" s="95">
        <f t="shared" si="27"/>
        <v>36</v>
      </c>
      <c r="F275" s="95">
        <v>36</v>
      </c>
      <c r="G275" s="95">
        <v>0</v>
      </c>
      <c r="H275" s="95">
        <f t="shared" si="28"/>
        <v>36</v>
      </c>
    </row>
    <row r="276" spans="1:8 16245:16249" x14ac:dyDescent="0.2">
      <c r="B276" s="99" t="s">
        <v>581</v>
      </c>
      <c r="C276" s="95">
        <v>53.775581000000003</v>
      </c>
      <c r="D276" s="95">
        <v>0</v>
      </c>
      <c r="E276" s="95">
        <f t="shared" si="27"/>
        <v>53.775581000000003</v>
      </c>
      <c r="F276" s="95">
        <v>53.775581000000003</v>
      </c>
      <c r="G276" s="95">
        <v>0</v>
      </c>
      <c r="H276" s="95">
        <f t="shared" si="28"/>
        <v>53.775581000000003</v>
      </c>
    </row>
    <row r="277" spans="1:8 16245:16249" x14ac:dyDescent="0.2">
      <c r="B277" s="99" t="s">
        <v>744</v>
      </c>
      <c r="C277" s="95">
        <v>2.6050979999999999</v>
      </c>
      <c r="D277" s="95">
        <v>0</v>
      </c>
      <c r="E277" s="95">
        <f t="shared" si="27"/>
        <v>2.6050979999999999</v>
      </c>
      <c r="F277" s="95">
        <v>2.6050979999999999</v>
      </c>
      <c r="G277" s="95">
        <v>0</v>
      </c>
      <c r="H277" s="95">
        <f t="shared" si="28"/>
        <v>2.6050979999999999</v>
      </c>
    </row>
    <row r="278" spans="1:8 16245:16249" ht="25.5" x14ac:dyDescent="0.2">
      <c r="B278" s="99" t="s">
        <v>582</v>
      </c>
      <c r="C278" s="95">
        <v>0</v>
      </c>
      <c r="D278" s="95">
        <v>90</v>
      </c>
      <c r="E278" s="95">
        <f t="shared" si="27"/>
        <v>90</v>
      </c>
      <c r="F278" s="95">
        <v>0</v>
      </c>
      <c r="G278" s="95">
        <v>90</v>
      </c>
      <c r="H278" s="95">
        <f t="shared" si="28"/>
        <v>90</v>
      </c>
    </row>
    <row r="279" spans="1:8 16245:16249" x14ac:dyDescent="0.2">
      <c r="B279" s="99" t="s">
        <v>583</v>
      </c>
      <c r="C279" s="95">
        <v>144.53</v>
      </c>
      <c r="D279" s="95">
        <v>0</v>
      </c>
      <c r="E279" s="95">
        <f t="shared" si="27"/>
        <v>144.53</v>
      </c>
      <c r="F279" s="95">
        <v>144.53</v>
      </c>
      <c r="G279" s="95">
        <v>0</v>
      </c>
      <c r="H279" s="95">
        <f t="shared" si="28"/>
        <v>144.53</v>
      </c>
    </row>
    <row r="280" spans="1:8 16245:16249" ht="25.5" x14ac:dyDescent="0.2">
      <c r="B280" s="99" t="s">
        <v>584</v>
      </c>
      <c r="C280" s="95">
        <v>58.276369000000003</v>
      </c>
      <c r="D280" s="95">
        <v>-1</v>
      </c>
      <c r="E280" s="95">
        <f t="shared" si="27"/>
        <v>57.276369000000003</v>
      </c>
      <c r="F280" s="95">
        <v>58.276369000000003</v>
      </c>
      <c r="G280" s="95">
        <v>-1</v>
      </c>
      <c r="H280" s="95">
        <f t="shared" si="28"/>
        <v>57.276369000000003</v>
      </c>
    </row>
    <row r="281" spans="1:8 16245:16249" ht="25.5" x14ac:dyDescent="0.2">
      <c r="B281" s="99" t="s">
        <v>585</v>
      </c>
      <c r="C281" s="95">
        <v>390</v>
      </c>
      <c r="D281" s="95">
        <v>-20</v>
      </c>
      <c r="E281" s="95">
        <f t="shared" si="27"/>
        <v>370</v>
      </c>
      <c r="F281" s="95">
        <v>390</v>
      </c>
      <c r="G281" s="95">
        <v>-20</v>
      </c>
      <c r="H281" s="95">
        <f t="shared" si="28"/>
        <v>370</v>
      </c>
    </row>
    <row r="282" spans="1:8 16245:16249" x14ac:dyDescent="0.2">
      <c r="B282" s="99" t="s">
        <v>586</v>
      </c>
      <c r="C282" s="95">
        <v>183.78961100000001</v>
      </c>
      <c r="D282" s="95">
        <v>-0.78961099999999995</v>
      </c>
      <c r="E282" s="95">
        <f t="shared" si="27"/>
        <v>183</v>
      </c>
      <c r="F282" s="95">
        <v>183.78961100000001</v>
      </c>
      <c r="G282" s="95">
        <v>-0.78961099999999995</v>
      </c>
      <c r="H282" s="95">
        <f t="shared" si="28"/>
        <v>183</v>
      </c>
    </row>
    <row r="283" spans="1:8 16245:16249" s="87" customFormat="1" ht="25.5" x14ac:dyDescent="0.2">
      <c r="A283" s="24"/>
      <c r="B283" s="99" t="s">
        <v>745</v>
      </c>
      <c r="C283" s="95">
        <v>91</v>
      </c>
      <c r="D283" s="95">
        <v>-91</v>
      </c>
      <c r="E283" s="95">
        <f t="shared" si="27"/>
        <v>0</v>
      </c>
      <c r="F283" s="95">
        <v>91</v>
      </c>
      <c r="G283" s="95">
        <v>-91</v>
      </c>
      <c r="H283" s="95">
        <f t="shared" si="28"/>
        <v>0</v>
      </c>
      <c r="WZU283" s="24"/>
      <c r="WZV283" s="24"/>
      <c r="WZW283" s="24"/>
      <c r="WZX283" s="24"/>
      <c r="WZY283" s="24"/>
    </row>
    <row r="284" spans="1:8 16245:16249" ht="38.25" x14ac:dyDescent="0.2">
      <c r="B284" s="99" t="s">
        <v>589</v>
      </c>
      <c r="C284" s="95">
        <v>100</v>
      </c>
      <c r="D284" s="95">
        <v>0</v>
      </c>
      <c r="E284" s="95">
        <f t="shared" si="27"/>
        <v>100</v>
      </c>
      <c r="F284" s="95">
        <v>100</v>
      </c>
      <c r="G284" s="95">
        <v>0</v>
      </c>
      <c r="H284" s="95">
        <f t="shared" si="28"/>
        <v>100</v>
      </c>
    </row>
    <row r="285" spans="1:8 16245:16249" ht="25.5" x14ac:dyDescent="0.2">
      <c r="B285" s="96" t="s">
        <v>719</v>
      </c>
      <c r="C285" s="95">
        <v>135</v>
      </c>
      <c r="D285" s="95">
        <v>0</v>
      </c>
      <c r="E285" s="95">
        <f t="shared" si="27"/>
        <v>135</v>
      </c>
      <c r="F285" s="95">
        <v>135</v>
      </c>
      <c r="G285" s="95">
        <v>0</v>
      </c>
      <c r="H285" s="95">
        <f t="shared" si="28"/>
        <v>135</v>
      </c>
    </row>
    <row r="286" spans="1:8 16245:16249" ht="25.5" x14ac:dyDescent="0.2">
      <c r="B286" s="96" t="s">
        <v>720</v>
      </c>
      <c r="C286" s="95">
        <v>50</v>
      </c>
      <c r="D286" s="95">
        <v>0</v>
      </c>
      <c r="E286" s="95">
        <f t="shared" si="27"/>
        <v>50</v>
      </c>
      <c r="F286" s="95">
        <v>50</v>
      </c>
      <c r="G286" s="95">
        <v>0</v>
      </c>
      <c r="H286" s="95">
        <f t="shared" si="28"/>
        <v>50</v>
      </c>
    </row>
    <row r="287" spans="1:8 16245:16249" s="87" customFormat="1" ht="53.25" customHeight="1" x14ac:dyDescent="0.2">
      <c r="A287" s="24"/>
      <c r="B287" s="96" t="s">
        <v>590</v>
      </c>
      <c r="C287" s="95">
        <v>80</v>
      </c>
      <c r="D287" s="95">
        <v>0</v>
      </c>
      <c r="E287" s="95">
        <f t="shared" si="27"/>
        <v>80</v>
      </c>
      <c r="F287" s="95">
        <v>80</v>
      </c>
      <c r="G287" s="95">
        <v>0</v>
      </c>
      <c r="H287" s="95">
        <f t="shared" si="28"/>
        <v>80</v>
      </c>
      <c r="WZU287" s="24"/>
      <c r="WZV287" s="24"/>
      <c r="WZW287" s="24"/>
      <c r="WZX287" s="24"/>
      <c r="WZY287" s="24"/>
    </row>
    <row r="288" spans="1:8 16245:16249" ht="38.25" x14ac:dyDescent="0.2">
      <c r="B288" s="96" t="s">
        <v>721</v>
      </c>
      <c r="C288" s="95">
        <v>42</v>
      </c>
      <c r="D288" s="95">
        <v>0</v>
      </c>
      <c r="E288" s="95">
        <f t="shared" si="27"/>
        <v>42</v>
      </c>
      <c r="F288" s="95">
        <v>42</v>
      </c>
      <c r="G288" s="95">
        <v>0</v>
      </c>
      <c r="H288" s="95">
        <f t="shared" si="28"/>
        <v>42</v>
      </c>
    </row>
    <row r="289" spans="1:8 16245:16249" ht="25.5" x14ac:dyDescent="0.2">
      <c r="B289" s="96" t="s">
        <v>746</v>
      </c>
      <c r="C289" s="95">
        <v>0</v>
      </c>
      <c r="D289" s="95">
        <v>91</v>
      </c>
      <c r="E289" s="95">
        <f t="shared" si="27"/>
        <v>91</v>
      </c>
      <c r="F289" s="95">
        <v>0</v>
      </c>
      <c r="G289" s="95">
        <v>91</v>
      </c>
      <c r="H289" s="95">
        <f t="shared" si="28"/>
        <v>91</v>
      </c>
    </row>
    <row r="290" spans="1:8 16245:16249" x14ac:dyDescent="0.2">
      <c r="B290" s="105" t="s">
        <v>722</v>
      </c>
      <c r="C290" s="95">
        <v>130.8154109999997</v>
      </c>
      <c r="D290" s="95">
        <v>-2.518180000000001</v>
      </c>
      <c r="E290" s="95">
        <f t="shared" si="27"/>
        <v>128.2972309999997</v>
      </c>
      <c r="F290" s="95">
        <v>130.8154109999997</v>
      </c>
      <c r="G290" s="95">
        <v>-2.518180000000001</v>
      </c>
      <c r="H290" s="95">
        <f t="shared" si="28"/>
        <v>128.2972309999997</v>
      </c>
    </row>
    <row r="291" spans="1:8 16245:16249" s="87" customFormat="1" x14ac:dyDescent="0.2">
      <c r="A291" s="24"/>
      <c r="B291" s="91" t="s">
        <v>422</v>
      </c>
      <c r="C291" s="92">
        <v>219.09267700000001</v>
      </c>
      <c r="D291" s="92">
        <v>60.3</v>
      </c>
      <c r="E291" s="92">
        <f t="shared" si="27"/>
        <v>279.39267699999999</v>
      </c>
      <c r="F291" s="92">
        <v>219.09267700000001</v>
      </c>
      <c r="G291" s="92">
        <v>60.3</v>
      </c>
      <c r="H291" s="92">
        <f t="shared" si="28"/>
        <v>279.39267699999999</v>
      </c>
      <c r="WZU291" s="24"/>
      <c r="WZV291" s="24"/>
      <c r="WZW291" s="24"/>
      <c r="WZX291" s="24"/>
      <c r="WZY291" s="24"/>
    </row>
    <row r="292" spans="1:8 16245:16249" s="87" customFormat="1" x14ac:dyDescent="0.2">
      <c r="A292" s="24"/>
      <c r="B292" s="91" t="s">
        <v>399</v>
      </c>
      <c r="C292" s="92">
        <f t="shared" ref="C292:H292" si="32">SUM(C293:C312)</f>
        <v>3453.196914000001</v>
      </c>
      <c r="D292" s="92">
        <f t="shared" si="32"/>
        <v>2004.0092790000001</v>
      </c>
      <c r="E292" s="92">
        <f t="shared" si="32"/>
        <v>5457.2061930000009</v>
      </c>
      <c r="F292" s="92">
        <f t="shared" si="32"/>
        <v>3452.5771669999995</v>
      </c>
      <c r="G292" s="92">
        <f t="shared" si="32"/>
        <v>2004.0092790000001</v>
      </c>
      <c r="H292" s="92">
        <f t="shared" si="32"/>
        <v>5456.5864459999993</v>
      </c>
      <c r="WZU292" s="24"/>
      <c r="WZV292" s="24"/>
      <c r="WZW292" s="24"/>
      <c r="WZX292" s="24"/>
      <c r="WZY292" s="24"/>
    </row>
    <row r="293" spans="1:8 16245:16249" x14ac:dyDescent="0.2">
      <c r="B293" s="129" t="s">
        <v>594</v>
      </c>
      <c r="C293" s="95">
        <v>522.16071399999998</v>
      </c>
      <c r="D293" s="95">
        <v>-25.537526</v>
      </c>
      <c r="E293" s="95">
        <f t="shared" si="27"/>
        <v>496.62318799999997</v>
      </c>
      <c r="F293" s="95">
        <v>522.16071399999998</v>
      </c>
      <c r="G293" s="95">
        <v>-25.537526</v>
      </c>
      <c r="H293" s="95">
        <f t="shared" si="28"/>
        <v>496.62318799999997</v>
      </c>
    </row>
    <row r="294" spans="1:8 16245:16249" x14ac:dyDescent="0.2">
      <c r="B294" s="103" t="s">
        <v>595</v>
      </c>
      <c r="C294" s="95">
        <v>55.823450000000001</v>
      </c>
      <c r="D294" s="95">
        <v>-0.70270299999999997</v>
      </c>
      <c r="E294" s="95">
        <f t="shared" si="27"/>
        <v>55.120747000000001</v>
      </c>
      <c r="F294" s="95">
        <v>55.203702999999997</v>
      </c>
      <c r="G294" s="95">
        <v>-0.70270299999999997</v>
      </c>
      <c r="H294" s="95">
        <f t="shared" si="28"/>
        <v>54.500999999999998</v>
      </c>
    </row>
    <row r="295" spans="1:8 16245:16249" x14ac:dyDescent="0.2">
      <c r="B295" s="103" t="s">
        <v>723</v>
      </c>
      <c r="C295" s="95">
        <v>0</v>
      </c>
      <c r="D295" s="95">
        <v>74.067068000000006</v>
      </c>
      <c r="E295" s="95">
        <f t="shared" si="27"/>
        <v>74.067068000000006</v>
      </c>
      <c r="F295" s="95">
        <v>0</v>
      </c>
      <c r="G295" s="95">
        <v>74.067068000000006</v>
      </c>
      <c r="H295" s="95">
        <f t="shared" si="28"/>
        <v>74.067068000000006</v>
      </c>
    </row>
    <row r="296" spans="1:8 16245:16249" ht="25.5" x14ac:dyDescent="0.2">
      <c r="B296" s="103" t="s">
        <v>747</v>
      </c>
      <c r="C296" s="95">
        <v>250</v>
      </c>
      <c r="D296" s="95">
        <v>0</v>
      </c>
      <c r="E296" s="95">
        <f t="shared" si="27"/>
        <v>250</v>
      </c>
      <c r="F296" s="95">
        <v>250</v>
      </c>
      <c r="G296" s="95">
        <v>0</v>
      </c>
      <c r="H296" s="95">
        <f t="shared" si="28"/>
        <v>250</v>
      </c>
    </row>
    <row r="297" spans="1:8 16245:16249" ht="25.5" x14ac:dyDescent="0.2">
      <c r="B297" s="103" t="s">
        <v>748</v>
      </c>
      <c r="C297" s="95">
        <v>200</v>
      </c>
      <c r="D297" s="95">
        <v>0</v>
      </c>
      <c r="E297" s="95">
        <f t="shared" si="27"/>
        <v>200</v>
      </c>
      <c r="F297" s="95">
        <v>200</v>
      </c>
      <c r="G297" s="95">
        <v>0</v>
      </c>
      <c r="H297" s="95">
        <f t="shared" si="28"/>
        <v>200</v>
      </c>
    </row>
    <row r="298" spans="1:8 16245:16249" ht="25.5" x14ac:dyDescent="0.2">
      <c r="B298" s="103" t="s">
        <v>599</v>
      </c>
      <c r="C298" s="95">
        <v>37.080032000000003</v>
      </c>
      <c r="D298" s="95">
        <v>0</v>
      </c>
      <c r="E298" s="95">
        <f t="shared" si="27"/>
        <v>37.080032000000003</v>
      </c>
      <c r="F298" s="95">
        <v>37.080032000000003</v>
      </c>
      <c r="G298" s="95">
        <v>0</v>
      </c>
      <c r="H298" s="95">
        <f t="shared" si="28"/>
        <v>37.080032000000003</v>
      </c>
    </row>
    <row r="299" spans="1:8 16245:16249" ht="25.5" x14ac:dyDescent="0.2">
      <c r="B299" s="103" t="s">
        <v>601</v>
      </c>
      <c r="C299" s="95">
        <v>8</v>
      </c>
      <c r="D299" s="95">
        <v>0</v>
      </c>
      <c r="E299" s="95">
        <f t="shared" si="27"/>
        <v>8</v>
      </c>
      <c r="F299" s="95">
        <v>8</v>
      </c>
      <c r="G299" s="95">
        <v>0</v>
      </c>
      <c r="H299" s="95">
        <f t="shared" si="28"/>
        <v>8</v>
      </c>
    </row>
    <row r="300" spans="1:8 16245:16249" x14ac:dyDescent="0.2">
      <c r="B300" s="103" t="s">
        <v>724</v>
      </c>
      <c r="C300" s="95">
        <v>35</v>
      </c>
      <c r="D300" s="95">
        <v>0</v>
      </c>
      <c r="E300" s="95">
        <f t="shared" si="27"/>
        <v>35</v>
      </c>
      <c r="F300" s="95">
        <v>35</v>
      </c>
      <c r="G300" s="95">
        <v>0</v>
      </c>
      <c r="H300" s="95">
        <f t="shared" si="28"/>
        <v>35</v>
      </c>
    </row>
    <row r="301" spans="1:8 16245:16249" ht="25.5" x14ac:dyDescent="0.2">
      <c r="B301" s="103" t="s">
        <v>602</v>
      </c>
      <c r="C301" s="95">
        <v>750</v>
      </c>
      <c r="D301" s="95">
        <v>0</v>
      </c>
      <c r="E301" s="95">
        <f t="shared" si="27"/>
        <v>750</v>
      </c>
      <c r="F301" s="95">
        <v>750</v>
      </c>
      <c r="G301" s="95">
        <v>0</v>
      </c>
      <c r="H301" s="95">
        <f t="shared" si="28"/>
        <v>750</v>
      </c>
    </row>
    <row r="302" spans="1:8 16245:16249" ht="25.5" x14ac:dyDescent="0.2">
      <c r="B302" s="103" t="s">
        <v>603</v>
      </c>
      <c r="C302" s="95">
        <v>60.249828000000001</v>
      </c>
      <c r="D302" s="95">
        <v>49.750171999999999</v>
      </c>
      <c r="E302" s="95">
        <f t="shared" si="27"/>
        <v>110</v>
      </c>
      <c r="F302" s="95">
        <v>60.249828000000001</v>
      </c>
      <c r="G302" s="95">
        <v>49.750171999999999</v>
      </c>
      <c r="H302" s="95">
        <f t="shared" si="28"/>
        <v>110</v>
      </c>
    </row>
    <row r="303" spans="1:8 16245:16249" x14ac:dyDescent="0.2">
      <c r="B303" s="103" t="s">
        <v>604</v>
      </c>
      <c r="C303" s="95">
        <v>22</v>
      </c>
      <c r="D303" s="95">
        <v>0</v>
      </c>
      <c r="E303" s="95">
        <f t="shared" si="27"/>
        <v>22</v>
      </c>
      <c r="F303" s="95">
        <v>22</v>
      </c>
      <c r="G303" s="95">
        <v>0</v>
      </c>
      <c r="H303" s="95">
        <f t="shared" si="28"/>
        <v>22</v>
      </c>
    </row>
    <row r="304" spans="1:8 16245:16249" ht="27.75" customHeight="1" x14ac:dyDescent="0.2">
      <c r="B304" s="103" t="s">
        <v>605</v>
      </c>
      <c r="C304" s="95">
        <v>503</v>
      </c>
      <c r="D304" s="95">
        <v>870</v>
      </c>
      <c r="E304" s="95">
        <f t="shared" si="27"/>
        <v>1373</v>
      </c>
      <c r="F304" s="95">
        <v>503</v>
      </c>
      <c r="G304" s="95">
        <v>870</v>
      </c>
      <c r="H304" s="95">
        <f t="shared" si="28"/>
        <v>1373</v>
      </c>
    </row>
    <row r="305" spans="1:8 16245:16249" ht="25.5" x14ac:dyDescent="0.2">
      <c r="B305" s="103" t="s">
        <v>606</v>
      </c>
      <c r="C305" s="95">
        <v>330.26773200000002</v>
      </c>
      <c r="D305" s="95">
        <v>250.732268</v>
      </c>
      <c r="E305" s="95">
        <f t="shared" si="27"/>
        <v>581</v>
      </c>
      <c r="F305" s="95">
        <v>330.26773200000002</v>
      </c>
      <c r="G305" s="95">
        <v>250.732268</v>
      </c>
      <c r="H305" s="95">
        <f t="shared" si="28"/>
        <v>581</v>
      </c>
    </row>
    <row r="306" spans="1:8 16245:16249" ht="38.25" x14ac:dyDescent="0.2">
      <c r="B306" s="103" t="s">
        <v>608</v>
      </c>
      <c r="C306" s="95">
        <v>250</v>
      </c>
      <c r="D306" s="95">
        <v>250</v>
      </c>
      <c r="E306" s="95">
        <f t="shared" si="27"/>
        <v>500</v>
      </c>
      <c r="F306" s="95">
        <v>250</v>
      </c>
      <c r="G306" s="95">
        <v>250</v>
      </c>
      <c r="H306" s="95">
        <f t="shared" si="28"/>
        <v>500</v>
      </c>
    </row>
    <row r="307" spans="1:8 16245:16249" ht="38.25" x14ac:dyDescent="0.2">
      <c r="B307" s="99" t="s">
        <v>725</v>
      </c>
      <c r="C307" s="95">
        <v>50</v>
      </c>
      <c r="D307" s="95">
        <v>0</v>
      </c>
      <c r="E307" s="95">
        <f t="shared" si="27"/>
        <v>50</v>
      </c>
      <c r="F307" s="95">
        <v>50</v>
      </c>
      <c r="G307" s="95">
        <v>0</v>
      </c>
      <c r="H307" s="95">
        <f t="shared" si="28"/>
        <v>50</v>
      </c>
    </row>
    <row r="308" spans="1:8 16245:16249" ht="25.5" x14ac:dyDescent="0.2">
      <c r="B308" s="99" t="s">
        <v>611</v>
      </c>
      <c r="C308" s="95">
        <v>30</v>
      </c>
      <c r="D308" s="95">
        <v>0</v>
      </c>
      <c r="E308" s="95">
        <f t="shared" si="27"/>
        <v>30</v>
      </c>
      <c r="F308" s="95">
        <v>30</v>
      </c>
      <c r="G308" s="95">
        <v>0</v>
      </c>
      <c r="H308" s="95">
        <f t="shared" si="28"/>
        <v>30</v>
      </c>
    </row>
    <row r="309" spans="1:8 16245:16249" ht="54" customHeight="1" x14ac:dyDescent="0.2">
      <c r="B309" s="99" t="s">
        <v>726</v>
      </c>
      <c r="C309" s="95">
        <v>0</v>
      </c>
      <c r="D309" s="95">
        <v>250</v>
      </c>
      <c r="E309" s="95">
        <f t="shared" ref="E309:E373" si="33">C309+D309</f>
        <v>250</v>
      </c>
      <c r="F309" s="95">
        <v>0</v>
      </c>
      <c r="G309" s="95">
        <v>250</v>
      </c>
      <c r="H309" s="95">
        <f t="shared" ref="H309:H373" si="34">F309+G309</f>
        <v>250</v>
      </c>
    </row>
    <row r="310" spans="1:8 16245:16249" ht="39" customHeight="1" x14ac:dyDescent="0.2">
      <c r="B310" s="99" t="s">
        <v>749</v>
      </c>
      <c r="C310" s="95">
        <v>0</v>
      </c>
      <c r="D310" s="95">
        <v>100</v>
      </c>
      <c r="E310" s="95">
        <f t="shared" si="33"/>
        <v>100</v>
      </c>
      <c r="F310" s="95">
        <v>0</v>
      </c>
      <c r="G310" s="95">
        <v>100</v>
      </c>
      <c r="H310" s="95">
        <f t="shared" si="34"/>
        <v>100</v>
      </c>
    </row>
    <row r="311" spans="1:8 16245:16249" ht="25.5" x14ac:dyDescent="0.2">
      <c r="B311" s="99" t="s">
        <v>612</v>
      </c>
      <c r="C311" s="95">
        <v>105</v>
      </c>
      <c r="D311" s="95">
        <v>0</v>
      </c>
      <c r="E311" s="95">
        <f t="shared" si="33"/>
        <v>105</v>
      </c>
      <c r="F311" s="95">
        <v>105</v>
      </c>
      <c r="G311" s="95">
        <v>0</v>
      </c>
      <c r="H311" s="95">
        <f t="shared" si="34"/>
        <v>105</v>
      </c>
    </row>
    <row r="312" spans="1:8 16245:16249" x14ac:dyDescent="0.2">
      <c r="B312" s="116" t="s">
        <v>613</v>
      </c>
      <c r="C312" s="117">
        <v>244.61515800000029</v>
      </c>
      <c r="D312" s="117">
        <v>185.70000000000005</v>
      </c>
      <c r="E312" s="117">
        <f t="shared" si="33"/>
        <v>430.31515800000034</v>
      </c>
      <c r="F312" s="117">
        <v>244.61515799999984</v>
      </c>
      <c r="G312" s="117">
        <v>185.70000000000005</v>
      </c>
      <c r="H312" s="117">
        <f t="shared" si="34"/>
        <v>430.31515799999988</v>
      </c>
    </row>
    <row r="313" spans="1:8 16245:16249" s="87" customFormat="1" x14ac:dyDescent="0.2">
      <c r="A313" s="24"/>
      <c r="B313" s="91" t="s">
        <v>614</v>
      </c>
      <c r="C313" s="92">
        <f>SUM(C314:C316)</f>
        <v>322.42839300000003</v>
      </c>
      <c r="D313" s="92">
        <f t="shared" ref="D313:H313" si="35">SUM(D314:D316)</f>
        <v>-14.049754</v>
      </c>
      <c r="E313" s="92">
        <f t="shared" si="35"/>
        <v>308.37863900000002</v>
      </c>
      <c r="F313" s="92">
        <f t="shared" si="35"/>
        <v>321.39548000000002</v>
      </c>
      <c r="G313" s="92">
        <f t="shared" si="35"/>
        <v>-14.049754</v>
      </c>
      <c r="H313" s="92">
        <f t="shared" si="35"/>
        <v>307.34572600000001</v>
      </c>
      <c r="WZU313" s="24"/>
      <c r="WZV313" s="24"/>
      <c r="WZW313" s="24"/>
      <c r="WZX313" s="24"/>
      <c r="WZY313" s="24"/>
    </row>
    <row r="314" spans="1:8 16245:16249" x14ac:dyDescent="0.2">
      <c r="B314" s="99" t="s">
        <v>615</v>
      </c>
      <c r="C314" s="95">
        <v>21.920339999999999</v>
      </c>
      <c r="D314" s="95">
        <v>0</v>
      </c>
      <c r="E314" s="95">
        <f t="shared" si="33"/>
        <v>21.920339999999999</v>
      </c>
      <c r="F314" s="95">
        <v>21.920339999999999</v>
      </c>
      <c r="G314" s="95">
        <v>0</v>
      </c>
      <c r="H314" s="95">
        <f t="shared" si="34"/>
        <v>21.920339999999999</v>
      </c>
    </row>
    <row r="315" spans="1:8 16245:16249" x14ac:dyDescent="0.2">
      <c r="B315" s="99" t="s">
        <v>728</v>
      </c>
      <c r="C315" s="95">
        <v>2.5542490000000377</v>
      </c>
      <c r="D315" s="95">
        <v>0</v>
      </c>
      <c r="E315" s="95">
        <f t="shared" si="33"/>
        <v>2.5542490000000377</v>
      </c>
      <c r="F315" s="95">
        <v>2.5542490000000377</v>
      </c>
      <c r="G315" s="95">
        <v>0</v>
      </c>
      <c r="H315" s="95">
        <f t="shared" si="34"/>
        <v>2.5542490000000377</v>
      </c>
    </row>
    <row r="316" spans="1:8 16245:16249" x14ac:dyDescent="0.2">
      <c r="B316" s="99" t="s">
        <v>617</v>
      </c>
      <c r="C316" s="95">
        <v>297.95380399999999</v>
      </c>
      <c r="D316" s="95">
        <v>-14.049754</v>
      </c>
      <c r="E316" s="95">
        <f t="shared" si="33"/>
        <v>283.90404999999998</v>
      </c>
      <c r="F316" s="95">
        <v>296.92089099999998</v>
      </c>
      <c r="G316" s="95">
        <v>-14.049754</v>
      </c>
      <c r="H316" s="95">
        <f t="shared" si="34"/>
        <v>282.87113699999998</v>
      </c>
    </row>
    <row r="317" spans="1:8 16245:16249" s="87" customFormat="1" x14ac:dyDescent="0.2">
      <c r="A317" s="24"/>
      <c r="B317" s="91" t="s">
        <v>618</v>
      </c>
      <c r="C317" s="92">
        <f t="shared" ref="C317:H317" si="36">SUM(C318:C320)</f>
        <v>3454.002536</v>
      </c>
      <c r="D317" s="92">
        <f t="shared" si="36"/>
        <v>200</v>
      </c>
      <c r="E317" s="92">
        <f t="shared" si="36"/>
        <v>3654.002536</v>
      </c>
      <c r="F317" s="92">
        <f t="shared" si="36"/>
        <v>3454.002536</v>
      </c>
      <c r="G317" s="92">
        <f t="shared" si="36"/>
        <v>200</v>
      </c>
      <c r="H317" s="92">
        <f t="shared" si="36"/>
        <v>3654.002536</v>
      </c>
      <c r="WZU317" s="24"/>
      <c r="WZV317" s="24"/>
      <c r="WZW317" s="24"/>
      <c r="WZX317" s="24"/>
      <c r="WZY317" s="24"/>
    </row>
    <row r="318" spans="1:8 16245:16249" x14ac:dyDescent="0.2">
      <c r="B318" s="99" t="s">
        <v>619</v>
      </c>
      <c r="C318" s="95">
        <v>9.7347699999999993</v>
      </c>
      <c r="D318" s="95">
        <v>0</v>
      </c>
      <c r="E318" s="95">
        <f t="shared" si="33"/>
        <v>9.7347699999999993</v>
      </c>
      <c r="F318" s="95">
        <v>9.7347699999999993</v>
      </c>
      <c r="G318" s="95">
        <v>0</v>
      </c>
      <c r="H318" s="95">
        <f t="shared" si="34"/>
        <v>9.7347699999999993</v>
      </c>
    </row>
    <row r="319" spans="1:8 16245:16249" s="110" customFormat="1" x14ac:dyDescent="0.2">
      <c r="B319" s="99" t="s">
        <v>620</v>
      </c>
      <c r="C319" s="95">
        <v>3440.9456639999999</v>
      </c>
      <c r="D319" s="95">
        <v>200</v>
      </c>
      <c r="E319" s="95">
        <f t="shared" si="33"/>
        <v>3640.9456639999999</v>
      </c>
      <c r="F319" s="95">
        <v>3440.9456639999999</v>
      </c>
      <c r="G319" s="95">
        <v>200</v>
      </c>
      <c r="H319" s="95">
        <f t="shared" si="34"/>
        <v>3640.9456639999999</v>
      </c>
    </row>
    <row r="320" spans="1:8 16245:16249" x14ac:dyDescent="0.2">
      <c r="B320" s="99" t="s">
        <v>621</v>
      </c>
      <c r="C320" s="95">
        <v>3.3221020000000001</v>
      </c>
      <c r="D320" s="95">
        <v>0</v>
      </c>
      <c r="E320" s="95">
        <f t="shared" si="33"/>
        <v>3.3221020000000001</v>
      </c>
      <c r="F320" s="95">
        <v>3.3221020000000001</v>
      </c>
      <c r="G320" s="95">
        <v>0</v>
      </c>
      <c r="H320" s="95">
        <f t="shared" si="34"/>
        <v>3.3221020000000001</v>
      </c>
    </row>
    <row r="321" spans="1:20 16245:16249" s="87" customFormat="1" x14ac:dyDescent="0.2">
      <c r="A321" s="24"/>
      <c r="B321" s="91" t="s">
        <v>622</v>
      </c>
      <c r="C321" s="92">
        <f t="shared" ref="C321:H321" si="37">SUM(C322:C346)</f>
        <v>4374.9494489999997</v>
      </c>
      <c r="D321" s="92">
        <f t="shared" si="37"/>
        <v>3012.375665</v>
      </c>
      <c r="E321" s="92">
        <f t="shared" si="37"/>
        <v>7387.3251139999993</v>
      </c>
      <c r="F321" s="92">
        <f t="shared" si="37"/>
        <v>4563.9034549999997</v>
      </c>
      <c r="G321" s="92">
        <f t="shared" si="37"/>
        <v>3012.375665</v>
      </c>
      <c r="H321" s="92">
        <f t="shared" si="37"/>
        <v>7576.2791200000001</v>
      </c>
      <c r="WZU321" s="24"/>
      <c r="WZV321" s="24"/>
      <c r="WZW321" s="24"/>
      <c r="WZX321" s="24"/>
      <c r="WZY321" s="24"/>
    </row>
    <row r="322" spans="1:20 16245:16249" x14ac:dyDescent="0.2">
      <c r="B322" s="103" t="s">
        <v>623</v>
      </c>
      <c r="C322" s="95">
        <v>29.712440999999998</v>
      </c>
      <c r="D322" s="95">
        <v>24.7</v>
      </c>
      <c r="E322" s="95">
        <f t="shared" si="33"/>
        <v>54.412441000000001</v>
      </c>
      <c r="F322" s="95">
        <v>29.712440999999998</v>
      </c>
      <c r="G322" s="95">
        <v>24.7</v>
      </c>
      <c r="H322" s="95">
        <f t="shared" si="34"/>
        <v>54.412441000000001</v>
      </c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</row>
    <row r="323" spans="1:20 16245:16249" ht="25.5" x14ac:dyDescent="0.2">
      <c r="B323" s="103" t="s">
        <v>625</v>
      </c>
      <c r="C323" s="95">
        <v>20</v>
      </c>
      <c r="D323" s="95">
        <v>20</v>
      </c>
      <c r="E323" s="95">
        <f t="shared" si="33"/>
        <v>40</v>
      </c>
      <c r="F323" s="95">
        <v>20</v>
      </c>
      <c r="G323" s="95">
        <v>20</v>
      </c>
      <c r="H323" s="95">
        <f t="shared" si="34"/>
        <v>40</v>
      </c>
    </row>
    <row r="324" spans="1:20 16245:16249" s="87" customFormat="1" x14ac:dyDescent="0.2">
      <c r="A324" s="24"/>
      <c r="B324" s="103" t="s">
        <v>626</v>
      </c>
      <c r="C324" s="95">
        <v>921.98756700000001</v>
      </c>
      <c r="D324" s="95">
        <v>504.1</v>
      </c>
      <c r="E324" s="95">
        <f t="shared" si="33"/>
        <v>1426.087567</v>
      </c>
      <c r="F324" s="95">
        <v>989.59006599999998</v>
      </c>
      <c r="G324" s="95">
        <v>504.1</v>
      </c>
      <c r="H324" s="95">
        <f t="shared" si="34"/>
        <v>1493.6900660000001</v>
      </c>
      <c r="WZU324" s="24"/>
      <c r="WZV324" s="24"/>
      <c r="WZW324" s="24"/>
      <c r="WZX324" s="24"/>
      <c r="WZY324" s="24"/>
    </row>
    <row r="325" spans="1:20 16245:16249" s="87" customFormat="1" x14ac:dyDescent="0.2">
      <c r="A325" s="24"/>
      <c r="B325" s="103" t="s">
        <v>627</v>
      </c>
      <c r="C325" s="95">
        <v>445.05692399999998</v>
      </c>
      <c r="D325" s="95">
        <v>30</v>
      </c>
      <c r="E325" s="95">
        <f t="shared" si="33"/>
        <v>475.05692399999998</v>
      </c>
      <c r="F325" s="95">
        <v>479.02506699999998</v>
      </c>
      <c r="G325" s="95">
        <v>30</v>
      </c>
      <c r="H325" s="95">
        <f t="shared" si="34"/>
        <v>509.02506699999998</v>
      </c>
      <c r="WZU325" s="24"/>
      <c r="WZV325" s="24"/>
      <c r="WZW325" s="24"/>
      <c r="WZX325" s="24"/>
      <c r="WZY325" s="24"/>
    </row>
    <row r="326" spans="1:20 16245:16249" x14ac:dyDescent="0.2">
      <c r="B326" s="103" t="s">
        <v>750</v>
      </c>
      <c r="C326" s="95">
        <v>10.146254000000001</v>
      </c>
      <c r="D326" s="95">
        <v>0</v>
      </c>
      <c r="E326" s="95">
        <f t="shared" si="33"/>
        <v>10.146254000000001</v>
      </c>
      <c r="F326" s="95">
        <v>10.146254000000001</v>
      </c>
      <c r="G326" s="95">
        <v>0</v>
      </c>
      <c r="H326" s="95">
        <f t="shared" si="34"/>
        <v>10.146254000000001</v>
      </c>
    </row>
    <row r="327" spans="1:20 16245:16249" x14ac:dyDescent="0.2">
      <c r="B327" s="103" t="s">
        <v>453</v>
      </c>
      <c r="C327" s="95">
        <v>247.7</v>
      </c>
      <c r="D327" s="95">
        <v>1561.9</v>
      </c>
      <c r="E327" s="95">
        <f t="shared" si="33"/>
        <v>1809.6000000000001</v>
      </c>
      <c r="F327" s="95">
        <v>247.7</v>
      </c>
      <c r="G327" s="95">
        <v>1561.9</v>
      </c>
      <c r="H327" s="95">
        <f t="shared" si="34"/>
        <v>1809.6000000000001</v>
      </c>
    </row>
    <row r="328" spans="1:20 16245:16249" x14ac:dyDescent="0.2">
      <c r="B328" s="103" t="s">
        <v>629</v>
      </c>
      <c r="C328" s="95">
        <v>418.20011699999998</v>
      </c>
      <c r="D328" s="95">
        <v>0</v>
      </c>
      <c r="E328" s="95">
        <f t="shared" si="33"/>
        <v>418.20011699999998</v>
      </c>
      <c r="F328" s="95">
        <v>418.20011699999998</v>
      </c>
      <c r="G328" s="95">
        <v>0</v>
      </c>
      <c r="H328" s="95">
        <f t="shared" si="34"/>
        <v>418.20011699999998</v>
      </c>
    </row>
    <row r="329" spans="1:20 16245:16249" x14ac:dyDescent="0.2">
      <c r="B329" s="103" t="s">
        <v>630</v>
      </c>
      <c r="C329" s="95">
        <v>112.691</v>
      </c>
      <c r="D329" s="95">
        <v>0</v>
      </c>
      <c r="E329" s="95">
        <f t="shared" si="33"/>
        <v>112.691</v>
      </c>
      <c r="F329" s="95">
        <v>112.691</v>
      </c>
      <c r="G329" s="95">
        <v>0</v>
      </c>
      <c r="H329" s="95">
        <f t="shared" si="34"/>
        <v>112.691</v>
      </c>
    </row>
    <row r="330" spans="1:20 16245:16249" ht="25.5" x14ac:dyDescent="0.2">
      <c r="B330" s="130" t="s">
        <v>751</v>
      </c>
      <c r="C330" s="95">
        <v>60</v>
      </c>
      <c r="D330" s="95">
        <v>0</v>
      </c>
      <c r="E330" s="95">
        <f t="shared" si="33"/>
        <v>60</v>
      </c>
      <c r="F330" s="95">
        <v>60</v>
      </c>
      <c r="G330" s="95">
        <v>0</v>
      </c>
      <c r="H330" s="95">
        <f t="shared" si="34"/>
        <v>60</v>
      </c>
    </row>
    <row r="331" spans="1:20 16245:16249" ht="25.5" x14ac:dyDescent="0.2">
      <c r="B331" s="115" t="s">
        <v>751</v>
      </c>
      <c r="C331" s="95">
        <v>0</v>
      </c>
      <c r="D331" s="95">
        <v>0</v>
      </c>
      <c r="E331" s="95">
        <f t="shared" si="33"/>
        <v>0</v>
      </c>
      <c r="F331" s="95">
        <v>0</v>
      </c>
      <c r="G331" s="95">
        <v>0</v>
      </c>
      <c r="H331" s="95">
        <f t="shared" si="34"/>
        <v>0</v>
      </c>
    </row>
    <row r="332" spans="1:20 16245:16249" x14ac:dyDescent="0.2">
      <c r="B332" s="115" t="s">
        <v>631</v>
      </c>
      <c r="C332" s="95">
        <v>3.29542</v>
      </c>
      <c r="D332" s="95">
        <v>50</v>
      </c>
      <c r="E332" s="95">
        <f t="shared" si="33"/>
        <v>53.29542</v>
      </c>
      <c r="F332" s="95">
        <v>3.29542</v>
      </c>
      <c r="G332" s="95">
        <v>50</v>
      </c>
      <c r="H332" s="95">
        <f t="shared" si="34"/>
        <v>53.29542</v>
      </c>
    </row>
    <row r="333" spans="1:20 16245:16249" x14ac:dyDescent="0.2">
      <c r="B333" s="115" t="s">
        <v>632</v>
      </c>
      <c r="C333" s="95">
        <v>20</v>
      </c>
      <c r="D333" s="95">
        <v>0</v>
      </c>
      <c r="E333" s="95">
        <f t="shared" si="33"/>
        <v>20</v>
      </c>
      <c r="F333" s="95">
        <v>20</v>
      </c>
      <c r="G333" s="95">
        <v>0</v>
      </c>
      <c r="H333" s="95">
        <f t="shared" si="34"/>
        <v>20</v>
      </c>
    </row>
    <row r="334" spans="1:20 16245:16249" s="87" customFormat="1" x14ac:dyDescent="0.2">
      <c r="A334" s="24"/>
      <c r="B334" s="115" t="s">
        <v>633</v>
      </c>
      <c r="C334" s="95">
        <v>98.076922999999994</v>
      </c>
      <c r="D334" s="95">
        <v>0</v>
      </c>
      <c r="E334" s="95">
        <f t="shared" si="33"/>
        <v>98.076922999999994</v>
      </c>
      <c r="F334" s="95">
        <v>98.076922999999994</v>
      </c>
      <c r="G334" s="95">
        <v>0</v>
      </c>
      <c r="H334" s="95">
        <f t="shared" si="34"/>
        <v>98.076922999999994</v>
      </c>
      <c r="WZU334" s="24"/>
      <c r="WZV334" s="24"/>
      <c r="WZW334" s="24"/>
      <c r="WZX334" s="24"/>
      <c r="WZY334" s="24"/>
    </row>
    <row r="335" spans="1:20 16245:16249" x14ac:dyDescent="0.2">
      <c r="B335" s="115" t="s">
        <v>634</v>
      </c>
      <c r="C335" s="95">
        <v>143.54</v>
      </c>
      <c r="D335" s="95">
        <v>0</v>
      </c>
      <c r="E335" s="95">
        <f t="shared" si="33"/>
        <v>143.54</v>
      </c>
      <c r="F335" s="95">
        <v>143.54</v>
      </c>
      <c r="G335" s="95">
        <v>0</v>
      </c>
      <c r="H335" s="95">
        <f t="shared" si="34"/>
        <v>143.54</v>
      </c>
    </row>
    <row r="336" spans="1:20 16245:16249" s="87" customFormat="1" x14ac:dyDescent="0.2">
      <c r="A336" s="24"/>
      <c r="B336" s="115" t="s">
        <v>635</v>
      </c>
      <c r="C336" s="95">
        <v>618.15</v>
      </c>
      <c r="D336" s="95">
        <v>35</v>
      </c>
      <c r="E336" s="95">
        <f t="shared" si="33"/>
        <v>653.15</v>
      </c>
      <c r="F336" s="95">
        <v>691.57482000000005</v>
      </c>
      <c r="G336" s="95">
        <v>35</v>
      </c>
      <c r="H336" s="95">
        <f t="shared" si="34"/>
        <v>726.57482000000005</v>
      </c>
      <c r="WZU336" s="24"/>
      <c r="WZV336" s="24"/>
      <c r="WZW336" s="24"/>
      <c r="WZX336" s="24"/>
      <c r="WZY336" s="24"/>
    </row>
    <row r="337" spans="1:8 16245:16249" s="87" customFormat="1" x14ac:dyDescent="0.2">
      <c r="A337" s="24"/>
      <c r="B337" s="115" t="s">
        <v>637</v>
      </c>
      <c r="C337" s="95">
        <v>84.017905999999996</v>
      </c>
      <c r="D337" s="95">
        <v>0</v>
      </c>
      <c r="E337" s="95">
        <f t="shared" si="33"/>
        <v>84.017905999999996</v>
      </c>
      <c r="F337" s="95">
        <v>84.017905999999996</v>
      </c>
      <c r="G337" s="95">
        <v>0</v>
      </c>
      <c r="H337" s="95">
        <f t="shared" si="34"/>
        <v>84.017905999999996</v>
      </c>
      <c r="WZU337" s="24"/>
      <c r="WZV337" s="24"/>
      <c r="WZW337" s="24"/>
      <c r="WZX337" s="24"/>
      <c r="WZY337" s="24"/>
    </row>
    <row r="338" spans="1:8 16245:16249" ht="25.5" x14ac:dyDescent="0.2">
      <c r="B338" s="115" t="s">
        <v>638</v>
      </c>
      <c r="C338" s="95">
        <v>261</v>
      </c>
      <c r="D338" s="95">
        <v>97</v>
      </c>
      <c r="E338" s="95">
        <f t="shared" si="33"/>
        <v>358</v>
      </c>
      <c r="F338" s="95">
        <v>261</v>
      </c>
      <c r="G338" s="95">
        <v>97</v>
      </c>
      <c r="H338" s="95">
        <f t="shared" si="34"/>
        <v>358</v>
      </c>
    </row>
    <row r="339" spans="1:8 16245:16249" ht="25.5" x14ac:dyDescent="0.2">
      <c r="B339" s="115" t="s">
        <v>639</v>
      </c>
      <c r="C339" s="95">
        <v>25</v>
      </c>
      <c r="D339" s="95">
        <v>700</v>
      </c>
      <c r="E339" s="95">
        <f t="shared" si="33"/>
        <v>725</v>
      </c>
      <c r="F339" s="95">
        <v>25</v>
      </c>
      <c r="G339" s="95">
        <v>700</v>
      </c>
      <c r="H339" s="95">
        <f t="shared" si="34"/>
        <v>725</v>
      </c>
    </row>
    <row r="340" spans="1:8 16245:16249" x14ac:dyDescent="0.2">
      <c r="B340" s="107" t="s">
        <v>640</v>
      </c>
      <c r="C340" s="95">
        <v>233.565</v>
      </c>
      <c r="D340" s="95">
        <v>0</v>
      </c>
      <c r="E340" s="95">
        <f t="shared" si="33"/>
        <v>233.565</v>
      </c>
      <c r="F340" s="95">
        <v>233.565</v>
      </c>
      <c r="G340" s="95">
        <v>0</v>
      </c>
      <c r="H340" s="95">
        <f t="shared" si="34"/>
        <v>233.565</v>
      </c>
    </row>
    <row r="341" spans="1:8 16245:16249" ht="25.5" x14ac:dyDescent="0.2">
      <c r="B341" s="107" t="s">
        <v>642</v>
      </c>
      <c r="C341" s="95">
        <v>20</v>
      </c>
      <c r="D341" s="95">
        <v>0</v>
      </c>
      <c r="E341" s="95">
        <f t="shared" si="33"/>
        <v>20</v>
      </c>
      <c r="F341" s="95">
        <v>20</v>
      </c>
      <c r="G341" s="95">
        <v>0</v>
      </c>
      <c r="H341" s="95">
        <f t="shared" si="34"/>
        <v>20</v>
      </c>
    </row>
    <row r="342" spans="1:8 16245:16249" ht="25.5" x14ac:dyDescent="0.2">
      <c r="B342" s="107" t="s">
        <v>643</v>
      </c>
      <c r="C342" s="95">
        <v>4.1959999999999997</v>
      </c>
      <c r="D342" s="95">
        <v>0</v>
      </c>
      <c r="E342" s="95">
        <f t="shared" si="33"/>
        <v>4.1959999999999997</v>
      </c>
      <c r="F342" s="95">
        <v>4.1959999999999997</v>
      </c>
      <c r="G342" s="95">
        <v>0</v>
      </c>
      <c r="H342" s="95">
        <f t="shared" si="34"/>
        <v>4.1959999999999997</v>
      </c>
    </row>
    <row r="343" spans="1:8 16245:16249" ht="41.25" customHeight="1" x14ac:dyDescent="0.2">
      <c r="B343" s="107" t="s">
        <v>752</v>
      </c>
      <c r="C343" s="95">
        <v>20</v>
      </c>
      <c r="D343" s="95">
        <v>0</v>
      </c>
      <c r="E343" s="95">
        <f t="shared" si="33"/>
        <v>20</v>
      </c>
      <c r="F343" s="95">
        <v>20</v>
      </c>
      <c r="G343" s="95">
        <v>0</v>
      </c>
      <c r="H343" s="95">
        <f t="shared" si="34"/>
        <v>20</v>
      </c>
    </row>
    <row r="344" spans="1:8 16245:16249" ht="41.25" customHeight="1" x14ac:dyDescent="0.2">
      <c r="B344" s="107" t="s">
        <v>646</v>
      </c>
      <c r="C344" s="95">
        <v>228.1</v>
      </c>
      <c r="D344" s="95">
        <v>0</v>
      </c>
      <c r="E344" s="95">
        <f t="shared" si="33"/>
        <v>228.1</v>
      </c>
      <c r="F344" s="95">
        <v>228.1</v>
      </c>
      <c r="G344" s="95">
        <v>0</v>
      </c>
      <c r="H344" s="95">
        <f t="shared" si="34"/>
        <v>228.1</v>
      </c>
    </row>
    <row r="345" spans="1:8 16245:16249" x14ac:dyDescent="0.2">
      <c r="B345" s="107" t="s">
        <v>647</v>
      </c>
      <c r="C345" s="95">
        <v>200</v>
      </c>
      <c r="D345" s="95">
        <v>0</v>
      </c>
      <c r="E345" s="95">
        <f t="shared" si="33"/>
        <v>200</v>
      </c>
      <c r="F345" s="95">
        <v>200</v>
      </c>
      <c r="G345" s="95">
        <v>0</v>
      </c>
      <c r="H345" s="95">
        <f t="shared" si="34"/>
        <v>200</v>
      </c>
    </row>
    <row r="346" spans="1:8 16245:16249" x14ac:dyDescent="0.2">
      <c r="B346" s="107" t="s">
        <v>465</v>
      </c>
      <c r="C346" s="95">
        <v>150.51389699999982</v>
      </c>
      <c r="D346" s="95">
        <v>-10.324335000000247</v>
      </c>
      <c r="E346" s="95">
        <f t="shared" si="33"/>
        <v>140.18956199999957</v>
      </c>
      <c r="F346" s="95">
        <v>164.47244099999989</v>
      </c>
      <c r="G346" s="95">
        <v>-10.324335000000247</v>
      </c>
      <c r="H346" s="95">
        <f t="shared" si="34"/>
        <v>154.14810599999964</v>
      </c>
    </row>
    <row r="347" spans="1:8 16245:16249" s="87" customFormat="1" ht="25.5" x14ac:dyDescent="0.2">
      <c r="A347" s="24"/>
      <c r="B347" s="91" t="s">
        <v>652</v>
      </c>
      <c r="C347" s="92">
        <v>83.187055000000001</v>
      </c>
      <c r="D347" s="92">
        <v>21</v>
      </c>
      <c r="E347" s="92">
        <f t="shared" si="33"/>
        <v>104.187055</v>
      </c>
      <c r="F347" s="92">
        <v>83.245479000000003</v>
      </c>
      <c r="G347" s="92">
        <v>21</v>
      </c>
      <c r="H347" s="92">
        <f t="shared" si="34"/>
        <v>104.245479</v>
      </c>
      <c r="WZU347" s="24"/>
      <c r="WZV347" s="24"/>
      <c r="WZW347" s="24"/>
      <c r="WZX347" s="24"/>
      <c r="WZY347" s="24"/>
    </row>
    <row r="348" spans="1:8 16245:16249" s="87" customFormat="1" x14ac:dyDescent="0.2">
      <c r="A348" s="24"/>
      <c r="B348" s="91" t="s">
        <v>653</v>
      </c>
      <c r="C348" s="92">
        <v>495.38392700000003</v>
      </c>
      <c r="D348" s="92">
        <v>-47</v>
      </c>
      <c r="E348" s="92">
        <f t="shared" si="33"/>
        <v>448.38392700000003</v>
      </c>
      <c r="F348" s="92">
        <v>495.38392700000003</v>
      </c>
      <c r="G348" s="92">
        <v>-47</v>
      </c>
      <c r="H348" s="92">
        <f t="shared" si="34"/>
        <v>448.38392700000003</v>
      </c>
      <c r="WZU348" s="24"/>
      <c r="WZV348" s="24"/>
      <c r="WZW348" s="24"/>
      <c r="WZX348" s="24"/>
      <c r="WZY348" s="24"/>
    </row>
    <row r="349" spans="1:8 16245:16249" ht="25.5" x14ac:dyDescent="0.2">
      <c r="B349" s="105" t="s">
        <v>654</v>
      </c>
      <c r="C349" s="95">
        <v>23.35</v>
      </c>
      <c r="D349" s="95">
        <v>0</v>
      </c>
      <c r="E349" s="95">
        <f t="shared" si="33"/>
        <v>23.35</v>
      </c>
      <c r="F349" s="95">
        <v>23.35</v>
      </c>
      <c r="G349" s="95">
        <v>0</v>
      </c>
      <c r="H349" s="95">
        <f t="shared" si="34"/>
        <v>23.35</v>
      </c>
    </row>
    <row r="350" spans="1:8 16245:16249" s="87" customFormat="1" x14ac:dyDescent="0.2">
      <c r="A350" s="24"/>
      <c r="B350" s="91" t="s">
        <v>655</v>
      </c>
      <c r="C350" s="92">
        <f t="shared" ref="C350:H350" si="38">C351+C360+C363</f>
        <v>4270.0155210000003</v>
      </c>
      <c r="D350" s="92">
        <f t="shared" si="38"/>
        <v>2747.4824680000002</v>
      </c>
      <c r="E350" s="92">
        <f t="shared" si="38"/>
        <v>7017.4979890000004</v>
      </c>
      <c r="F350" s="92">
        <f t="shared" si="38"/>
        <v>4662.5350589999998</v>
      </c>
      <c r="G350" s="92">
        <f t="shared" si="38"/>
        <v>2862.4824680000002</v>
      </c>
      <c r="H350" s="92">
        <f t="shared" si="38"/>
        <v>7525.017527</v>
      </c>
      <c r="WZU350" s="24"/>
      <c r="WZV350" s="24"/>
      <c r="WZW350" s="24"/>
      <c r="WZX350" s="24"/>
      <c r="WZY350" s="24"/>
    </row>
    <row r="351" spans="1:8 16245:16249" x14ac:dyDescent="0.2">
      <c r="B351" s="91" t="s">
        <v>656</v>
      </c>
      <c r="C351" s="92">
        <f t="shared" ref="C351:H351" si="39">SUM(C352:C359)</f>
        <v>906.95829000000003</v>
      </c>
      <c r="D351" s="92">
        <f t="shared" si="39"/>
        <v>325.85647599999999</v>
      </c>
      <c r="E351" s="92">
        <f t="shared" si="39"/>
        <v>1232.8147660000002</v>
      </c>
      <c r="F351" s="92">
        <f t="shared" si="39"/>
        <v>906.95829000000003</v>
      </c>
      <c r="G351" s="92">
        <f t="shared" si="39"/>
        <v>325.85647599999999</v>
      </c>
      <c r="H351" s="92">
        <f t="shared" si="39"/>
        <v>1232.8147660000002</v>
      </c>
    </row>
    <row r="352" spans="1:8 16245:16249" x14ac:dyDescent="0.2">
      <c r="B352" s="99" t="s">
        <v>657</v>
      </c>
      <c r="C352" s="95">
        <v>398.42423300000002</v>
      </c>
      <c r="D352" s="95">
        <v>0</v>
      </c>
      <c r="E352" s="95">
        <f t="shared" si="33"/>
        <v>398.42423300000002</v>
      </c>
      <c r="F352" s="95">
        <v>398.42423300000002</v>
      </c>
      <c r="G352" s="95">
        <v>0</v>
      </c>
      <c r="H352" s="95">
        <f t="shared" si="34"/>
        <v>398.42423300000002</v>
      </c>
    </row>
    <row r="353" spans="1:8 16245:16249" x14ac:dyDescent="0.2">
      <c r="B353" s="99" t="s">
        <v>753</v>
      </c>
      <c r="C353" s="95">
        <v>0</v>
      </c>
      <c r="D353" s="95">
        <v>0</v>
      </c>
      <c r="E353" s="95">
        <f t="shared" si="33"/>
        <v>0</v>
      </c>
      <c r="F353" s="95">
        <v>0</v>
      </c>
      <c r="G353" s="95">
        <v>0</v>
      </c>
      <c r="H353" s="95">
        <f t="shared" si="34"/>
        <v>0</v>
      </c>
    </row>
    <row r="354" spans="1:8 16245:16249" s="87" customFormat="1" x14ac:dyDescent="0.2">
      <c r="A354" s="24"/>
      <c r="B354" s="99" t="s">
        <v>658</v>
      </c>
      <c r="C354" s="95">
        <v>150</v>
      </c>
      <c r="D354" s="95">
        <v>-50</v>
      </c>
      <c r="E354" s="95">
        <f t="shared" si="33"/>
        <v>100</v>
      </c>
      <c r="F354" s="95">
        <v>150</v>
      </c>
      <c r="G354" s="95">
        <v>-50</v>
      </c>
      <c r="H354" s="95">
        <f t="shared" si="34"/>
        <v>100</v>
      </c>
      <c r="WZU354" s="24"/>
      <c r="WZV354" s="24"/>
      <c r="WZW354" s="24"/>
      <c r="WZX354" s="24"/>
      <c r="WZY354" s="24"/>
    </row>
    <row r="355" spans="1:8 16245:16249" s="87" customFormat="1" x14ac:dyDescent="0.2">
      <c r="A355" s="24"/>
      <c r="B355" s="99" t="s">
        <v>659</v>
      </c>
      <c r="C355" s="95">
        <v>70.899546999999998</v>
      </c>
      <c r="D355" s="95">
        <v>-0.37346200000000002</v>
      </c>
      <c r="E355" s="95">
        <f t="shared" si="33"/>
        <v>70.526084999999995</v>
      </c>
      <c r="F355" s="95">
        <v>70.899546999999998</v>
      </c>
      <c r="G355" s="95">
        <v>-0.37346200000000002</v>
      </c>
      <c r="H355" s="95">
        <f t="shared" si="34"/>
        <v>70.526084999999995</v>
      </c>
      <c r="WZU355" s="24"/>
      <c r="WZV355" s="24"/>
      <c r="WZW355" s="24"/>
      <c r="WZX355" s="24"/>
      <c r="WZY355" s="24"/>
    </row>
    <row r="356" spans="1:8 16245:16249" s="87" customFormat="1" ht="38.25" x14ac:dyDescent="0.2">
      <c r="A356" s="24"/>
      <c r="B356" s="99" t="s">
        <v>661</v>
      </c>
      <c r="C356" s="95">
        <v>237</v>
      </c>
      <c r="D356" s="95">
        <v>377</v>
      </c>
      <c r="E356" s="95">
        <f t="shared" si="33"/>
        <v>614</v>
      </c>
      <c r="F356" s="95">
        <v>237</v>
      </c>
      <c r="G356" s="95">
        <v>377</v>
      </c>
      <c r="H356" s="95">
        <f t="shared" si="34"/>
        <v>614</v>
      </c>
      <c r="WZU356" s="24"/>
      <c r="WZV356" s="24"/>
      <c r="WZW356" s="24"/>
      <c r="WZX356" s="24"/>
      <c r="WZY356" s="24"/>
    </row>
    <row r="357" spans="1:8 16245:16249" ht="25.5" x14ac:dyDescent="0.2">
      <c r="B357" s="99" t="s">
        <v>663</v>
      </c>
      <c r="C357" s="95">
        <v>20</v>
      </c>
      <c r="D357" s="95">
        <v>-0.77006200000000002</v>
      </c>
      <c r="E357" s="95">
        <f t="shared" si="33"/>
        <v>19.229938000000001</v>
      </c>
      <c r="F357" s="95">
        <v>20</v>
      </c>
      <c r="G357" s="95">
        <v>-0.77006200000000002</v>
      </c>
      <c r="H357" s="95">
        <f t="shared" si="34"/>
        <v>19.229938000000001</v>
      </c>
    </row>
    <row r="358" spans="1:8 16245:16249" ht="26.25" customHeight="1" x14ac:dyDescent="0.2">
      <c r="B358" s="99" t="s">
        <v>754</v>
      </c>
      <c r="C358" s="95">
        <v>30</v>
      </c>
      <c r="D358" s="95">
        <v>0</v>
      </c>
      <c r="E358" s="95">
        <f t="shared" si="33"/>
        <v>30</v>
      </c>
      <c r="F358" s="95">
        <v>30</v>
      </c>
      <c r="G358" s="95">
        <v>0</v>
      </c>
      <c r="H358" s="95">
        <f t="shared" si="34"/>
        <v>30</v>
      </c>
    </row>
    <row r="359" spans="1:8 16245:16249" x14ac:dyDescent="0.2">
      <c r="B359" s="99" t="s">
        <v>667</v>
      </c>
      <c r="C359" s="95">
        <v>0.63451000000003432</v>
      </c>
      <c r="D359" s="95">
        <v>4.2188474935755949E-15</v>
      </c>
      <c r="E359" s="95">
        <f t="shared" si="33"/>
        <v>0.63451000000003854</v>
      </c>
      <c r="F359" s="95">
        <v>0.63451000000003432</v>
      </c>
      <c r="G359" s="95">
        <v>4.2188474935755949E-15</v>
      </c>
      <c r="H359" s="95">
        <f t="shared" si="34"/>
        <v>0.63451000000003854</v>
      </c>
    </row>
    <row r="360" spans="1:8 16245:16249" s="87" customFormat="1" x14ac:dyDescent="0.2">
      <c r="A360" s="24"/>
      <c r="B360" s="91" t="s">
        <v>668</v>
      </c>
      <c r="C360" s="92">
        <f t="shared" ref="C360:H360" si="40">SUM(C361:C361)</f>
        <v>22.339791999999999</v>
      </c>
      <c r="D360" s="92">
        <f t="shared" si="40"/>
        <v>0</v>
      </c>
      <c r="E360" s="92">
        <f t="shared" si="40"/>
        <v>22.339791999999999</v>
      </c>
      <c r="F360" s="92">
        <f t="shared" si="40"/>
        <v>22.339791999999999</v>
      </c>
      <c r="G360" s="92">
        <f t="shared" si="40"/>
        <v>0</v>
      </c>
      <c r="H360" s="92">
        <f t="shared" si="40"/>
        <v>22.339791999999999</v>
      </c>
      <c r="WZU360" s="24"/>
      <c r="WZV360" s="24"/>
      <c r="WZW360" s="24"/>
      <c r="WZX360" s="24"/>
      <c r="WZY360" s="24"/>
    </row>
    <row r="361" spans="1:8 16245:16249" x14ac:dyDescent="0.2">
      <c r="B361" s="116" t="s">
        <v>669</v>
      </c>
      <c r="C361" s="117">
        <v>22.339791999999999</v>
      </c>
      <c r="D361" s="117">
        <v>0</v>
      </c>
      <c r="E361" s="117">
        <f t="shared" si="33"/>
        <v>22.339791999999999</v>
      </c>
      <c r="F361" s="117">
        <v>22.339791999999999</v>
      </c>
      <c r="G361" s="117">
        <v>0</v>
      </c>
      <c r="H361" s="117">
        <f t="shared" si="34"/>
        <v>22.339791999999999</v>
      </c>
    </row>
    <row r="362" spans="1:8 16245:16249" s="87" customFormat="1" x14ac:dyDescent="0.2">
      <c r="A362" s="24"/>
      <c r="B362" s="118" t="s">
        <v>670</v>
      </c>
      <c r="C362" s="92">
        <v>0</v>
      </c>
      <c r="D362" s="92">
        <v>0</v>
      </c>
      <c r="E362" s="92">
        <f t="shared" si="33"/>
        <v>0</v>
      </c>
      <c r="F362" s="92">
        <v>0</v>
      </c>
      <c r="G362" s="92">
        <v>0</v>
      </c>
      <c r="H362" s="92">
        <f t="shared" si="34"/>
        <v>0</v>
      </c>
      <c r="WZU362" s="24"/>
      <c r="WZV362" s="24"/>
      <c r="WZW362" s="24"/>
      <c r="WZX362" s="24"/>
      <c r="WZY362" s="24"/>
    </row>
    <row r="363" spans="1:8 16245:16249" s="87" customFormat="1" x14ac:dyDescent="0.2">
      <c r="A363" s="24"/>
      <c r="B363" s="91" t="s">
        <v>671</v>
      </c>
      <c r="C363" s="92">
        <f t="shared" ref="C363:H363" si="41">SUM(C364:C373)</f>
        <v>3340.717439</v>
      </c>
      <c r="D363" s="92">
        <f t="shared" si="41"/>
        <v>2421.6259920000002</v>
      </c>
      <c r="E363" s="92">
        <f t="shared" si="41"/>
        <v>5762.3434310000002</v>
      </c>
      <c r="F363" s="92">
        <f t="shared" si="41"/>
        <v>3733.236977</v>
      </c>
      <c r="G363" s="92">
        <f t="shared" si="41"/>
        <v>2536.6259920000002</v>
      </c>
      <c r="H363" s="92">
        <f t="shared" si="41"/>
        <v>6269.8629689999998</v>
      </c>
      <c r="WZU363" s="24"/>
      <c r="WZV363" s="24"/>
      <c r="WZW363" s="24"/>
      <c r="WZX363" s="24"/>
      <c r="WZY363" s="24"/>
    </row>
    <row r="364" spans="1:8 16245:16249" x14ac:dyDescent="0.2">
      <c r="B364" s="99" t="s">
        <v>672</v>
      </c>
      <c r="C364" s="95">
        <v>315.40100000000001</v>
      </c>
      <c r="D364" s="95">
        <v>223</v>
      </c>
      <c r="E364" s="95">
        <f t="shared" si="33"/>
        <v>538.40100000000007</v>
      </c>
      <c r="F364" s="95">
        <v>315.40100000000001</v>
      </c>
      <c r="G364" s="95">
        <v>223</v>
      </c>
      <c r="H364" s="95">
        <f t="shared" si="34"/>
        <v>538.40100000000007</v>
      </c>
    </row>
    <row r="365" spans="1:8 16245:16249" x14ac:dyDescent="0.2">
      <c r="B365" s="99" t="s">
        <v>673</v>
      </c>
      <c r="C365" s="95">
        <v>2000</v>
      </c>
      <c r="D365" s="95">
        <v>0</v>
      </c>
      <c r="E365" s="95">
        <f t="shared" si="33"/>
        <v>2000</v>
      </c>
      <c r="F365" s="95">
        <v>2000</v>
      </c>
      <c r="G365" s="95">
        <v>0</v>
      </c>
      <c r="H365" s="95">
        <f t="shared" si="34"/>
        <v>2000</v>
      </c>
    </row>
    <row r="366" spans="1:8 16245:16249" x14ac:dyDescent="0.2">
      <c r="B366" s="99" t="s">
        <v>674</v>
      </c>
      <c r="C366" s="95">
        <v>600.86865299999999</v>
      </c>
      <c r="D366" s="95">
        <v>0</v>
      </c>
      <c r="E366" s="95">
        <f t="shared" si="33"/>
        <v>600.86865299999999</v>
      </c>
      <c r="F366" s="95">
        <v>606.88819100000001</v>
      </c>
      <c r="G366" s="95">
        <v>0</v>
      </c>
      <c r="H366" s="95">
        <f t="shared" si="34"/>
        <v>606.88819100000001</v>
      </c>
    </row>
    <row r="367" spans="1:8 16245:16249" x14ac:dyDescent="0.2">
      <c r="B367" s="99" t="s">
        <v>675</v>
      </c>
      <c r="C367" s="95">
        <v>0</v>
      </c>
      <c r="D367" s="95">
        <v>0</v>
      </c>
      <c r="E367" s="95">
        <f t="shared" si="33"/>
        <v>0</v>
      </c>
      <c r="F367" s="95">
        <v>399</v>
      </c>
      <c r="G367" s="95">
        <v>115</v>
      </c>
      <c r="H367" s="95">
        <f t="shared" si="34"/>
        <v>514</v>
      </c>
    </row>
    <row r="368" spans="1:8 16245:16249" ht="54.75" customHeight="1" x14ac:dyDescent="0.2">
      <c r="B368" s="99" t="s">
        <v>676</v>
      </c>
      <c r="C368" s="95">
        <v>293.43103100000002</v>
      </c>
      <c r="D368" s="95">
        <v>-155.374008</v>
      </c>
      <c r="E368" s="95">
        <f t="shared" si="33"/>
        <v>138.05702300000002</v>
      </c>
      <c r="F368" s="95">
        <v>280.93103100000002</v>
      </c>
      <c r="G368" s="95">
        <v>-155.374008</v>
      </c>
      <c r="H368" s="95">
        <f t="shared" si="34"/>
        <v>125.55702300000002</v>
      </c>
    </row>
    <row r="369" spans="1:8 16245:16249" ht="43.5" customHeight="1" x14ac:dyDescent="0.2">
      <c r="B369" s="99" t="s">
        <v>731</v>
      </c>
      <c r="C369" s="95">
        <v>35</v>
      </c>
      <c r="D369" s="95">
        <v>0</v>
      </c>
      <c r="E369" s="95">
        <f t="shared" si="33"/>
        <v>35</v>
      </c>
      <c r="F369" s="95">
        <v>35</v>
      </c>
      <c r="G369" s="95">
        <v>0</v>
      </c>
      <c r="H369" s="95">
        <f t="shared" si="34"/>
        <v>35</v>
      </c>
    </row>
    <row r="370" spans="1:8 16245:16249" ht="25.5" x14ac:dyDescent="0.2">
      <c r="B370" s="99" t="s">
        <v>678</v>
      </c>
      <c r="C370" s="95">
        <v>83.4</v>
      </c>
      <c r="D370" s="95">
        <v>0</v>
      </c>
      <c r="E370" s="95">
        <f t="shared" si="33"/>
        <v>83.4</v>
      </c>
      <c r="F370" s="95">
        <v>83.4</v>
      </c>
      <c r="G370" s="95">
        <v>0</v>
      </c>
      <c r="H370" s="95">
        <f t="shared" si="34"/>
        <v>83.4</v>
      </c>
    </row>
    <row r="371" spans="1:8 16245:16249" ht="25.5" x14ac:dyDescent="0.2">
      <c r="B371" s="99" t="s">
        <v>679</v>
      </c>
      <c r="C371" s="95">
        <v>0</v>
      </c>
      <c r="D371" s="95">
        <v>1420</v>
      </c>
      <c r="E371" s="95">
        <f t="shared" si="33"/>
        <v>1420</v>
      </c>
      <c r="F371" s="95">
        <v>0</v>
      </c>
      <c r="G371" s="95">
        <v>1420</v>
      </c>
      <c r="H371" s="95">
        <f t="shared" si="34"/>
        <v>1420</v>
      </c>
    </row>
    <row r="372" spans="1:8 16245:16249" ht="31.5" customHeight="1" x14ac:dyDescent="0.2">
      <c r="B372" s="99" t="s">
        <v>680</v>
      </c>
      <c r="C372" s="95">
        <v>0</v>
      </c>
      <c r="D372" s="95">
        <v>934</v>
      </c>
      <c r="E372" s="95">
        <f t="shared" si="33"/>
        <v>934</v>
      </c>
      <c r="F372" s="95">
        <v>0</v>
      </c>
      <c r="G372" s="95">
        <v>934</v>
      </c>
      <c r="H372" s="95">
        <f t="shared" si="34"/>
        <v>934</v>
      </c>
    </row>
    <row r="373" spans="1:8 16245:16249" x14ac:dyDescent="0.2">
      <c r="B373" s="99" t="s">
        <v>682</v>
      </c>
      <c r="C373" s="95">
        <v>12.616755000000154</v>
      </c>
      <c r="D373" s="95">
        <v>0</v>
      </c>
      <c r="E373" s="95">
        <f t="shared" si="33"/>
        <v>12.616755000000154</v>
      </c>
      <c r="F373" s="95">
        <v>12.616755000000154</v>
      </c>
      <c r="G373" s="95">
        <v>0</v>
      </c>
      <c r="H373" s="95">
        <f t="shared" si="34"/>
        <v>12.616755000000154</v>
      </c>
    </row>
    <row r="374" spans="1:8 16245:16249" s="87" customFormat="1" x14ac:dyDescent="0.2">
      <c r="A374" s="24"/>
      <c r="B374" s="91" t="s">
        <v>683</v>
      </c>
      <c r="C374" s="92">
        <f t="shared" ref="C374:H374" si="42">SUM(C375:C378)</f>
        <v>2162.44</v>
      </c>
      <c r="D374" s="92">
        <f t="shared" si="42"/>
        <v>90</v>
      </c>
      <c r="E374" s="92">
        <f t="shared" si="42"/>
        <v>2252.44</v>
      </c>
      <c r="F374" s="92">
        <f t="shared" si="42"/>
        <v>2162.44</v>
      </c>
      <c r="G374" s="92">
        <f t="shared" si="42"/>
        <v>90</v>
      </c>
      <c r="H374" s="92">
        <f t="shared" si="42"/>
        <v>2252.44</v>
      </c>
      <c r="WZU374" s="24"/>
      <c r="WZV374" s="24"/>
      <c r="WZW374" s="24"/>
      <c r="WZX374" s="24"/>
      <c r="WZY374" s="24"/>
    </row>
    <row r="375" spans="1:8 16245:16249" x14ac:dyDescent="0.2">
      <c r="B375" s="99" t="s">
        <v>684</v>
      </c>
      <c r="C375" s="95">
        <v>355</v>
      </c>
      <c r="D375" s="95">
        <v>0</v>
      </c>
      <c r="E375" s="95">
        <f t="shared" ref="E375:E389" si="43">C375+D375</f>
        <v>355</v>
      </c>
      <c r="F375" s="95">
        <v>355</v>
      </c>
      <c r="G375" s="95">
        <v>0</v>
      </c>
      <c r="H375" s="95">
        <f t="shared" ref="H375:H389" si="44">F375+G375</f>
        <v>355</v>
      </c>
    </row>
    <row r="376" spans="1:8 16245:16249" ht="25.5" x14ac:dyDescent="0.2">
      <c r="B376" s="99" t="s">
        <v>687</v>
      </c>
      <c r="C376" s="95">
        <v>1.44</v>
      </c>
      <c r="D376" s="95">
        <v>90</v>
      </c>
      <c r="E376" s="95">
        <f t="shared" si="43"/>
        <v>91.44</v>
      </c>
      <c r="F376" s="95">
        <v>1.44</v>
      </c>
      <c r="G376" s="95">
        <v>90</v>
      </c>
      <c r="H376" s="95">
        <f t="shared" si="44"/>
        <v>91.44</v>
      </c>
    </row>
    <row r="377" spans="1:8 16245:16249" ht="25.5" x14ac:dyDescent="0.2">
      <c r="B377" s="99" t="s">
        <v>688</v>
      </c>
      <c r="C377" s="95">
        <v>1800</v>
      </c>
      <c r="D377" s="95">
        <v>0</v>
      </c>
      <c r="E377" s="95">
        <f t="shared" si="43"/>
        <v>1800</v>
      </c>
      <c r="F377" s="95">
        <v>1800</v>
      </c>
      <c r="G377" s="95">
        <v>0</v>
      </c>
      <c r="H377" s="95">
        <f t="shared" si="44"/>
        <v>1800</v>
      </c>
    </row>
    <row r="378" spans="1:8 16245:16249" x14ac:dyDescent="0.2">
      <c r="B378" s="99" t="s">
        <v>689</v>
      </c>
      <c r="C378" s="95">
        <v>6</v>
      </c>
      <c r="D378" s="95">
        <v>0</v>
      </c>
      <c r="E378" s="95">
        <f t="shared" si="43"/>
        <v>6</v>
      </c>
      <c r="F378" s="95">
        <v>6</v>
      </c>
      <c r="G378" s="95">
        <v>0</v>
      </c>
      <c r="H378" s="95">
        <f t="shared" si="44"/>
        <v>6</v>
      </c>
    </row>
    <row r="379" spans="1:8 16245:16249" s="87" customFormat="1" x14ac:dyDescent="0.2">
      <c r="A379" s="24"/>
      <c r="B379" s="91" t="s">
        <v>2</v>
      </c>
      <c r="C379" s="92">
        <f t="shared" ref="C379:H379" si="45">C374+C350+C348+C347+C321+C317+C257+C244</f>
        <v>46031.873188999998</v>
      </c>
      <c r="D379" s="92">
        <f t="shared" si="45"/>
        <v>9004.1062000000002</v>
      </c>
      <c r="E379" s="92">
        <f t="shared" si="45"/>
        <v>55035.979389000007</v>
      </c>
      <c r="F379" s="92">
        <f t="shared" si="45"/>
        <v>43081.831126999998</v>
      </c>
      <c r="G379" s="92">
        <f t="shared" si="45"/>
        <v>8729.1062000000002</v>
      </c>
      <c r="H379" s="92">
        <f t="shared" si="45"/>
        <v>51810.937327</v>
      </c>
      <c r="WZU379" s="24"/>
      <c r="WZV379" s="24"/>
      <c r="WZW379" s="24"/>
      <c r="WZX379" s="24"/>
      <c r="WZY379" s="24"/>
    </row>
    <row r="380" spans="1:8 16245:16249" s="87" customFormat="1" x14ac:dyDescent="0.2">
      <c r="A380" s="24"/>
      <c r="B380" s="91" t="s">
        <v>690</v>
      </c>
      <c r="C380" s="92">
        <f t="shared" ref="C380:H380" si="46">C379+C240</f>
        <v>641319.35056499986</v>
      </c>
      <c r="D380" s="92">
        <f t="shared" si="46"/>
        <v>22041.908528</v>
      </c>
      <c r="E380" s="92">
        <f t="shared" si="46"/>
        <v>663361.25909299997</v>
      </c>
      <c r="F380" s="92">
        <f t="shared" si="46"/>
        <v>651608.94657800009</v>
      </c>
      <c r="G380" s="92">
        <f t="shared" si="46"/>
        <v>21621.408528</v>
      </c>
      <c r="H380" s="92">
        <f t="shared" si="46"/>
        <v>673230.35510599997</v>
      </c>
      <c r="WZU380" s="24"/>
      <c r="WZV380" s="24"/>
      <c r="WZW380" s="24"/>
      <c r="WZX380" s="24"/>
      <c r="WZY380" s="24"/>
    </row>
    <row r="381" spans="1:8 16245:16249" s="87" customFormat="1" x14ac:dyDescent="0.2">
      <c r="A381" s="24"/>
      <c r="B381" s="91" t="s">
        <v>691</v>
      </c>
      <c r="C381" s="92">
        <f t="shared" ref="C381:H381" si="47">C380-C190</f>
        <v>568565.64782099985</v>
      </c>
      <c r="D381" s="92">
        <f t="shared" si="47"/>
        <v>22211.908528</v>
      </c>
      <c r="E381" s="92">
        <f t="shared" si="47"/>
        <v>590777.55634899996</v>
      </c>
      <c r="F381" s="92">
        <f t="shared" si="47"/>
        <v>578855.29383400013</v>
      </c>
      <c r="G381" s="92">
        <f t="shared" si="47"/>
        <v>21791.408528</v>
      </c>
      <c r="H381" s="92">
        <f t="shared" si="47"/>
        <v>600646.70236200001</v>
      </c>
      <c r="WZU381" s="24"/>
      <c r="WZV381" s="24"/>
      <c r="WZW381" s="24"/>
      <c r="WZX381" s="24"/>
      <c r="WZY381" s="24"/>
    </row>
    <row r="382" spans="1:8 16245:16249" x14ac:dyDescent="0.2">
      <c r="B382" s="91" t="s">
        <v>3</v>
      </c>
      <c r="C382" s="92">
        <f t="shared" ref="C382:H382" si="48">SUM(C383:C389)</f>
        <v>263849.66693600005</v>
      </c>
      <c r="D382" s="92">
        <f t="shared" si="48"/>
        <v>0</v>
      </c>
      <c r="E382" s="92">
        <f t="shared" si="48"/>
        <v>263849.66693600005</v>
      </c>
      <c r="F382" s="92">
        <f t="shared" si="48"/>
        <v>263849.66693600005</v>
      </c>
      <c r="G382" s="92">
        <f t="shared" si="48"/>
        <v>0</v>
      </c>
      <c r="H382" s="92">
        <f t="shared" si="48"/>
        <v>263849.66693600005</v>
      </c>
    </row>
    <row r="383" spans="1:8 16245:16249" x14ac:dyDescent="0.2">
      <c r="B383" s="99" t="s">
        <v>692</v>
      </c>
      <c r="C383" s="95">
        <v>825.51294600000006</v>
      </c>
      <c r="D383" s="95">
        <v>0</v>
      </c>
      <c r="E383" s="95">
        <f t="shared" si="43"/>
        <v>825.51294600000006</v>
      </c>
      <c r="F383" s="95">
        <v>825.51294600000006</v>
      </c>
      <c r="G383" s="95">
        <v>0</v>
      </c>
      <c r="H383" s="95">
        <f t="shared" si="44"/>
        <v>825.51294600000006</v>
      </c>
    </row>
    <row r="384" spans="1:8 16245:16249" x14ac:dyDescent="0.2">
      <c r="B384" s="99" t="s">
        <v>693</v>
      </c>
      <c r="C384" s="95">
        <v>0.1</v>
      </c>
      <c r="D384" s="95">
        <v>0</v>
      </c>
      <c r="E384" s="95">
        <f t="shared" si="43"/>
        <v>0.1</v>
      </c>
      <c r="F384" s="95">
        <v>0.1</v>
      </c>
      <c r="G384" s="95">
        <v>0</v>
      </c>
      <c r="H384" s="95">
        <f t="shared" si="44"/>
        <v>0.1</v>
      </c>
    </row>
    <row r="385" spans="1:8 16245:16249" x14ac:dyDescent="0.2">
      <c r="B385" s="99" t="s">
        <v>694</v>
      </c>
      <c r="C385" s="95">
        <v>376.76378999999997</v>
      </c>
      <c r="D385" s="95">
        <v>0</v>
      </c>
      <c r="E385" s="95">
        <f t="shared" si="43"/>
        <v>376.76378999999997</v>
      </c>
      <c r="F385" s="95">
        <v>376.76378999999997</v>
      </c>
      <c r="G385" s="95">
        <v>0</v>
      </c>
      <c r="H385" s="95">
        <f t="shared" si="44"/>
        <v>376.76378999999997</v>
      </c>
    </row>
    <row r="386" spans="1:8 16245:16249" x14ac:dyDescent="0.2">
      <c r="B386" s="99" t="s">
        <v>695</v>
      </c>
      <c r="C386" s="95">
        <v>6.92</v>
      </c>
      <c r="D386" s="95">
        <v>0</v>
      </c>
      <c r="E386" s="95">
        <f t="shared" si="43"/>
        <v>6.92</v>
      </c>
      <c r="F386" s="95">
        <v>6.92</v>
      </c>
      <c r="G386" s="95">
        <v>0</v>
      </c>
      <c r="H386" s="95">
        <f t="shared" si="44"/>
        <v>6.92</v>
      </c>
    </row>
    <row r="387" spans="1:8 16245:16249" x14ac:dyDescent="0.2">
      <c r="B387" s="99" t="s">
        <v>696</v>
      </c>
      <c r="C387" s="95">
        <v>4.3701999999999996</v>
      </c>
      <c r="D387" s="95">
        <v>0</v>
      </c>
      <c r="E387" s="95">
        <f t="shared" si="43"/>
        <v>4.3701999999999996</v>
      </c>
      <c r="F387" s="95">
        <v>4.3701999999999996</v>
      </c>
      <c r="G387" s="95">
        <v>0</v>
      </c>
      <c r="H387" s="95">
        <f t="shared" si="44"/>
        <v>4.3701999999999996</v>
      </c>
    </row>
    <row r="388" spans="1:8 16245:16249" x14ac:dyDescent="0.2">
      <c r="B388" s="99" t="s">
        <v>697</v>
      </c>
      <c r="C388" s="95">
        <v>600</v>
      </c>
      <c r="D388" s="95">
        <v>0</v>
      </c>
      <c r="E388" s="95">
        <f t="shared" si="43"/>
        <v>600</v>
      </c>
      <c r="F388" s="95">
        <v>600</v>
      </c>
      <c r="G388" s="95">
        <v>0</v>
      </c>
      <c r="H388" s="95">
        <f t="shared" si="44"/>
        <v>600</v>
      </c>
    </row>
    <row r="389" spans="1:8 16245:16249" s="87" customFormat="1" x14ac:dyDescent="0.2">
      <c r="A389" s="24"/>
      <c r="B389" s="99" t="s">
        <v>698</v>
      </c>
      <c r="C389" s="95">
        <v>262036.00000000006</v>
      </c>
      <c r="D389" s="95">
        <v>0</v>
      </c>
      <c r="E389" s="95">
        <f t="shared" si="43"/>
        <v>262036.00000000006</v>
      </c>
      <c r="F389" s="95">
        <v>262036.00000000006</v>
      </c>
      <c r="G389" s="95">
        <v>0</v>
      </c>
      <c r="H389" s="95">
        <f t="shared" si="44"/>
        <v>262036.00000000006</v>
      </c>
      <c r="WZU389" s="24"/>
      <c r="WZV389" s="24"/>
      <c r="WZW389" s="24"/>
      <c r="WZX389" s="24"/>
      <c r="WZY389" s="24"/>
    </row>
    <row r="390" spans="1:8 16245:16249" x14ac:dyDescent="0.2">
      <c r="B390" s="91" t="s">
        <v>4</v>
      </c>
      <c r="C390" s="92">
        <f t="shared" ref="C390:H390" si="49">C380+C382</f>
        <v>905169.01750099985</v>
      </c>
      <c r="D390" s="92">
        <f t="shared" si="49"/>
        <v>22041.908528</v>
      </c>
      <c r="E390" s="92">
        <f t="shared" si="49"/>
        <v>927210.92602899997</v>
      </c>
      <c r="F390" s="92">
        <f t="shared" si="49"/>
        <v>915458.61351400008</v>
      </c>
      <c r="G390" s="92">
        <f t="shared" si="49"/>
        <v>21621.408528</v>
      </c>
      <c r="H390" s="92">
        <f t="shared" si="49"/>
        <v>937080.02204199997</v>
      </c>
    </row>
    <row r="391" spans="1:8 16245:16249" x14ac:dyDescent="0.2">
      <c r="B391" s="131"/>
      <c r="C391" s="132"/>
      <c r="D391" s="132"/>
      <c r="E391" s="132"/>
      <c r="F391" s="132"/>
      <c r="G391" s="132"/>
      <c r="H391" s="132"/>
    </row>
    <row r="395" spans="1:8 16245:16249" x14ac:dyDescent="0.2">
      <c r="C395" s="134"/>
      <c r="D395" s="134"/>
      <c r="E395" s="134"/>
      <c r="F395" s="134"/>
      <c r="G395" s="134"/>
      <c r="H395" s="134"/>
    </row>
  </sheetData>
  <mergeCells count="4">
    <mergeCell ref="C2:E2"/>
    <mergeCell ref="F2:H2"/>
    <mergeCell ref="C242:E242"/>
    <mergeCell ref="F242:H24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P47"/>
  <sheetViews>
    <sheetView workbookViewId="0">
      <selection activeCell="A2" sqref="A2"/>
    </sheetView>
  </sheetViews>
  <sheetFormatPr defaultColWidth="8.85546875" defaultRowHeight="12.75" x14ac:dyDescent="0.2"/>
  <cols>
    <col min="1" max="1" width="56.85546875" style="46" customWidth="1"/>
    <col min="2" max="7" width="12.5703125" style="46" customWidth="1"/>
    <col min="8" max="16384" width="8.85546875" style="46"/>
  </cols>
  <sheetData>
    <row r="2" spans="1:7" x14ac:dyDescent="0.2">
      <c r="A2" s="75" t="s">
        <v>272</v>
      </c>
    </row>
    <row r="3" spans="1:7" x14ac:dyDescent="0.2">
      <c r="A3" s="25" t="s">
        <v>160</v>
      </c>
    </row>
    <row r="4" spans="1:7" ht="18.75" customHeight="1" x14ac:dyDescent="0.2">
      <c r="A4" s="76" t="s">
        <v>249</v>
      </c>
      <c r="B4" s="373" t="s">
        <v>261</v>
      </c>
      <c r="C4" s="374"/>
      <c r="D4" s="373" t="s">
        <v>262</v>
      </c>
      <c r="E4" s="374"/>
      <c r="F4" s="373" t="s">
        <v>264</v>
      </c>
      <c r="G4" s="374"/>
    </row>
    <row r="5" spans="1:7" ht="23.25" customHeight="1" x14ac:dyDescent="0.2">
      <c r="A5" s="77"/>
      <c r="B5" s="78" t="s">
        <v>188</v>
      </c>
      <c r="C5" s="78" t="s">
        <v>163</v>
      </c>
      <c r="D5" s="78" t="s">
        <v>188</v>
      </c>
      <c r="E5" s="78" t="s">
        <v>163</v>
      </c>
      <c r="F5" s="78" t="s">
        <v>188</v>
      </c>
      <c r="G5" s="78" t="s">
        <v>163</v>
      </c>
    </row>
    <row r="6" spans="1:7" ht="25.5" x14ac:dyDescent="0.2">
      <c r="A6" s="79" t="s">
        <v>6</v>
      </c>
      <c r="B6" s="80">
        <v>2350.0103039999999</v>
      </c>
      <c r="C6" s="80">
        <v>2350.0103039999999</v>
      </c>
      <c r="D6" s="80">
        <v>2338.9479030000002</v>
      </c>
      <c r="E6" s="80">
        <v>2338.9479030000002</v>
      </c>
      <c r="F6" s="80">
        <v>2352.2381329999998</v>
      </c>
      <c r="G6" s="80">
        <v>2352.2381329999998</v>
      </c>
    </row>
    <row r="7" spans="1:7" ht="25.5" x14ac:dyDescent="0.2">
      <c r="A7" s="79" t="s">
        <v>7</v>
      </c>
      <c r="B7" s="80">
        <v>661.16572299999996</v>
      </c>
      <c r="C7" s="80">
        <v>661.16572299999996</v>
      </c>
      <c r="D7" s="80">
        <v>614.92442300000005</v>
      </c>
      <c r="E7" s="80">
        <v>614.92442300000005</v>
      </c>
      <c r="F7" s="80">
        <v>606.20286699999997</v>
      </c>
      <c r="G7" s="80">
        <v>606.18564900000001</v>
      </c>
    </row>
    <row r="8" spans="1:7" x14ac:dyDescent="0.2">
      <c r="A8" s="79" t="s">
        <v>8</v>
      </c>
      <c r="B8" s="80">
        <v>123842.11257500001</v>
      </c>
      <c r="C8" s="80">
        <v>129330.696497</v>
      </c>
      <c r="D8" s="80">
        <v>125269.805798</v>
      </c>
      <c r="E8" s="80">
        <v>133361.109749</v>
      </c>
      <c r="F8" s="80">
        <v>127057.242147</v>
      </c>
      <c r="G8" s="80">
        <v>133642.243147</v>
      </c>
    </row>
    <row r="9" spans="1:7" x14ac:dyDescent="0.2">
      <c r="A9" s="79" t="s">
        <v>9</v>
      </c>
      <c r="B9" s="80">
        <v>25491.099616</v>
      </c>
      <c r="C9" s="80">
        <v>25491.888958</v>
      </c>
      <c r="D9" s="80">
        <v>27300.092347000002</v>
      </c>
      <c r="E9" s="80">
        <v>27300.092347000002</v>
      </c>
      <c r="F9" s="80">
        <v>28339.891930000002</v>
      </c>
      <c r="G9" s="80">
        <v>28339.891930000002</v>
      </c>
    </row>
    <row r="10" spans="1:7" x14ac:dyDescent="0.2">
      <c r="A10" s="79" t="s">
        <v>10</v>
      </c>
      <c r="B10" s="80">
        <v>22586.815205999999</v>
      </c>
      <c r="C10" s="80">
        <v>22917.133028</v>
      </c>
      <c r="D10" s="80">
        <v>22192.187411999999</v>
      </c>
      <c r="E10" s="80">
        <v>21938.794726</v>
      </c>
      <c r="F10" s="80">
        <v>22098.112667000001</v>
      </c>
      <c r="G10" s="80">
        <v>22167.105432</v>
      </c>
    </row>
    <row r="11" spans="1:7" x14ac:dyDescent="0.2">
      <c r="A11" s="79" t="s">
        <v>11</v>
      </c>
      <c r="B11" s="80">
        <v>9153.4370870000002</v>
      </c>
      <c r="C11" s="80">
        <v>9196.8312769999993</v>
      </c>
      <c r="D11" s="80">
        <v>9110.6037639999995</v>
      </c>
      <c r="E11" s="80">
        <v>9112.6037639999995</v>
      </c>
      <c r="F11" s="80">
        <v>9009.6454749999994</v>
      </c>
      <c r="G11" s="80">
        <v>9011.6454749999994</v>
      </c>
    </row>
    <row r="12" spans="1:7" x14ac:dyDescent="0.2">
      <c r="A12" s="79" t="s">
        <v>12</v>
      </c>
      <c r="B12" s="80">
        <v>11567.012887000001</v>
      </c>
      <c r="C12" s="80">
        <v>11737.06266</v>
      </c>
      <c r="D12" s="80">
        <v>11504.298783</v>
      </c>
      <c r="E12" s="80">
        <v>11519.443053999999</v>
      </c>
      <c r="F12" s="80">
        <v>11442.962331999999</v>
      </c>
      <c r="G12" s="80">
        <v>11427.396562</v>
      </c>
    </row>
    <row r="13" spans="1:7" x14ac:dyDescent="0.2">
      <c r="A13" s="79" t="s">
        <v>13</v>
      </c>
      <c r="B13" s="17">
        <v>5469.4121480000003</v>
      </c>
      <c r="C13" s="80">
        <v>5554.0169340000002</v>
      </c>
      <c r="D13" s="80">
        <v>4657.7567440000003</v>
      </c>
      <c r="E13" s="80">
        <v>4657.7567440000003</v>
      </c>
      <c r="F13" s="80">
        <v>4291.4886299999998</v>
      </c>
      <c r="G13" s="80">
        <v>4291.2825329999996</v>
      </c>
    </row>
    <row r="14" spans="1:7" x14ac:dyDescent="0.2">
      <c r="A14" s="79" t="s">
        <v>14</v>
      </c>
      <c r="B14" s="80">
        <v>1077.895667</v>
      </c>
      <c r="C14" s="80">
        <v>1112.24361</v>
      </c>
      <c r="D14" s="80">
        <v>1009.106595</v>
      </c>
      <c r="E14" s="80">
        <v>1016.678222</v>
      </c>
      <c r="F14" s="80">
        <v>799.54857700000002</v>
      </c>
      <c r="G14" s="80">
        <v>799.54857700000002</v>
      </c>
    </row>
    <row r="15" spans="1:7" x14ac:dyDescent="0.2">
      <c r="A15" s="79" t="s">
        <v>15</v>
      </c>
      <c r="B15" s="80">
        <v>356.11489499999999</v>
      </c>
      <c r="C15" s="80">
        <v>382.28689500000002</v>
      </c>
      <c r="D15" s="80">
        <v>320.718636</v>
      </c>
      <c r="E15" s="80">
        <v>320.72118599999999</v>
      </c>
      <c r="F15" s="80">
        <v>389.26687500000003</v>
      </c>
      <c r="G15" s="80">
        <v>389.26687500000003</v>
      </c>
    </row>
    <row r="16" spans="1:7" x14ac:dyDescent="0.2">
      <c r="A16" s="79" t="s">
        <v>16</v>
      </c>
      <c r="B16" s="80">
        <v>22641.874350999999</v>
      </c>
      <c r="C16" s="80">
        <v>22721.894619999999</v>
      </c>
      <c r="D16" s="80">
        <v>22494.945037000001</v>
      </c>
      <c r="E16" s="80">
        <v>22622.310501</v>
      </c>
      <c r="F16" s="80">
        <v>20925.896886999999</v>
      </c>
      <c r="G16" s="80">
        <v>21100.892988</v>
      </c>
    </row>
    <row r="17" spans="1:7" x14ac:dyDescent="0.2">
      <c r="A17" s="79" t="s">
        <v>17</v>
      </c>
      <c r="B17" s="80">
        <v>44.878585999999999</v>
      </c>
      <c r="C17" s="80">
        <v>63.372824000000001</v>
      </c>
      <c r="D17" s="80">
        <v>40.483297</v>
      </c>
      <c r="E17" s="80">
        <v>40.474110000000003</v>
      </c>
      <c r="F17" s="80">
        <v>40.476815000000002</v>
      </c>
      <c r="G17" s="80">
        <v>40.476815000000002</v>
      </c>
    </row>
    <row r="18" spans="1:7" x14ac:dyDescent="0.2">
      <c r="A18" s="79" t="s">
        <v>18</v>
      </c>
      <c r="B18" s="80">
        <v>14168.811600999999</v>
      </c>
      <c r="C18" s="80">
        <v>14974.226977</v>
      </c>
      <c r="D18" s="80">
        <v>13675.597728999999</v>
      </c>
      <c r="E18" s="80">
        <v>13809.314939</v>
      </c>
      <c r="F18" s="80">
        <v>12843.054775000001</v>
      </c>
      <c r="G18" s="80">
        <v>12847.9067</v>
      </c>
    </row>
    <row r="19" spans="1:7" x14ac:dyDescent="0.2">
      <c r="A19" s="79" t="s">
        <v>19</v>
      </c>
      <c r="B19" s="80">
        <v>7138.1029150000004</v>
      </c>
      <c r="C19" s="80">
        <v>5086.4249170000003</v>
      </c>
      <c r="D19" s="80">
        <v>4147.3038370000004</v>
      </c>
      <c r="E19" s="80">
        <v>5063.5036710000004</v>
      </c>
      <c r="F19" s="80">
        <v>4577.9713080000001</v>
      </c>
      <c r="G19" s="80">
        <v>4571.3294489999998</v>
      </c>
    </row>
    <row r="20" spans="1:7" x14ac:dyDescent="0.2">
      <c r="A20" s="79" t="s">
        <v>20</v>
      </c>
      <c r="B20" s="80">
        <v>1035.338334</v>
      </c>
      <c r="C20" s="80">
        <v>1115.0872280000001</v>
      </c>
      <c r="D20" s="80">
        <v>797.83606699999996</v>
      </c>
      <c r="E20" s="80">
        <v>815.83734200000004</v>
      </c>
      <c r="F20" s="80">
        <v>932.25563799999998</v>
      </c>
      <c r="G20" s="80">
        <v>948.25563799999998</v>
      </c>
    </row>
    <row r="21" spans="1:7" ht="25.5" x14ac:dyDescent="0.2">
      <c r="A21" s="79" t="s">
        <v>21</v>
      </c>
      <c r="B21" s="80">
        <v>286.26452699999999</v>
      </c>
      <c r="C21" s="80">
        <v>360.73764399999999</v>
      </c>
      <c r="D21" s="80">
        <v>195.76875100000001</v>
      </c>
      <c r="E21" s="80">
        <v>197.26893100000001</v>
      </c>
      <c r="F21" s="80">
        <v>192.778121</v>
      </c>
      <c r="G21" s="80">
        <v>192.778301</v>
      </c>
    </row>
    <row r="22" spans="1:7" x14ac:dyDescent="0.2">
      <c r="A22" s="79" t="s">
        <v>22</v>
      </c>
      <c r="B22" s="80">
        <v>3793.0752149999998</v>
      </c>
      <c r="C22" s="80">
        <v>3894.6914459999998</v>
      </c>
      <c r="D22" s="80">
        <v>3826.667629</v>
      </c>
      <c r="E22" s="80">
        <v>3891.4188039999999</v>
      </c>
      <c r="F22" s="80">
        <v>3952.8534079999999</v>
      </c>
      <c r="G22" s="80">
        <v>3949.8534079999999</v>
      </c>
    </row>
    <row r="23" spans="1:7" x14ac:dyDescent="0.2">
      <c r="A23" s="79" t="s">
        <v>23</v>
      </c>
      <c r="B23" s="80">
        <v>1965.397909</v>
      </c>
      <c r="C23" s="80">
        <v>2161.9505319999998</v>
      </c>
      <c r="D23" s="80">
        <v>2322.4490989999999</v>
      </c>
      <c r="E23" s="80">
        <v>2323.6362720000002</v>
      </c>
      <c r="F23" s="80">
        <v>2726.6730480000001</v>
      </c>
      <c r="G23" s="80">
        <v>2726.6730480000001</v>
      </c>
    </row>
    <row r="24" spans="1:7" x14ac:dyDescent="0.2">
      <c r="A24" s="79" t="s">
        <v>24</v>
      </c>
      <c r="B24" s="80">
        <v>331.821146</v>
      </c>
      <c r="C24" s="80">
        <v>374.69174600000002</v>
      </c>
      <c r="D24" s="80">
        <v>410.55150200000003</v>
      </c>
      <c r="E24" s="80">
        <v>410.55150200000003</v>
      </c>
      <c r="F24" s="80">
        <v>229.59010799999999</v>
      </c>
      <c r="G24" s="80">
        <v>229.59010799999999</v>
      </c>
    </row>
    <row r="25" spans="1:7" x14ac:dyDescent="0.2">
      <c r="A25" s="79" t="s">
        <v>25</v>
      </c>
      <c r="B25" s="80">
        <v>1408.220734</v>
      </c>
      <c r="C25" s="80">
        <v>1541.0792220000001</v>
      </c>
      <c r="D25" s="80">
        <v>1298.407721</v>
      </c>
      <c r="E25" s="80">
        <v>1347.437739</v>
      </c>
      <c r="F25" s="80">
        <v>1160.2859960000001</v>
      </c>
      <c r="G25" s="80">
        <v>1160.2859960000001</v>
      </c>
    </row>
    <row r="26" spans="1:7" ht="25.5" x14ac:dyDescent="0.2">
      <c r="A26" s="79" t="s">
        <v>26</v>
      </c>
      <c r="B26" s="80">
        <v>2268.453986</v>
      </c>
      <c r="C26" s="80">
        <v>2420.5681709999999</v>
      </c>
      <c r="D26" s="80">
        <v>1906.396403</v>
      </c>
      <c r="E26" s="80">
        <v>1906.396403</v>
      </c>
      <c r="F26" s="80">
        <v>1720.413104</v>
      </c>
      <c r="G26" s="80">
        <v>1720.413104</v>
      </c>
    </row>
    <row r="27" spans="1:7" x14ac:dyDescent="0.2">
      <c r="A27" s="79" t="s">
        <v>27</v>
      </c>
      <c r="B27" s="80">
        <v>48495.155335000003</v>
      </c>
      <c r="C27" s="80">
        <v>48817.155335000003</v>
      </c>
      <c r="D27" s="80">
        <v>47231.129379999998</v>
      </c>
      <c r="E27" s="80">
        <v>47231.129379999998</v>
      </c>
      <c r="F27" s="80">
        <v>44728.080841000003</v>
      </c>
      <c r="G27" s="80">
        <v>44728.080841000003</v>
      </c>
    </row>
    <row r="28" spans="1:7" x14ac:dyDescent="0.2">
      <c r="A28" s="79" t="s">
        <v>28</v>
      </c>
      <c r="B28" s="80">
        <v>8709.8597809999992</v>
      </c>
      <c r="C28" s="80">
        <v>8868.5854880000006</v>
      </c>
      <c r="D28" s="80">
        <v>8710.9229969999997</v>
      </c>
      <c r="E28" s="80">
        <v>8710.9229969999997</v>
      </c>
      <c r="F28" s="80">
        <v>8753.7481580000003</v>
      </c>
      <c r="G28" s="80">
        <v>8753.7481580000003</v>
      </c>
    </row>
    <row r="29" spans="1:7" x14ac:dyDescent="0.2">
      <c r="A29" s="79" t="s">
        <v>29</v>
      </c>
      <c r="B29" s="80">
        <v>41287.073342000003</v>
      </c>
      <c r="C29" s="80">
        <v>41361.649921999997</v>
      </c>
      <c r="D29" s="80">
        <v>42341.426700000004</v>
      </c>
      <c r="E29" s="80">
        <v>42341.426700000004</v>
      </c>
      <c r="F29" s="80">
        <v>43371.145026999999</v>
      </c>
      <c r="G29" s="80">
        <v>43362.087624</v>
      </c>
    </row>
    <row r="30" spans="1:7" x14ac:dyDescent="0.2">
      <c r="A30" s="79" t="s">
        <v>30</v>
      </c>
      <c r="B30" s="80">
        <v>102312.391254</v>
      </c>
      <c r="C30" s="80">
        <v>102312.391254</v>
      </c>
      <c r="D30" s="80">
        <v>103918.435251</v>
      </c>
      <c r="E30" s="80">
        <v>104167.245251</v>
      </c>
      <c r="F30" s="80">
        <v>108345.067454</v>
      </c>
      <c r="G30" s="80">
        <v>108589.577454</v>
      </c>
    </row>
    <row r="31" spans="1:7" x14ac:dyDescent="0.2">
      <c r="A31" s="79" t="s">
        <v>31</v>
      </c>
      <c r="B31" s="80">
        <v>11523.613453</v>
      </c>
      <c r="C31" s="80">
        <v>12276.631196</v>
      </c>
      <c r="D31" s="80">
        <v>11104.85576</v>
      </c>
      <c r="E31" s="80">
        <v>11265.723074</v>
      </c>
      <c r="F31" s="80">
        <v>7578.4904420000003</v>
      </c>
      <c r="G31" s="80">
        <v>7594.7733490000001</v>
      </c>
    </row>
    <row r="32" spans="1:7" x14ac:dyDescent="0.2">
      <c r="A32" s="79" t="s">
        <v>32</v>
      </c>
      <c r="B32" s="80">
        <v>3176.8651209999998</v>
      </c>
      <c r="C32" s="80">
        <v>3187.794934</v>
      </c>
      <c r="D32" s="80">
        <v>3044.3072240000001</v>
      </c>
      <c r="E32" s="80">
        <v>3044.3072240000001</v>
      </c>
      <c r="F32" s="80">
        <v>3062.0704649999998</v>
      </c>
      <c r="G32" s="80">
        <v>3062.0704649999998</v>
      </c>
    </row>
    <row r="33" spans="1:16" x14ac:dyDescent="0.2">
      <c r="A33" s="79" t="s">
        <v>33</v>
      </c>
      <c r="B33" s="80">
        <v>6910.7679749999998</v>
      </c>
      <c r="C33" s="80">
        <v>1740.967975</v>
      </c>
      <c r="D33" s="80">
        <v>7339.9679749999996</v>
      </c>
      <c r="E33" s="80">
        <v>3411.967975</v>
      </c>
      <c r="F33" s="80">
        <v>7908.1679750000003</v>
      </c>
      <c r="G33" s="80">
        <v>3927.967975</v>
      </c>
    </row>
    <row r="34" spans="1:16" ht="26.25" customHeight="1" x14ac:dyDescent="0.2">
      <c r="A34" s="79" t="s">
        <v>248</v>
      </c>
      <c r="B34" s="80">
        <v>95563.754717000003</v>
      </c>
      <c r="C34" s="80">
        <v>95944.046071000004</v>
      </c>
      <c r="D34" s="80">
        <v>94695.090536000003</v>
      </c>
      <c r="E34" s="80">
        <v>95184.022941000003</v>
      </c>
      <c r="F34" s="80">
        <v>94321.565730999995</v>
      </c>
      <c r="G34" s="80">
        <v>94836.513495000007</v>
      </c>
    </row>
    <row r="35" spans="1:16" x14ac:dyDescent="0.2">
      <c r="A35" s="79" t="s">
        <v>34</v>
      </c>
      <c r="B35" s="80">
        <v>766.22661700000003</v>
      </c>
      <c r="C35" s="80">
        <v>788.81476699999996</v>
      </c>
      <c r="D35" s="80">
        <v>719.57922299999996</v>
      </c>
      <c r="E35" s="80">
        <v>721.98322299999995</v>
      </c>
      <c r="F35" s="80">
        <v>684.98573699999997</v>
      </c>
      <c r="G35" s="80">
        <v>684.98573699999997</v>
      </c>
    </row>
    <row r="36" spans="1:16" x14ac:dyDescent="0.2">
      <c r="A36" s="79" t="s">
        <v>35</v>
      </c>
      <c r="B36" s="80">
        <v>43.328094999999998</v>
      </c>
      <c r="C36" s="80">
        <v>43.328094999999998</v>
      </c>
      <c r="D36" s="80">
        <v>43.327027999999999</v>
      </c>
      <c r="E36" s="80">
        <v>43.327027999999999</v>
      </c>
      <c r="F36" s="80">
        <v>43.326047000000003</v>
      </c>
      <c r="G36" s="80">
        <v>43.325057000000001</v>
      </c>
    </row>
    <row r="37" spans="1:16" x14ac:dyDescent="0.2">
      <c r="A37" s="79" t="s">
        <v>36</v>
      </c>
      <c r="B37" s="80">
        <v>3364.7410679999998</v>
      </c>
      <c r="C37" s="80">
        <v>3380.7059399999998</v>
      </c>
      <c r="D37" s="80">
        <v>3498.9039480000001</v>
      </c>
      <c r="E37" s="80">
        <v>3493.4413810000001</v>
      </c>
      <c r="F37" s="80">
        <v>3778.2055620000001</v>
      </c>
      <c r="G37" s="80">
        <v>3761.2882650000001</v>
      </c>
      <c r="I37" s="327"/>
      <c r="J37" s="327"/>
      <c r="K37" s="327"/>
      <c r="L37" s="327"/>
      <c r="M37" s="327"/>
      <c r="N37" s="327"/>
    </row>
    <row r="38" spans="1:16" x14ac:dyDescent="0.2">
      <c r="A38" s="79" t="s">
        <v>37</v>
      </c>
      <c r="B38" s="80">
        <v>12195.024530999999</v>
      </c>
      <c r="C38" s="80">
        <v>19795.024530999999</v>
      </c>
      <c r="D38" s="80">
        <v>17268.638728999998</v>
      </c>
      <c r="E38" s="80">
        <v>23568.638728999998</v>
      </c>
      <c r="F38" s="80">
        <v>18361.440548999999</v>
      </c>
      <c r="G38" s="80">
        <v>24634.560554</v>
      </c>
      <c r="I38" s="327"/>
      <c r="J38" s="327"/>
      <c r="K38" s="327"/>
      <c r="L38" s="327"/>
      <c r="M38" s="327"/>
      <c r="N38" s="327"/>
    </row>
    <row r="39" spans="1:16" x14ac:dyDescent="0.2">
      <c r="A39" s="81" t="s">
        <v>38</v>
      </c>
      <c r="B39" s="80">
        <v>305437.48320000002</v>
      </c>
      <c r="C39" s="80">
        <v>305437.48320000002</v>
      </c>
      <c r="D39" s="80">
        <v>325224.48320000002</v>
      </c>
      <c r="E39" s="80">
        <v>325224.48320000002</v>
      </c>
      <c r="F39" s="80">
        <v>330585.78320000001</v>
      </c>
      <c r="G39" s="80">
        <v>330585.78320000001</v>
      </c>
      <c r="I39" s="327"/>
      <c r="J39" s="327"/>
      <c r="K39" s="327"/>
      <c r="L39" s="327"/>
      <c r="M39" s="327"/>
      <c r="N39" s="327"/>
    </row>
    <row r="40" spans="1:16" x14ac:dyDescent="0.2">
      <c r="A40" s="82" t="s">
        <v>5</v>
      </c>
      <c r="B40" s="83">
        <v>897423.59990100004</v>
      </c>
      <c r="C40" s="83">
        <v>907402.63992099999</v>
      </c>
      <c r="D40" s="83">
        <v>920575.91742800002</v>
      </c>
      <c r="E40" s="83">
        <v>933017.84143499995</v>
      </c>
      <c r="F40" s="83">
        <v>927210.92602899997</v>
      </c>
      <c r="G40" s="83">
        <v>937080.02204199997</v>
      </c>
      <c r="I40" s="328">
        <f>SUM(B6:B39)</f>
        <v>897423.59990099992</v>
      </c>
      <c r="J40" s="328">
        <f t="shared" ref="J40:N40" si="0">SUM(C6:C39)</f>
        <v>907402.63992100011</v>
      </c>
      <c r="K40" s="328">
        <f t="shared" si="0"/>
        <v>920575.91742800002</v>
      </c>
      <c r="L40" s="328">
        <f t="shared" si="0"/>
        <v>933017.84143499995</v>
      </c>
      <c r="M40" s="328">
        <f t="shared" si="0"/>
        <v>927210.9260290002</v>
      </c>
      <c r="N40" s="328">
        <f t="shared" si="0"/>
        <v>937080.02204199997</v>
      </c>
      <c r="O40" s="59"/>
      <c r="P40" s="59"/>
    </row>
    <row r="41" spans="1:16" x14ac:dyDescent="0.2">
      <c r="B41" s="59"/>
      <c r="C41" s="59"/>
      <c r="D41" s="59"/>
      <c r="E41" s="59"/>
      <c r="F41" s="59"/>
      <c r="G41" s="59"/>
      <c r="I41" s="327"/>
      <c r="J41" s="327"/>
      <c r="K41" s="327"/>
      <c r="L41" s="327"/>
      <c r="M41" s="327"/>
      <c r="N41" s="327"/>
      <c r="O41" s="59"/>
    </row>
    <row r="42" spans="1:16" x14ac:dyDescent="0.2">
      <c r="A42" s="327"/>
      <c r="B42" s="329" t="s">
        <v>889</v>
      </c>
      <c r="C42" s="329" t="s">
        <v>889</v>
      </c>
      <c r="D42" s="329" t="s">
        <v>889</v>
      </c>
      <c r="E42" s="329" t="s">
        <v>889</v>
      </c>
      <c r="F42" s="329" t="s">
        <v>889</v>
      </c>
      <c r="G42" s="329" t="s">
        <v>889</v>
      </c>
      <c r="H42" s="327"/>
      <c r="I42" s="328">
        <f>+I40-B40</f>
        <v>0</v>
      </c>
      <c r="J42" s="328">
        <f t="shared" ref="J42:N42" si="1">+J40-C40</f>
        <v>0</v>
      </c>
      <c r="K42" s="328">
        <f t="shared" si="1"/>
        <v>0</v>
      </c>
      <c r="L42" s="328">
        <f t="shared" si="1"/>
        <v>0</v>
      </c>
      <c r="M42" s="328">
        <f t="shared" si="1"/>
        <v>0</v>
      </c>
      <c r="N42" s="328">
        <f t="shared" si="1"/>
        <v>0</v>
      </c>
      <c r="O42" s="59"/>
    </row>
    <row r="43" spans="1:16" x14ac:dyDescent="0.2">
      <c r="A43" s="327"/>
      <c r="B43" s="330"/>
      <c r="C43" s="330"/>
      <c r="D43" s="330"/>
      <c r="E43" s="330"/>
      <c r="F43" s="330"/>
      <c r="G43" s="330"/>
      <c r="H43" s="327"/>
      <c r="I43" s="327"/>
      <c r="J43" s="327"/>
      <c r="K43" s="327"/>
      <c r="L43" s="327"/>
      <c r="M43" s="327"/>
      <c r="N43" s="327"/>
    </row>
    <row r="44" spans="1:16" x14ac:dyDescent="0.2">
      <c r="B44" s="74"/>
      <c r="C44" s="74"/>
      <c r="D44" s="74"/>
      <c r="E44" s="72"/>
      <c r="F44" s="72"/>
      <c r="G44" s="72"/>
    </row>
    <row r="45" spans="1:16" x14ac:dyDescent="0.2">
      <c r="B45" s="72"/>
      <c r="C45" s="72"/>
      <c r="D45" s="72"/>
      <c r="E45" s="72"/>
      <c r="F45" s="72"/>
      <c r="G45" s="72"/>
    </row>
    <row r="46" spans="1:16" x14ac:dyDescent="0.2">
      <c r="B46" s="59"/>
      <c r="C46" s="59"/>
      <c r="D46" s="59"/>
      <c r="E46" s="59"/>
      <c r="F46" s="59"/>
      <c r="G46" s="59"/>
    </row>
    <row r="47" spans="1:16" x14ac:dyDescent="0.2">
      <c r="B47" s="59"/>
      <c r="C47" s="59"/>
      <c r="D47" s="59"/>
      <c r="E47" s="59"/>
      <c r="F47" s="59"/>
      <c r="G47" s="59"/>
    </row>
  </sheetData>
  <mergeCells count="3">
    <mergeCell ref="B4:C4"/>
    <mergeCell ref="D4:E4"/>
    <mergeCell ref="F4:G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R231"/>
  <sheetViews>
    <sheetView workbookViewId="0">
      <selection activeCell="G12" sqref="G12"/>
    </sheetView>
  </sheetViews>
  <sheetFormatPr defaultColWidth="8.85546875" defaultRowHeight="12.75" x14ac:dyDescent="0.2"/>
  <cols>
    <col min="1" max="1" width="8.85546875" style="46"/>
    <col min="2" max="2" width="55" style="47" customWidth="1"/>
    <col min="3" max="3" width="57" style="46" customWidth="1"/>
    <col min="4" max="4" width="10.42578125" style="46" customWidth="1"/>
    <col min="5" max="5" width="9.7109375" style="46" customWidth="1"/>
    <col min="6" max="6" width="11.42578125" style="46" customWidth="1"/>
    <col min="7" max="7" width="13.7109375" style="46" customWidth="1"/>
    <col min="8" max="8" width="9.5703125" style="46" customWidth="1"/>
    <col min="9" max="9" width="10.28515625" style="46" customWidth="1"/>
    <col min="10" max="10" width="17.140625" style="46" customWidth="1"/>
    <col min="11" max="11" width="14.85546875" style="46" bestFit="1" customWidth="1"/>
    <col min="12" max="12" width="15.42578125" style="46" customWidth="1"/>
    <col min="13" max="13" width="12.7109375" style="46" bestFit="1" customWidth="1"/>
    <col min="14" max="16384" width="8.85546875" style="46"/>
  </cols>
  <sheetData>
    <row r="1" spans="2:18" ht="13.5" thickBot="1" x14ac:dyDescent="0.25"/>
    <row r="2" spans="2:18" x14ac:dyDescent="0.2">
      <c r="B2" s="48" t="s">
        <v>298</v>
      </c>
      <c r="C2" s="49"/>
      <c r="D2" s="49"/>
      <c r="E2" s="49"/>
      <c r="F2" s="49"/>
      <c r="G2" s="49"/>
      <c r="H2" s="49"/>
      <c r="I2" s="50"/>
    </row>
    <row r="3" spans="2:18" ht="13.5" thickBot="1" x14ac:dyDescent="0.25">
      <c r="B3" s="51" t="s">
        <v>160</v>
      </c>
      <c r="C3" s="52"/>
      <c r="D3" s="52"/>
      <c r="E3" s="52"/>
      <c r="F3" s="52"/>
      <c r="G3" s="52"/>
      <c r="H3" s="52"/>
      <c r="I3" s="53"/>
    </row>
    <row r="4" spans="2:18" x14ac:dyDescent="0.2">
      <c r="B4" s="386" t="s">
        <v>189</v>
      </c>
      <c r="C4" s="388" t="s">
        <v>190</v>
      </c>
      <c r="D4" s="390" t="s">
        <v>251</v>
      </c>
      <c r="E4" s="391"/>
      <c r="F4" s="392"/>
      <c r="G4" s="390" t="s">
        <v>252</v>
      </c>
      <c r="H4" s="391"/>
      <c r="I4" s="393"/>
    </row>
    <row r="5" spans="2:18" x14ac:dyDescent="0.2">
      <c r="B5" s="387"/>
      <c r="C5" s="389"/>
      <c r="D5" s="384" t="s">
        <v>293</v>
      </c>
      <c r="E5" s="384" t="s">
        <v>263</v>
      </c>
      <c r="F5" s="378" t="s">
        <v>294</v>
      </c>
      <c r="G5" s="384" t="s">
        <v>293</v>
      </c>
      <c r="H5" s="384" t="s">
        <v>263</v>
      </c>
      <c r="I5" s="378" t="s">
        <v>294</v>
      </c>
    </row>
    <row r="6" spans="2:18" ht="83.45" customHeight="1" x14ac:dyDescent="0.2">
      <c r="B6" s="387"/>
      <c r="C6" s="389"/>
      <c r="D6" s="385"/>
      <c r="E6" s="385"/>
      <c r="F6" s="379"/>
      <c r="G6" s="385"/>
      <c r="H6" s="385"/>
      <c r="I6" s="379"/>
    </row>
    <row r="7" spans="2:18" x14ac:dyDescent="0.2">
      <c r="B7" s="380" t="s">
        <v>6</v>
      </c>
      <c r="C7" s="54" t="s">
        <v>144</v>
      </c>
      <c r="D7" s="55">
        <v>1742.711671</v>
      </c>
      <c r="E7" s="55">
        <v>0</v>
      </c>
      <c r="F7" s="55">
        <v>1742.711671</v>
      </c>
      <c r="G7" s="55">
        <v>1742.711671</v>
      </c>
      <c r="H7" s="55">
        <v>0</v>
      </c>
      <c r="I7" s="56">
        <v>1742.711671</v>
      </c>
      <c r="K7" s="71"/>
    </row>
    <row r="8" spans="2:18" x14ac:dyDescent="0.2">
      <c r="B8" s="380"/>
      <c r="C8" s="54" t="s">
        <v>140</v>
      </c>
      <c r="D8" s="55">
        <v>587.37817399999994</v>
      </c>
      <c r="E8" s="55">
        <v>19.920459000000001</v>
      </c>
      <c r="F8" s="55">
        <v>607.298633</v>
      </c>
      <c r="G8" s="55">
        <v>587.37817399999994</v>
      </c>
      <c r="H8" s="55">
        <v>19.920459000000001</v>
      </c>
      <c r="I8" s="56">
        <v>607.298633</v>
      </c>
      <c r="K8" s="327"/>
      <c r="L8" s="327"/>
      <c r="M8" s="327"/>
      <c r="N8" s="327"/>
      <c r="O8" s="327"/>
      <c r="P8" s="327"/>
      <c r="Q8" s="327"/>
    </row>
    <row r="9" spans="2:18" x14ac:dyDescent="0.2">
      <c r="B9" s="381" t="s">
        <v>191</v>
      </c>
      <c r="C9" s="382"/>
      <c r="D9" s="57">
        <v>2330.089845</v>
      </c>
      <c r="E9" s="57">
        <v>19.920459000000001</v>
      </c>
      <c r="F9" s="57">
        <v>2350.0103039999999</v>
      </c>
      <c r="G9" s="57">
        <v>2330.089845</v>
      </c>
      <c r="H9" s="57">
        <v>19.920459000000001</v>
      </c>
      <c r="I9" s="58">
        <v>2350.0103039999999</v>
      </c>
      <c r="J9" s="59"/>
      <c r="K9" s="328">
        <f>SUM(D7:D8)-D9</f>
        <v>0</v>
      </c>
      <c r="L9" s="328">
        <f t="shared" ref="L9:P9" si="0">SUM(E7:E8)-E9</f>
        <v>0</v>
      </c>
      <c r="M9" s="328">
        <f t="shared" si="0"/>
        <v>0</v>
      </c>
      <c r="N9" s="328">
        <f t="shared" si="0"/>
        <v>0</v>
      </c>
      <c r="O9" s="328">
        <f t="shared" si="0"/>
        <v>0</v>
      </c>
      <c r="P9" s="328">
        <f t="shared" si="0"/>
        <v>0</v>
      </c>
      <c r="Q9" s="328"/>
    </row>
    <row r="10" spans="2:18" ht="38.25" x14ac:dyDescent="0.2">
      <c r="B10" s="60" t="s">
        <v>7</v>
      </c>
      <c r="C10" s="61" t="s">
        <v>273</v>
      </c>
      <c r="D10" s="62">
        <v>664.20957999999996</v>
      </c>
      <c r="E10" s="62">
        <v>-3.043857</v>
      </c>
      <c r="F10" s="62">
        <v>661.16572299999996</v>
      </c>
      <c r="G10" s="62">
        <v>664.20957999999996</v>
      </c>
      <c r="H10" s="62">
        <v>-3.043857</v>
      </c>
      <c r="I10" s="63">
        <v>661.16572299999996</v>
      </c>
      <c r="J10" s="59"/>
      <c r="K10" s="328"/>
      <c r="L10" s="328"/>
      <c r="M10" s="328"/>
      <c r="N10" s="327"/>
      <c r="O10" s="327"/>
      <c r="P10" s="327"/>
      <c r="Q10" s="327"/>
    </row>
    <row r="11" spans="2:18" x14ac:dyDescent="0.2">
      <c r="B11" s="381" t="s">
        <v>191</v>
      </c>
      <c r="C11" s="382"/>
      <c r="D11" s="57">
        <v>664.20957999999996</v>
      </c>
      <c r="E11" s="57">
        <v>-3.043857</v>
      </c>
      <c r="F11" s="57">
        <v>661.16572299999996</v>
      </c>
      <c r="G11" s="57">
        <v>664.20957999999996</v>
      </c>
      <c r="H11" s="57">
        <v>-3.043857</v>
      </c>
      <c r="I11" s="58">
        <v>661.16572299999996</v>
      </c>
      <c r="J11" s="59"/>
      <c r="K11" s="59"/>
      <c r="L11" s="59"/>
      <c r="M11" s="59"/>
    </row>
    <row r="12" spans="2:18" x14ac:dyDescent="0.2">
      <c r="B12" s="375" t="s">
        <v>8</v>
      </c>
      <c r="C12" s="54" t="s">
        <v>148</v>
      </c>
      <c r="D12" s="55">
        <v>2320.9529240000002</v>
      </c>
      <c r="E12" s="55">
        <v>0</v>
      </c>
      <c r="F12" s="55">
        <v>2320.9529240000002</v>
      </c>
      <c r="G12" s="55">
        <v>2320.9529240000002</v>
      </c>
      <c r="H12" s="55">
        <v>0</v>
      </c>
      <c r="I12" s="56">
        <v>2320.9529240000002</v>
      </c>
      <c r="J12" s="59"/>
      <c r="K12" s="59"/>
      <c r="L12" s="59"/>
      <c r="M12" s="59"/>
    </row>
    <row r="13" spans="2:18" ht="25.5" x14ac:dyDescent="0.2">
      <c r="B13" s="383"/>
      <c r="C13" s="54" t="s">
        <v>214</v>
      </c>
      <c r="D13" s="55">
        <v>30310.760252</v>
      </c>
      <c r="E13" s="55">
        <v>25.8</v>
      </c>
      <c r="F13" s="55">
        <v>30336.560251999999</v>
      </c>
      <c r="G13" s="55">
        <v>30337.760252</v>
      </c>
      <c r="H13" s="55">
        <v>25.8</v>
      </c>
      <c r="I13" s="56">
        <v>30363.560251999999</v>
      </c>
      <c r="J13" s="59"/>
      <c r="K13" s="59"/>
      <c r="L13" s="59"/>
      <c r="M13" s="59"/>
    </row>
    <row r="14" spans="2:18" x14ac:dyDescent="0.2">
      <c r="B14" s="376"/>
      <c r="C14" s="54" t="s">
        <v>149</v>
      </c>
      <c r="D14" s="55">
        <v>76895.494019000005</v>
      </c>
      <c r="E14" s="55">
        <v>273.39499999999998</v>
      </c>
      <c r="F14" s="55">
        <v>77168.889018999995</v>
      </c>
      <c r="G14" s="55">
        <v>81995.494019000005</v>
      </c>
      <c r="H14" s="55">
        <v>273.39499999999998</v>
      </c>
      <c r="I14" s="56">
        <v>82268.889018999995</v>
      </c>
      <c r="J14" s="59"/>
      <c r="K14" s="59"/>
      <c r="L14" s="59"/>
      <c r="M14" s="59"/>
    </row>
    <row r="15" spans="2:18" x14ac:dyDescent="0.2">
      <c r="B15" s="376"/>
      <c r="C15" s="54" t="s">
        <v>150</v>
      </c>
      <c r="D15" s="55">
        <v>1707.240211</v>
      </c>
      <c r="E15" s="55">
        <v>91.5</v>
      </c>
      <c r="F15" s="55">
        <v>1798.740211</v>
      </c>
      <c r="G15" s="55">
        <v>2068.748051</v>
      </c>
      <c r="H15" s="55">
        <v>91.5</v>
      </c>
      <c r="I15" s="56">
        <v>2160.248051</v>
      </c>
      <c r="J15" s="59"/>
      <c r="K15" s="59"/>
      <c r="L15" s="59"/>
      <c r="M15" s="59"/>
    </row>
    <row r="16" spans="2:18" x14ac:dyDescent="0.2">
      <c r="B16" s="376"/>
      <c r="C16" s="54" t="s">
        <v>66</v>
      </c>
      <c r="D16" s="55">
        <v>35.440424</v>
      </c>
      <c r="E16" s="55">
        <v>0</v>
      </c>
      <c r="F16" s="55">
        <v>35.440424</v>
      </c>
      <c r="G16" s="55">
        <v>35.440424</v>
      </c>
      <c r="H16" s="55">
        <v>0</v>
      </c>
      <c r="I16" s="56">
        <v>35.440424</v>
      </c>
      <c r="J16" s="59"/>
      <c r="K16" s="328"/>
      <c r="L16" s="328"/>
      <c r="M16" s="328"/>
      <c r="N16" s="327"/>
      <c r="O16" s="327"/>
      <c r="P16" s="327"/>
      <c r="Q16" s="327"/>
      <c r="R16" s="327"/>
    </row>
    <row r="17" spans="2:18" ht="25.5" x14ac:dyDescent="0.2">
      <c r="B17" s="376"/>
      <c r="C17" s="54" t="s">
        <v>215</v>
      </c>
      <c r="D17" s="55">
        <v>69.136598000000006</v>
      </c>
      <c r="E17" s="55">
        <v>1</v>
      </c>
      <c r="F17" s="55">
        <v>70.136598000000006</v>
      </c>
      <c r="G17" s="55">
        <v>69.253119999999996</v>
      </c>
      <c r="H17" s="55">
        <v>1</v>
      </c>
      <c r="I17" s="56">
        <v>70.253119999999996</v>
      </c>
      <c r="J17" s="59"/>
      <c r="K17" s="328"/>
      <c r="L17" s="328"/>
      <c r="M17" s="328"/>
      <c r="N17" s="327"/>
      <c r="O17" s="327"/>
      <c r="P17" s="327"/>
      <c r="Q17" s="327"/>
      <c r="R17" s="327"/>
    </row>
    <row r="18" spans="2:18" ht="25.5" x14ac:dyDescent="0.2">
      <c r="B18" s="377"/>
      <c r="C18" s="54" t="s">
        <v>216</v>
      </c>
      <c r="D18" s="55">
        <v>11130.137669</v>
      </c>
      <c r="E18" s="55">
        <v>981.25547800000004</v>
      </c>
      <c r="F18" s="55">
        <v>12111.393147000001</v>
      </c>
      <c r="G18" s="55">
        <v>11130.097229000001</v>
      </c>
      <c r="H18" s="55">
        <v>981.25547800000004</v>
      </c>
      <c r="I18" s="56">
        <v>12111.352707</v>
      </c>
      <c r="J18" s="59"/>
      <c r="K18" s="328"/>
      <c r="L18" s="328"/>
      <c r="M18" s="328"/>
      <c r="N18" s="327"/>
      <c r="O18" s="327"/>
      <c r="P18" s="327"/>
      <c r="Q18" s="327"/>
      <c r="R18" s="327"/>
    </row>
    <row r="19" spans="2:18" x14ac:dyDescent="0.2">
      <c r="B19" s="381" t="s">
        <v>191</v>
      </c>
      <c r="C19" s="382"/>
      <c r="D19" s="57">
        <v>122469.16209699999</v>
      </c>
      <c r="E19" s="57">
        <v>1372.950478</v>
      </c>
      <c r="F19" s="57">
        <v>123842.11257500001</v>
      </c>
      <c r="G19" s="57">
        <v>127957.746019</v>
      </c>
      <c r="H19" s="57">
        <v>1372.950478</v>
      </c>
      <c r="I19" s="58">
        <v>129330.696497</v>
      </c>
      <c r="J19" s="59"/>
      <c r="K19" s="328">
        <f>SUM(D12:D18)-D19</f>
        <v>0</v>
      </c>
      <c r="L19" s="328">
        <f t="shared" ref="L19:P19" si="1">SUM(E12:E18)-E19</f>
        <v>0</v>
      </c>
      <c r="M19" s="328">
        <f t="shared" si="1"/>
        <v>0</v>
      </c>
      <c r="N19" s="328">
        <f t="shared" si="1"/>
        <v>0</v>
      </c>
      <c r="O19" s="328">
        <f t="shared" si="1"/>
        <v>0</v>
      </c>
      <c r="P19" s="328">
        <f t="shared" si="1"/>
        <v>0</v>
      </c>
      <c r="Q19" s="327"/>
      <c r="R19" s="327"/>
    </row>
    <row r="20" spans="2:18" x14ac:dyDescent="0.2">
      <c r="B20" s="375" t="s">
        <v>9</v>
      </c>
      <c r="C20" s="54" t="s">
        <v>67</v>
      </c>
      <c r="D20" s="55">
        <v>7.5208349999999999</v>
      </c>
      <c r="E20" s="55">
        <v>0</v>
      </c>
      <c r="F20" s="55">
        <v>7.5208349999999999</v>
      </c>
      <c r="G20" s="55">
        <v>7.5208349999999999</v>
      </c>
      <c r="H20" s="55">
        <v>0</v>
      </c>
      <c r="I20" s="56">
        <v>7.5208349999999999</v>
      </c>
      <c r="J20" s="59"/>
      <c r="K20" s="328"/>
      <c r="L20" s="328"/>
      <c r="M20" s="328"/>
      <c r="N20" s="327"/>
      <c r="O20" s="327"/>
      <c r="P20" s="327"/>
      <c r="Q20" s="327"/>
      <c r="R20" s="327"/>
    </row>
    <row r="21" spans="2:18" x14ac:dyDescent="0.2">
      <c r="B21" s="376"/>
      <c r="C21" s="54" t="s">
        <v>68</v>
      </c>
      <c r="D21" s="55">
        <v>1182.710366</v>
      </c>
      <c r="E21" s="55">
        <v>0</v>
      </c>
      <c r="F21" s="55">
        <v>1182.710366</v>
      </c>
      <c r="G21" s="55">
        <v>1182.710366</v>
      </c>
      <c r="H21" s="55">
        <v>0</v>
      </c>
      <c r="I21" s="56">
        <v>1182.710366</v>
      </c>
      <c r="J21" s="59"/>
      <c r="K21" s="59"/>
      <c r="L21" s="59"/>
      <c r="M21" s="59"/>
    </row>
    <row r="22" spans="2:18" x14ac:dyDescent="0.2">
      <c r="B22" s="376"/>
      <c r="C22" s="54" t="s">
        <v>69</v>
      </c>
      <c r="D22" s="55">
        <v>36.089027000000002</v>
      </c>
      <c r="E22" s="55">
        <v>0</v>
      </c>
      <c r="F22" s="55">
        <v>36.089027000000002</v>
      </c>
      <c r="G22" s="55">
        <v>36.089027000000002</v>
      </c>
      <c r="H22" s="55">
        <v>0</v>
      </c>
      <c r="I22" s="56">
        <v>36.089027000000002</v>
      </c>
      <c r="J22" s="59"/>
      <c r="K22" s="59"/>
      <c r="L22" s="59"/>
      <c r="M22" s="59"/>
    </row>
    <row r="23" spans="2:18" x14ac:dyDescent="0.2">
      <c r="B23" s="376"/>
      <c r="C23" s="54" t="s">
        <v>70</v>
      </c>
      <c r="D23" s="55">
        <v>428.13057600000002</v>
      </c>
      <c r="E23" s="55">
        <v>-36</v>
      </c>
      <c r="F23" s="55">
        <v>392.13057600000002</v>
      </c>
      <c r="G23" s="55">
        <v>428.13057600000002</v>
      </c>
      <c r="H23" s="55">
        <v>-36</v>
      </c>
      <c r="I23" s="56">
        <v>392.13057600000002</v>
      </c>
      <c r="J23" s="59"/>
      <c r="K23" s="59"/>
      <c r="L23" s="59"/>
      <c r="M23" s="59"/>
    </row>
    <row r="24" spans="2:18" x14ac:dyDescent="0.2">
      <c r="B24" s="376"/>
      <c r="C24" s="54" t="s">
        <v>71</v>
      </c>
      <c r="D24" s="55">
        <v>22.946809999999999</v>
      </c>
      <c r="E24" s="55">
        <v>0</v>
      </c>
      <c r="F24" s="55">
        <v>22.946809999999999</v>
      </c>
      <c r="G24" s="55">
        <v>22.946809999999999</v>
      </c>
      <c r="H24" s="55">
        <v>0</v>
      </c>
      <c r="I24" s="56">
        <v>22.946809999999999</v>
      </c>
      <c r="J24" s="59"/>
      <c r="K24" s="59"/>
      <c r="L24" s="59"/>
      <c r="M24" s="59"/>
    </row>
    <row r="25" spans="2:18" x14ac:dyDescent="0.2">
      <c r="B25" s="376"/>
      <c r="C25" s="54" t="s">
        <v>72</v>
      </c>
      <c r="D25" s="55">
        <v>33.602429999999998</v>
      </c>
      <c r="E25" s="55">
        <v>31.5</v>
      </c>
      <c r="F25" s="55">
        <v>65.102429999999998</v>
      </c>
      <c r="G25" s="55">
        <v>33.602429999999998</v>
      </c>
      <c r="H25" s="55">
        <v>31.5</v>
      </c>
      <c r="I25" s="56">
        <v>65.102429999999998</v>
      </c>
      <c r="J25" s="59"/>
      <c r="K25" s="59"/>
      <c r="L25" s="59"/>
      <c r="M25" s="59"/>
    </row>
    <row r="26" spans="2:18" x14ac:dyDescent="0.2">
      <c r="B26" s="376"/>
      <c r="C26" s="54" t="s">
        <v>299</v>
      </c>
      <c r="D26" s="55">
        <v>119.996752</v>
      </c>
      <c r="E26" s="55">
        <v>47.395000000000003</v>
      </c>
      <c r="F26" s="55">
        <v>167.391752</v>
      </c>
      <c r="G26" s="55">
        <v>119.996752</v>
      </c>
      <c r="H26" s="55">
        <v>47.395000000000003</v>
      </c>
      <c r="I26" s="56">
        <v>167.391752</v>
      </c>
      <c r="J26" s="59"/>
      <c r="K26" s="59"/>
      <c r="L26" s="59"/>
      <c r="M26" s="59"/>
    </row>
    <row r="27" spans="2:18" x14ac:dyDescent="0.2">
      <c r="B27" s="376"/>
      <c r="C27" s="54" t="s">
        <v>138</v>
      </c>
      <c r="D27" s="55">
        <v>21386.706416000001</v>
      </c>
      <c r="E27" s="55">
        <v>-25</v>
      </c>
      <c r="F27" s="55">
        <v>21361.706416000001</v>
      </c>
      <c r="G27" s="55">
        <v>21386.706416000001</v>
      </c>
      <c r="H27" s="55">
        <v>-25</v>
      </c>
      <c r="I27" s="56">
        <v>21361.706416000001</v>
      </c>
      <c r="J27" s="59"/>
      <c r="K27" s="59"/>
      <c r="L27" s="59"/>
      <c r="M27" s="59"/>
    </row>
    <row r="28" spans="2:18" x14ac:dyDescent="0.2">
      <c r="B28" s="376"/>
      <c r="C28" s="54" t="s">
        <v>136</v>
      </c>
      <c r="D28" s="55">
        <v>1483.580496</v>
      </c>
      <c r="E28" s="55">
        <v>36.049500000000002</v>
      </c>
      <c r="F28" s="55">
        <v>1519.6299959999999</v>
      </c>
      <c r="G28" s="55">
        <v>1483.580496</v>
      </c>
      <c r="H28" s="55">
        <v>36.049500000000002</v>
      </c>
      <c r="I28" s="56">
        <v>1519.6299959999999</v>
      </c>
      <c r="J28" s="59"/>
      <c r="K28" s="59"/>
      <c r="L28" s="59"/>
      <c r="M28" s="59"/>
    </row>
    <row r="29" spans="2:18" ht="25.5" x14ac:dyDescent="0.2">
      <c r="B29" s="376"/>
      <c r="C29" s="54" t="s">
        <v>73</v>
      </c>
      <c r="D29" s="55">
        <v>105.60686099999999</v>
      </c>
      <c r="E29" s="55">
        <v>0.5</v>
      </c>
      <c r="F29" s="55">
        <v>106.10686099999999</v>
      </c>
      <c r="G29" s="55">
        <v>106.396203</v>
      </c>
      <c r="H29" s="55">
        <v>0.5</v>
      </c>
      <c r="I29" s="56">
        <v>106.896203</v>
      </c>
      <c r="J29" s="59"/>
      <c r="K29" s="59"/>
      <c r="L29" s="59"/>
      <c r="M29" s="59"/>
    </row>
    <row r="30" spans="2:18" x14ac:dyDescent="0.2">
      <c r="B30" s="376"/>
      <c r="C30" s="54" t="s">
        <v>47</v>
      </c>
      <c r="D30" s="55">
        <v>600.387608</v>
      </c>
      <c r="E30" s="55">
        <v>5.1050000000000004</v>
      </c>
      <c r="F30" s="55">
        <v>605.49260800000002</v>
      </c>
      <c r="G30" s="55">
        <v>600.387608</v>
      </c>
      <c r="H30" s="55">
        <v>5.1050000000000004</v>
      </c>
      <c r="I30" s="56">
        <v>605.49260800000002</v>
      </c>
      <c r="J30" s="59"/>
      <c r="K30" s="59"/>
      <c r="L30" s="59"/>
      <c r="M30" s="59"/>
    </row>
    <row r="31" spans="2:18" x14ac:dyDescent="0.2">
      <c r="B31" s="376"/>
      <c r="C31" s="54" t="s">
        <v>74</v>
      </c>
      <c r="D31" s="55">
        <v>16.710628</v>
      </c>
      <c r="E31" s="55">
        <v>0</v>
      </c>
      <c r="F31" s="55">
        <v>16.710628</v>
      </c>
      <c r="G31" s="55">
        <v>16.710628</v>
      </c>
      <c r="H31" s="55">
        <v>0</v>
      </c>
      <c r="I31" s="56">
        <v>16.710628</v>
      </c>
      <c r="J31" s="59"/>
      <c r="K31" s="59"/>
      <c r="L31" s="59"/>
      <c r="M31" s="59"/>
    </row>
    <row r="32" spans="2:18" x14ac:dyDescent="0.2">
      <c r="B32" s="376"/>
      <c r="C32" s="54" t="s">
        <v>75</v>
      </c>
      <c r="D32" s="55">
        <v>4.0087010000000003</v>
      </c>
      <c r="E32" s="55">
        <v>0</v>
      </c>
      <c r="F32" s="55">
        <v>4.0087010000000003</v>
      </c>
      <c r="G32" s="55">
        <v>4.0087010000000003</v>
      </c>
      <c r="H32" s="55">
        <v>0</v>
      </c>
      <c r="I32" s="56">
        <v>4.0087010000000003</v>
      </c>
      <c r="J32" s="59"/>
      <c r="K32" s="59"/>
      <c r="L32" s="59"/>
      <c r="M32" s="59"/>
    </row>
    <row r="33" spans="2:17" x14ac:dyDescent="0.2">
      <c r="B33" s="377"/>
      <c r="C33" s="54" t="s">
        <v>217</v>
      </c>
      <c r="D33" s="55">
        <v>3.55261</v>
      </c>
      <c r="E33" s="55">
        <v>0</v>
      </c>
      <c r="F33" s="55">
        <v>3.55261</v>
      </c>
      <c r="G33" s="55">
        <v>3.55261</v>
      </c>
      <c r="H33" s="55">
        <v>0</v>
      </c>
      <c r="I33" s="56">
        <v>3.55261</v>
      </c>
      <c r="J33" s="59"/>
      <c r="K33" s="59"/>
      <c r="L33" s="59"/>
      <c r="M33" s="59"/>
    </row>
    <row r="34" spans="2:17" x14ac:dyDescent="0.2">
      <c r="B34" s="381" t="s">
        <v>191</v>
      </c>
      <c r="C34" s="382"/>
      <c r="D34" s="57">
        <v>25431.550115999999</v>
      </c>
      <c r="E34" s="57">
        <v>59.549500000000002</v>
      </c>
      <c r="F34" s="57">
        <v>25491.099616</v>
      </c>
      <c r="G34" s="57">
        <v>25432.339457999999</v>
      </c>
      <c r="H34" s="57">
        <v>59.549500000000002</v>
      </c>
      <c r="I34" s="58">
        <v>25491.888958</v>
      </c>
      <c r="J34" s="59"/>
      <c r="K34" s="59">
        <f>SUM(D20:D33)-D34</f>
        <v>0</v>
      </c>
      <c r="L34" s="59">
        <f t="shared" ref="L34:P34" si="2">SUM(E20:E33)-E34</f>
        <v>0</v>
      </c>
      <c r="M34" s="59">
        <f t="shared" si="2"/>
        <v>0</v>
      </c>
      <c r="N34" s="59">
        <f t="shared" si="2"/>
        <v>0</v>
      </c>
      <c r="O34" s="59">
        <f t="shared" si="2"/>
        <v>0</v>
      </c>
      <c r="P34" s="59">
        <f t="shared" si="2"/>
        <v>0</v>
      </c>
    </row>
    <row r="35" spans="2:17" x14ac:dyDescent="0.2">
      <c r="B35" s="375" t="s">
        <v>10</v>
      </c>
      <c r="C35" s="54" t="s">
        <v>39</v>
      </c>
      <c r="D35" s="55">
        <v>6557.0049559999998</v>
      </c>
      <c r="E35" s="55">
        <v>10.756484</v>
      </c>
      <c r="F35" s="55">
        <v>6567.7614400000002</v>
      </c>
      <c r="G35" s="55">
        <v>6598.4633260000001</v>
      </c>
      <c r="H35" s="55">
        <v>10.756484</v>
      </c>
      <c r="I35" s="56">
        <v>6609.2198099999996</v>
      </c>
      <c r="J35" s="59"/>
      <c r="K35" s="59"/>
      <c r="L35" s="59"/>
      <c r="M35" s="59"/>
    </row>
    <row r="36" spans="2:17" x14ac:dyDescent="0.2">
      <c r="B36" s="376"/>
      <c r="C36" s="54" t="s">
        <v>40</v>
      </c>
      <c r="D36" s="55">
        <v>5335.0289339999999</v>
      </c>
      <c r="E36" s="55">
        <v>98.051019999999994</v>
      </c>
      <c r="F36" s="55">
        <v>5433.0799539999998</v>
      </c>
      <c r="G36" s="55">
        <v>5342.783934</v>
      </c>
      <c r="H36" s="55">
        <v>98.051019999999994</v>
      </c>
      <c r="I36" s="56">
        <v>5440.8349539999999</v>
      </c>
      <c r="J36" s="59"/>
      <c r="K36" s="59"/>
      <c r="L36" s="59"/>
      <c r="M36" s="59"/>
    </row>
    <row r="37" spans="2:17" x14ac:dyDescent="0.2">
      <c r="B37" s="376"/>
      <c r="C37" s="54" t="s">
        <v>253</v>
      </c>
      <c r="D37" s="55">
        <v>2130.5001440000001</v>
      </c>
      <c r="E37" s="55">
        <v>0.74251800000000001</v>
      </c>
      <c r="F37" s="55">
        <v>2131.2426620000001</v>
      </c>
      <c r="G37" s="55">
        <v>2199.0095999999999</v>
      </c>
      <c r="H37" s="55">
        <v>0.74251800000000001</v>
      </c>
      <c r="I37" s="56">
        <v>2199.7521179999999</v>
      </c>
      <c r="J37" s="59"/>
      <c r="K37" s="59"/>
      <c r="L37" s="59"/>
      <c r="M37" s="59"/>
    </row>
    <row r="38" spans="2:17" x14ac:dyDescent="0.2">
      <c r="B38" s="376"/>
      <c r="C38" s="54" t="s">
        <v>41</v>
      </c>
      <c r="D38" s="55">
        <v>2783.689257</v>
      </c>
      <c r="E38" s="55">
        <v>2.1705199999999998</v>
      </c>
      <c r="F38" s="55">
        <v>2785.8597770000001</v>
      </c>
      <c r="G38" s="55">
        <v>2839.1691700000001</v>
      </c>
      <c r="H38" s="55">
        <v>2.1705199999999998</v>
      </c>
      <c r="I38" s="56">
        <v>2841.3396899999998</v>
      </c>
      <c r="J38" s="328"/>
      <c r="K38" s="328"/>
      <c r="L38" s="328"/>
      <c r="M38" s="328"/>
      <c r="N38" s="327"/>
      <c r="O38" s="327"/>
      <c r="P38" s="327"/>
      <c r="Q38" s="327"/>
    </row>
    <row r="39" spans="2:17" ht="25.5" x14ac:dyDescent="0.2">
      <c r="B39" s="376"/>
      <c r="C39" s="54" t="s">
        <v>42</v>
      </c>
      <c r="D39" s="55">
        <v>4422.9018249999999</v>
      </c>
      <c r="E39" s="55">
        <v>-62.777771999999999</v>
      </c>
      <c r="F39" s="55">
        <v>4360.1240529999995</v>
      </c>
      <c r="G39" s="55">
        <v>4580.0169079999996</v>
      </c>
      <c r="H39" s="55">
        <v>-62.777771999999999</v>
      </c>
      <c r="I39" s="56">
        <v>4517.2391360000001</v>
      </c>
      <c r="J39" s="328"/>
      <c r="K39" s="328"/>
      <c r="L39" s="328"/>
      <c r="M39" s="328"/>
      <c r="N39" s="327"/>
      <c r="O39" s="327"/>
      <c r="P39" s="327"/>
      <c r="Q39" s="327"/>
    </row>
    <row r="40" spans="2:17" x14ac:dyDescent="0.2">
      <c r="B40" s="377"/>
      <c r="C40" s="54" t="s">
        <v>218</v>
      </c>
      <c r="D40" s="55">
        <v>1308.7473199999999</v>
      </c>
      <c r="E40" s="55">
        <v>0</v>
      </c>
      <c r="F40" s="55">
        <v>1308.7473199999999</v>
      </c>
      <c r="G40" s="55">
        <v>1308.7473199999999</v>
      </c>
      <c r="H40" s="55">
        <v>0</v>
      </c>
      <c r="I40" s="56">
        <v>1308.7473199999999</v>
      </c>
      <c r="J40" s="328"/>
      <c r="K40" s="328"/>
      <c r="L40" s="328"/>
      <c r="M40" s="328"/>
      <c r="N40" s="327"/>
      <c r="O40" s="327"/>
      <c r="P40" s="327"/>
      <c r="Q40" s="327"/>
    </row>
    <row r="41" spans="2:17" x14ac:dyDescent="0.2">
      <c r="B41" s="381" t="s">
        <v>191</v>
      </c>
      <c r="C41" s="382"/>
      <c r="D41" s="57">
        <v>22537.872436000001</v>
      </c>
      <c r="E41" s="57">
        <v>48.942770000000003</v>
      </c>
      <c r="F41" s="57">
        <v>22586.815205999999</v>
      </c>
      <c r="G41" s="57">
        <v>22868.190257999999</v>
      </c>
      <c r="H41" s="57">
        <v>48.942770000000003</v>
      </c>
      <c r="I41" s="58">
        <v>22917.133028</v>
      </c>
      <c r="J41" s="328"/>
      <c r="K41" s="328">
        <f>SUM(D35:D40)-D41</f>
        <v>0</v>
      </c>
      <c r="L41" s="328">
        <f t="shared" ref="L41:P41" si="3">SUM(E35:E40)-E41</f>
        <v>0</v>
      </c>
      <c r="M41" s="328">
        <f t="shared" si="3"/>
        <v>0</v>
      </c>
      <c r="N41" s="328">
        <f t="shared" si="3"/>
        <v>0</v>
      </c>
      <c r="O41" s="328">
        <f t="shared" si="3"/>
        <v>0</v>
      </c>
      <c r="P41" s="328">
        <f t="shared" si="3"/>
        <v>0</v>
      </c>
      <c r="Q41" s="327"/>
    </row>
    <row r="42" spans="2:17" x14ac:dyDescent="0.2">
      <c r="B42" s="375" t="s">
        <v>11</v>
      </c>
      <c r="C42" s="54" t="s">
        <v>44</v>
      </c>
      <c r="D42" s="55">
        <v>3021.5118699999998</v>
      </c>
      <c r="E42" s="55">
        <v>-15.829413000000001</v>
      </c>
      <c r="F42" s="55">
        <v>3005.6824569999999</v>
      </c>
      <c r="G42" s="55">
        <v>3030.5151080000001</v>
      </c>
      <c r="H42" s="55">
        <v>-15.829413000000001</v>
      </c>
      <c r="I42" s="56">
        <v>3014.6856950000001</v>
      </c>
      <c r="J42" s="328"/>
      <c r="K42" s="328"/>
      <c r="L42" s="328"/>
      <c r="M42" s="328"/>
      <c r="N42" s="327"/>
      <c r="O42" s="327"/>
      <c r="P42" s="327"/>
      <c r="Q42" s="327"/>
    </row>
    <row r="43" spans="2:17" x14ac:dyDescent="0.2">
      <c r="B43" s="376"/>
      <c r="C43" s="54" t="s">
        <v>46</v>
      </c>
      <c r="D43" s="55">
        <v>4273.8892809999998</v>
      </c>
      <c r="E43" s="55">
        <v>5.0550350000000002</v>
      </c>
      <c r="F43" s="55">
        <v>4278.9443160000001</v>
      </c>
      <c r="G43" s="55">
        <v>4291.2152809999998</v>
      </c>
      <c r="H43" s="55">
        <v>5.0550350000000002</v>
      </c>
      <c r="I43" s="56">
        <v>4296.2703160000001</v>
      </c>
      <c r="J43" s="328"/>
      <c r="K43" s="328"/>
      <c r="L43" s="328"/>
      <c r="M43" s="328"/>
      <c r="N43" s="327"/>
      <c r="O43" s="327"/>
      <c r="P43" s="327"/>
      <c r="Q43" s="327"/>
    </row>
    <row r="44" spans="2:17" x14ac:dyDescent="0.2">
      <c r="B44" s="376"/>
      <c r="C44" s="54" t="s">
        <v>219</v>
      </c>
      <c r="D44" s="55">
        <v>275.74530299999998</v>
      </c>
      <c r="E44" s="55">
        <v>2.2402440000000001</v>
      </c>
      <c r="F44" s="55">
        <v>277.985547</v>
      </c>
      <c r="G44" s="55">
        <v>275.74530299999998</v>
      </c>
      <c r="H44" s="55">
        <v>2.2402440000000001</v>
      </c>
      <c r="I44" s="56">
        <v>277.985547</v>
      </c>
      <c r="J44" s="328"/>
      <c r="K44" s="328"/>
      <c r="L44" s="328"/>
      <c r="M44" s="328"/>
      <c r="N44" s="327"/>
      <c r="O44" s="327"/>
      <c r="P44" s="327"/>
      <c r="Q44" s="327"/>
    </row>
    <row r="45" spans="2:17" x14ac:dyDescent="0.2">
      <c r="B45" s="376"/>
      <c r="C45" s="54" t="s">
        <v>76</v>
      </c>
      <c r="D45" s="55">
        <v>193.632237</v>
      </c>
      <c r="E45" s="55">
        <v>0</v>
      </c>
      <c r="F45" s="55">
        <v>193.632237</v>
      </c>
      <c r="G45" s="55">
        <v>210.69718900000001</v>
      </c>
      <c r="H45" s="55">
        <v>0</v>
      </c>
      <c r="I45" s="56">
        <v>210.69718900000001</v>
      </c>
      <c r="J45" s="328"/>
      <c r="K45" s="328"/>
      <c r="L45" s="328"/>
      <c r="M45" s="328"/>
      <c r="N45" s="327"/>
      <c r="O45" s="327"/>
      <c r="P45" s="327"/>
      <c r="Q45" s="327"/>
    </row>
    <row r="46" spans="2:17" x14ac:dyDescent="0.2">
      <c r="B46" s="376"/>
      <c r="C46" s="54" t="s">
        <v>220</v>
      </c>
      <c r="D46" s="55">
        <v>1185.6286869999999</v>
      </c>
      <c r="E46" s="55">
        <v>-1</v>
      </c>
      <c r="F46" s="55">
        <v>1184.6286869999999</v>
      </c>
      <c r="G46" s="55">
        <v>1185.6286869999999</v>
      </c>
      <c r="H46" s="55">
        <v>-1</v>
      </c>
      <c r="I46" s="56">
        <v>1184.6286869999999</v>
      </c>
      <c r="J46" s="328"/>
      <c r="K46" s="328"/>
      <c r="L46" s="328"/>
      <c r="M46" s="328"/>
      <c r="N46" s="327"/>
      <c r="O46" s="327"/>
      <c r="P46" s="327"/>
      <c r="Q46" s="327"/>
    </row>
    <row r="47" spans="2:17" x14ac:dyDescent="0.2">
      <c r="B47" s="376"/>
      <c r="C47" s="54" t="s">
        <v>221</v>
      </c>
      <c r="D47" s="55">
        <v>175.06384299999999</v>
      </c>
      <c r="E47" s="55">
        <v>5</v>
      </c>
      <c r="F47" s="55">
        <v>180.06384299999999</v>
      </c>
      <c r="G47" s="55">
        <v>175.06384299999999</v>
      </c>
      <c r="H47" s="55">
        <v>5</v>
      </c>
      <c r="I47" s="56">
        <v>180.06384299999999</v>
      </c>
      <c r="J47" s="328"/>
      <c r="K47" s="328"/>
      <c r="L47" s="328"/>
      <c r="M47" s="328"/>
      <c r="N47" s="327"/>
      <c r="O47" s="327"/>
      <c r="P47" s="327"/>
      <c r="Q47" s="327"/>
    </row>
    <row r="48" spans="2:17" x14ac:dyDescent="0.2">
      <c r="B48" s="377"/>
      <c r="C48" s="54" t="s">
        <v>222</v>
      </c>
      <c r="D48" s="55">
        <v>34.461965999999997</v>
      </c>
      <c r="E48" s="55">
        <v>-1.9619660000000001</v>
      </c>
      <c r="F48" s="55">
        <v>32.5</v>
      </c>
      <c r="G48" s="55">
        <v>34.461965999999997</v>
      </c>
      <c r="H48" s="55">
        <v>-1.9619660000000001</v>
      </c>
      <c r="I48" s="56">
        <v>32.5</v>
      </c>
      <c r="J48" s="328"/>
      <c r="K48" s="328"/>
      <c r="L48" s="328"/>
      <c r="M48" s="328"/>
      <c r="N48" s="327"/>
      <c r="O48" s="327"/>
      <c r="P48" s="327"/>
      <c r="Q48" s="327"/>
    </row>
    <row r="49" spans="2:17" x14ac:dyDescent="0.2">
      <c r="B49" s="381" t="s">
        <v>191</v>
      </c>
      <c r="C49" s="382"/>
      <c r="D49" s="57">
        <v>9159.9331870000005</v>
      </c>
      <c r="E49" s="57">
        <v>-6.4961000000000002</v>
      </c>
      <c r="F49" s="57">
        <v>9153.4370870000002</v>
      </c>
      <c r="G49" s="57">
        <v>9203.3273769999996</v>
      </c>
      <c r="H49" s="57">
        <v>-6.4961000000000002</v>
      </c>
      <c r="I49" s="58">
        <v>9196.8312769999993</v>
      </c>
      <c r="J49" s="328"/>
      <c r="K49" s="328">
        <f>SUM(D42:D48)-D49</f>
        <v>0</v>
      </c>
      <c r="L49" s="328">
        <f t="shared" ref="L49:P49" si="4">SUM(E42:E48)-E49</f>
        <v>0</v>
      </c>
      <c r="M49" s="328">
        <f t="shared" si="4"/>
        <v>0</v>
      </c>
      <c r="N49" s="328">
        <f t="shared" si="4"/>
        <v>0</v>
      </c>
      <c r="O49" s="328">
        <f t="shared" si="4"/>
        <v>0</v>
      </c>
      <c r="P49" s="328">
        <f t="shared" si="4"/>
        <v>0</v>
      </c>
      <c r="Q49" s="327"/>
    </row>
    <row r="50" spans="2:17" x14ac:dyDescent="0.2">
      <c r="B50" s="375" t="s">
        <v>12</v>
      </c>
      <c r="C50" s="54" t="s">
        <v>134</v>
      </c>
      <c r="D50" s="55">
        <v>791.1</v>
      </c>
      <c r="E50" s="55">
        <v>0</v>
      </c>
      <c r="F50" s="55">
        <v>791.1</v>
      </c>
      <c r="G50" s="55">
        <v>791.1</v>
      </c>
      <c r="H50" s="55">
        <v>0</v>
      </c>
      <c r="I50" s="56">
        <v>791.1</v>
      </c>
      <c r="J50" s="328"/>
      <c r="K50" s="328"/>
      <c r="L50" s="328"/>
      <c r="M50" s="328"/>
      <c r="N50" s="327"/>
      <c r="O50" s="327"/>
      <c r="P50" s="327"/>
      <c r="Q50" s="327"/>
    </row>
    <row r="51" spans="2:17" x14ac:dyDescent="0.2">
      <c r="B51" s="376"/>
      <c r="C51" s="54" t="s">
        <v>48</v>
      </c>
      <c r="D51" s="55">
        <v>1615.04458</v>
      </c>
      <c r="E51" s="55">
        <v>3.1064210000000001</v>
      </c>
      <c r="F51" s="55">
        <v>1618.151001</v>
      </c>
      <c r="G51" s="55">
        <v>1640.977725</v>
      </c>
      <c r="H51" s="55">
        <v>3.1064210000000001</v>
      </c>
      <c r="I51" s="56">
        <v>1644.0841459999999</v>
      </c>
      <c r="J51" s="328"/>
      <c r="K51" s="328"/>
      <c r="L51" s="328"/>
      <c r="M51" s="328"/>
      <c r="N51" s="327"/>
      <c r="O51" s="327"/>
      <c r="P51" s="327"/>
      <c r="Q51" s="327"/>
    </row>
    <row r="52" spans="2:17" x14ac:dyDescent="0.2">
      <c r="B52" s="376"/>
      <c r="C52" s="54" t="s">
        <v>49</v>
      </c>
      <c r="D52" s="55">
        <v>795.91797499999996</v>
      </c>
      <c r="E52" s="55">
        <v>-5.0599999999999996</v>
      </c>
      <c r="F52" s="55">
        <v>790.85797500000001</v>
      </c>
      <c r="G52" s="55">
        <v>833.82904900000005</v>
      </c>
      <c r="H52" s="55">
        <v>-5.0599999999999996</v>
      </c>
      <c r="I52" s="56">
        <v>828.769049</v>
      </c>
      <c r="J52" s="328"/>
      <c r="K52" s="328"/>
      <c r="L52" s="328"/>
      <c r="M52" s="328"/>
      <c r="N52" s="327"/>
      <c r="O52" s="327"/>
      <c r="P52" s="327"/>
      <c r="Q52" s="327"/>
    </row>
    <row r="53" spans="2:17" x14ac:dyDescent="0.2">
      <c r="B53" s="376"/>
      <c r="C53" s="54" t="s">
        <v>55</v>
      </c>
      <c r="D53" s="55">
        <v>7248.554134</v>
      </c>
      <c r="E53" s="55">
        <v>13.101912</v>
      </c>
      <c r="F53" s="55">
        <v>7261.6560460000001</v>
      </c>
      <c r="G53" s="55">
        <v>7310.860103</v>
      </c>
      <c r="H53" s="55">
        <v>13.101912</v>
      </c>
      <c r="I53" s="56">
        <v>7323.9620150000001</v>
      </c>
      <c r="J53" s="59"/>
      <c r="K53" s="59"/>
      <c r="L53" s="59"/>
      <c r="M53" s="59"/>
    </row>
    <row r="54" spans="2:17" ht="25.5" x14ac:dyDescent="0.2">
      <c r="B54" s="376"/>
      <c r="C54" s="54" t="s">
        <v>56</v>
      </c>
      <c r="D54" s="55">
        <v>456.62826000000001</v>
      </c>
      <c r="E54" s="55">
        <v>0.45596399999999998</v>
      </c>
      <c r="F54" s="55">
        <v>457.08422400000001</v>
      </c>
      <c r="G54" s="55">
        <v>456.62826000000001</v>
      </c>
      <c r="H54" s="55">
        <v>0.45596399999999998</v>
      </c>
      <c r="I54" s="56">
        <v>457.08422400000001</v>
      </c>
      <c r="J54" s="59"/>
      <c r="K54" s="59"/>
      <c r="L54" s="59"/>
      <c r="M54" s="59"/>
    </row>
    <row r="55" spans="2:17" x14ac:dyDescent="0.2">
      <c r="B55" s="376"/>
      <c r="C55" s="54" t="s">
        <v>52</v>
      </c>
      <c r="D55" s="55">
        <v>643.42521999999997</v>
      </c>
      <c r="E55" s="55">
        <v>4.7384209999999998</v>
      </c>
      <c r="F55" s="55">
        <v>648.16364099999998</v>
      </c>
      <c r="G55" s="55">
        <v>687.32480499999997</v>
      </c>
      <c r="H55" s="55">
        <v>4.7384209999999998</v>
      </c>
      <c r="I55" s="56">
        <v>692.06322599999999</v>
      </c>
      <c r="J55" s="59"/>
      <c r="K55" s="59"/>
      <c r="L55" s="59"/>
      <c r="M55" s="59"/>
    </row>
    <row r="56" spans="2:17" x14ac:dyDescent="0.2">
      <c r="B56" s="381" t="s">
        <v>191</v>
      </c>
      <c r="C56" s="382"/>
      <c r="D56" s="57">
        <v>11550.670169000001</v>
      </c>
      <c r="E56" s="57">
        <v>16.342718000000001</v>
      </c>
      <c r="F56" s="57">
        <v>11567.012887000001</v>
      </c>
      <c r="G56" s="57">
        <v>11720.719942</v>
      </c>
      <c r="H56" s="57">
        <v>16.342718000000001</v>
      </c>
      <c r="I56" s="58">
        <v>11737.06266</v>
      </c>
      <c r="J56" s="59"/>
      <c r="K56" s="59">
        <f>SUM(D50:D55)-D56</f>
        <v>0</v>
      </c>
      <c r="L56" s="59">
        <f t="shared" ref="L56:P56" si="5">SUM(E50:E55)-E56</f>
        <v>0</v>
      </c>
      <c r="M56" s="59">
        <f t="shared" si="5"/>
        <v>0</v>
      </c>
      <c r="N56" s="59">
        <f t="shared" si="5"/>
        <v>0</v>
      </c>
      <c r="O56" s="59">
        <f t="shared" si="5"/>
        <v>0</v>
      </c>
      <c r="P56" s="59">
        <f t="shared" si="5"/>
        <v>0</v>
      </c>
    </row>
    <row r="57" spans="2:17" x14ac:dyDescent="0.2">
      <c r="B57" s="375" t="s">
        <v>13</v>
      </c>
      <c r="C57" s="54" t="s">
        <v>131</v>
      </c>
      <c r="D57" s="55">
        <v>9.0244590000000002</v>
      </c>
      <c r="E57" s="55">
        <v>0</v>
      </c>
      <c r="F57" s="55">
        <v>9.0244590000000002</v>
      </c>
      <c r="G57" s="55">
        <v>16.653143</v>
      </c>
      <c r="H57" s="55">
        <v>0</v>
      </c>
      <c r="I57" s="56">
        <v>16.653143</v>
      </c>
      <c r="J57" s="59"/>
      <c r="K57" s="59"/>
      <c r="L57" s="59"/>
      <c r="M57" s="59"/>
    </row>
    <row r="58" spans="2:17" x14ac:dyDescent="0.2">
      <c r="B58" s="376"/>
      <c r="C58" s="54" t="s">
        <v>50</v>
      </c>
      <c r="D58" s="55">
        <v>2446.466895</v>
      </c>
      <c r="E58" s="55">
        <v>56.960836</v>
      </c>
      <c r="F58" s="55">
        <v>2503.4277310000002</v>
      </c>
      <c r="G58" s="55">
        <v>2523.4009449999999</v>
      </c>
      <c r="H58" s="55">
        <v>56.960836</v>
      </c>
      <c r="I58" s="56">
        <v>2580.3617810000001</v>
      </c>
      <c r="J58" s="59"/>
      <c r="K58" s="59"/>
      <c r="L58" s="59"/>
      <c r="M58" s="59"/>
    </row>
    <row r="59" spans="2:17" x14ac:dyDescent="0.2">
      <c r="B59" s="376"/>
      <c r="C59" s="54" t="s">
        <v>145</v>
      </c>
      <c r="D59" s="55">
        <v>1032.5985760000001</v>
      </c>
      <c r="E59" s="55">
        <v>-49.2</v>
      </c>
      <c r="F59" s="55">
        <v>983.39857600000005</v>
      </c>
      <c r="G59" s="55">
        <v>1032.6406280000001</v>
      </c>
      <c r="H59" s="55">
        <v>-49.2</v>
      </c>
      <c r="I59" s="56">
        <v>983.44062799999995</v>
      </c>
      <c r="J59" s="59"/>
      <c r="K59" s="59"/>
      <c r="L59" s="59"/>
      <c r="M59" s="59"/>
    </row>
    <row r="60" spans="2:17" x14ac:dyDescent="0.2">
      <c r="B60" s="376"/>
      <c r="C60" s="54" t="s">
        <v>146</v>
      </c>
      <c r="D60" s="55">
        <v>1628.5613820000001</v>
      </c>
      <c r="E60" s="55">
        <v>345</v>
      </c>
      <c r="F60" s="55">
        <v>1973.5613820000001</v>
      </c>
      <c r="G60" s="55">
        <v>1628.5613820000001</v>
      </c>
      <c r="H60" s="55">
        <v>345</v>
      </c>
      <c r="I60" s="56">
        <v>1973.5613820000001</v>
      </c>
      <c r="J60" s="59"/>
      <c r="K60" s="59"/>
      <c r="L60" s="59"/>
      <c r="M60" s="59"/>
    </row>
    <row r="61" spans="2:17" x14ac:dyDescent="0.2">
      <c r="B61" s="381" t="s">
        <v>191</v>
      </c>
      <c r="C61" s="382"/>
      <c r="D61" s="57">
        <v>5116.651312</v>
      </c>
      <c r="E61" s="57">
        <v>352.76083599999998</v>
      </c>
      <c r="F61" s="57">
        <v>5469.4121480000003</v>
      </c>
      <c r="G61" s="57">
        <v>5201.2560979999998</v>
      </c>
      <c r="H61" s="57">
        <v>352.76083599999998</v>
      </c>
      <c r="I61" s="58">
        <v>5554.0169340000002</v>
      </c>
      <c r="J61" s="59"/>
      <c r="K61" s="59">
        <f>SUM(D57:D60)-D61</f>
        <v>0</v>
      </c>
      <c r="L61" s="59">
        <f t="shared" ref="L61:P61" si="6">SUM(E57:E60)-E61</f>
        <v>0</v>
      </c>
      <c r="M61" s="59">
        <f t="shared" si="6"/>
        <v>0</v>
      </c>
      <c r="N61" s="59">
        <f t="shared" si="6"/>
        <v>0</v>
      </c>
      <c r="O61" s="59">
        <f t="shared" si="6"/>
        <v>0</v>
      </c>
      <c r="P61" s="59">
        <f t="shared" si="6"/>
        <v>0</v>
      </c>
    </row>
    <row r="62" spans="2:17" x14ac:dyDescent="0.2">
      <c r="B62" s="375" t="s">
        <v>14</v>
      </c>
      <c r="C62" s="54" t="s">
        <v>77</v>
      </c>
      <c r="D62" s="55">
        <v>492.252971</v>
      </c>
      <c r="E62" s="55">
        <v>40.189506999999999</v>
      </c>
      <c r="F62" s="55">
        <v>532.44247800000005</v>
      </c>
      <c r="G62" s="55">
        <v>516.20879400000001</v>
      </c>
      <c r="H62" s="55">
        <v>40.189506999999999</v>
      </c>
      <c r="I62" s="56">
        <v>556.39830099999995</v>
      </c>
      <c r="J62" s="59"/>
      <c r="K62" s="59"/>
      <c r="L62" s="59"/>
      <c r="M62" s="59"/>
    </row>
    <row r="63" spans="2:17" ht="25.5" x14ac:dyDescent="0.2">
      <c r="B63" s="376"/>
      <c r="C63" s="54" t="s">
        <v>45</v>
      </c>
      <c r="D63" s="55">
        <v>50.043824999999998</v>
      </c>
      <c r="E63" s="55">
        <v>-0.19517999999999999</v>
      </c>
      <c r="F63" s="55">
        <v>49.848644999999998</v>
      </c>
      <c r="G63" s="55">
        <v>53.988804000000002</v>
      </c>
      <c r="H63" s="55">
        <v>-0.19517999999999999</v>
      </c>
      <c r="I63" s="56">
        <v>53.793624000000001</v>
      </c>
      <c r="J63" s="59"/>
      <c r="K63" s="59"/>
      <c r="L63" s="59"/>
      <c r="M63" s="59"/>
    </row>
    <row r="64" spans="2:17" ht="25.5" x14ac:dyDescent="0.2">
      <c r="B64" s="376"/>
      <c r="C64" s="54" t="s">
        <v>78</v>
      </c>
      <c r="D64" s="55">
        <v>479.34193699999997</v>
      </c>
      <c r="E64" s="55">
        <v>16.262606999999999</v>
      </c>
      <c r="F64" s="55">
        <v>495.60454399999998</v>
      </c>
      <c r="G64" s="55">
        <v>485.78907800000002</v>
      </c>
      <c r="H64" s="55">
        <v>16.262606999999999</v>
      </c>
      <c r="I64" s="56">
        <v>502.05168500000002</v>
      </c>
      <c r="J64" s="59"/>
      <c r="K64" s="59"/>
      <c r="L64" s="59"/>
      <c r="M64" s="59"/>
    </row>
    <row r="65" spans="2:13" x14ac:dyDescent="0.2">
      <c r="B65" s="381" t="s">
        <v>191</v>
      </c>
      <c r="C65" s="382"/>
      <c r="D65" s="57">
        <v>1021.638733</v>
      </c>
      <c r="E65" s="57">
        <v>56.256934000000001</v>
      </c>
      <c r="F65" s="57">
        <v>1077.895667</v>
      </c>
      <c r="G65" s="57">
        <v>1055.986676</v>
      </c>
      <c r="H65" s="57">
        <v>56.256934000000001</v>
      </c>
      <c r="I65" s="58">
        <v>1112.24361</v>
      </c>
      <c r="J65" s="59"/>
      <c r="K65" s="59"/>
      <c r="L65" s="59"/>
      <c r="M65" s="59"/>
    </row>
    <row r="66" spans="2:13" ht="38.25" x14ac:dyDescent="0.2">
      <c r="B66" s="375" t="s">
        <v>15</v>
      </c>
      <c r="C66" s="54" t="s">
        <v>223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6">
        <v>0</v>
      </c>
      <c r="J66" s="59"/>
      <c r="K66" s="59"/>
      <c r="L66" s="59"/>
      <c r="M66" s="59"/>
    </row>
    <row r="67" spans="2:13" ht="25.5" x14ac:dyDescent="0.2">
      <c r="B67" s="376"/>
      <c r="C67" s="54" t="s">
        <v>275</v>
      </c>
      <c r="D67" s="55">
        <v>169.98225199999999</v>
      </c>
      <c r="E67" s="55">
        <v>0</v>
      </c>
      <c r="F67" s="55">
        <v>169.98225199999999</v>
      </c>
      <c r="G67" s="55">
        <v>195.98225199999999</v>
      </c>
      <c r="H67" s="55">
        <v>0</v>
      </c>
      <c r="I67" s="56">
        <v>195.98225199999999</v>
      </c>
      <c r="J67" s="59"/>
      <c r="K67" s="59"/>
      <c r="L67" s="59"/>
      <c r="M67" s="59"/>
    </row>
    <row r="68" spans="2:13" ht="25.5" x14ac:dyDescent="0.2">
      <c r="B68" s="377"/>
      <c r="C68" s="54" t="s">
        <v>276</v>
      </c>
      <c r="D68" s="55">
        <v>186.132643</v>
      </c>
      <c r="E68" s="55">
        <v>0</v>
      </c>
      <c r="F68" s="55">
        <v>186.132643</v>
      </c>
      <c r="G68" s="55">
        <v>186.304643</v>
      </c>
      <c r="H68" s="55">
        <v>0</v>
      </c>
      <c r="I68" s="56">
        <v>186.304643</v>
      </c>
      <c r="J68" s="59"/>
      <c r="K68" s="59"/>
      <c r="L68" s="59"/>
      <c r="M68" s="59"/>
    </row>
    <row r="69" spans="2:13" x14ac:dyDescent="0.2">
      <c r="B69" s="381" t="s">
        <v>191</v>
      </c>
      <c r="C69" s="382"/>
      <c r="D69" s="57">
        <v>356.11489499999999</v>
      </c>
      <c r="E69" s="57">
        <v>0</v>
      </c>
      <c r="F69" s="57">
        <v>356.11489499999999</v>
      </c>
      <c r="G69" s="57">
        <v>382.28689500000002</v>
      </c>
      <c r="H69" s="57">
        <v>0</v>
      </c>
      <c r="I69" s="58">
        <v>382.28689500000002</v>
      </c>
      <c r="J69" s="59"/>
      <c r="K69" s="59"/>
      <c r="L69" s="59"/>
      <c r="M69" s="59"/>
    </row>
    <row r="70" spans="2:13" ht="38.25" x14ac:dyDescent="0.2">
      <c r="B70" s="375" t="s">
        <v>16</v>
      </c>
      <c r="C70" s="54" t="s">
        <v>224</v>
      </c>
      <c r="D70" s="55">
        <v>3424.1242809999999</v>
      </c>
      <c r="E70" s="55">
        <v>-100</v>
      </c>
      <c r="F70" s="55">
        <v>3324.1242809999999</v>
      </c>
      <c r="G70" s="55">
        <v>3454.751589</v>
      </c>
      <c r="H70" s="55">
        <v>-100</v>
      </c>
      <c r="I70" s="56">
        <v>3354.751589</v>
      </c>
      <c r="J70" s="59"/>
      <c r="K70" s="59"/>
      <c r="L70" s="59"/>
      <c r="M70" s="59"/>
    </row>
    <row r="71" spans="2:13" x14ac:dyDescent="0.2">
      <c r="B71" s="376"/>
      <c r="C71" s="54" t="s">
        <v>277</v>
      </c>
      <c r="D71" s="55">
        <v>25.029408</v>
      </c>
      <c r="E71" s="55">
        <v>0</v>
      </c>
      <c r="F71" s="55">
        <v>25.029408</v>
      </c>
      <c r="G71" s="55">
        <v>25.031832999999999</v>
      </c>
      <c r="H71" s="55">
        <v>0</v>
      </c>
      <c r="I71" s="56">
        <v>25.031832999999999</v>
      </c>
      <c r="J71" s="59"/>
      <c r="K71" s="59"/>
      <c r="L71" s="59"/>
      <c r="M71" s="59"/>
    </row>
    <row r="72" spans="2:13" x14ac:dyDescent="0.2">
      <c r="B72" s="376"/>
      <c r="C72" s="54" t="s">
        <v>79</v>
      </c>
      <c r="D72" s="55">
        <v>742.00865999999996</v>
      </c>
      <c r="E72" s="55">
        <v>265</v>
      </c>
      <c r="F72" s="55">
        <v>1007.00866</v>
      </c>
      <c r="G72" s="55">
        <v>787.04265399999997</v>
      </c>
      <c r="H72" s="55">
        <v>265</v>
      </c>
      <c r="I72" s="56">
        <v>1052.0426540000001</v>
      </c>
      <c r="J72" s="59"/>
      <c r="K72" s="59"/>
      <c r="L72" s="59"/>
      <c r="M72" s="59"/>
    </row>
    <row r="73" spans="2:13" x14ac:dyDescent="0.2">
      <c r="B73" s="376"/>
      <c r="C73" s="54" t="s">
        <v>156</v>
      </c>
      <c r="D73" s="55">
        <v>349.094829</v>
      </c>
      <c r="E73" s="55">
        <v>-35</v>
      </c>
      <c r="F73" s="55">
        <v>314.094829</v>
      </c>
      <c r="G73" s="55">
        <v>349.094829</v>
      </c>
      <c r="H73" s="55">
        <v>-35</v>
      </c>
      <c r="I73" s="56">
        <v>314.094829</v>
      </c>
      <c r="J73" s="59"/>
      <c r="K73" s="59"/>
      <c r="L73" s="59"/>
      <c r="M73" s="59"/>
    </row>
    <row r="74" spans="2:13" x14ac:dyDescent="0.2">
      <c r="B74" s="376"/>
      <c r="C74" s="54" t="s">
        <v>154</v>
      </c>
      <c r="D74" s="55">
        <v>17254.936809999999</v>
      </c>
      <c r="E74" s="55">
        <v>604.04999999999995</v>
      </c>
      <c r="F74" s="55">
        <v>17858.986809999999</v>
      </c>
      <c r="G74" s="55">
        <v>17254.936809999999</v>
      </c>
      <c r="H74" s="55">
        <v>604.04999999999995</v>
      </c>
      <c r="I74" s="56">
        <v>17858.986809999999</v>
      </c>
      <c r="J74" s="59"/>
      <c r="K74" s="59"/>
      <c r="L74" s="59"/>
      <c r="M74" s="59"/>
    </row>
    <row r="75" spans="2:13" x14ac:dyDescent="0.2">
      <c r="B75" s="376"/>
      <c r="C75" s="54" t="s">
        <v>80</v>
      </c>
      <c r="D75" s="55">
        <v>110.154493</v>
      </c>
      <c r="E75" s="55">
        <v>0</v>
      </c>
      <c r="F75" s="55">
        <v>110.154493</v>
      </c>
      <c r="G75" s="55">
        <v>114.51103500000001</v>
      </c>
      <c r="H75" s="55">
        <v>0</v>
      </c>
      <c r="I75" s="56">
        <v>114.51103500000001</v>
      </c>
      <c r="J75" s="59"/>
      <c r="K75" s="59"/>
      <c r="L75" s="59"/>
      <c r="M75" s="59"/>
    </row>
    <row r="76" spans="2:13" ht="38.25" x14ac:dyDescent="0.2">
      <c r="B76" s="377"/>
      <c r="C76" s="54" t="s">
        <v>278</v>
      </c>
      <c r="D76" s="55">
        <v>2.47587</v>
      </c>
      <c r="E76" s="55">
        <v>0</v>
      </c>
      <c r="F76" s="55">
        <v>2.47587</v>
      </c>
      <c r="G76" s="55">
        <v>2.47587</v>
      </c>
      <c r="H76" s="55">
        <v>0</v>
      </c>
      <c r="I76" s="56">
        <v>2.47587</v>
      </c>
      <c r="J76" s="59"/>
      <c r="K76" s="59"/>
      <c r="L76" s="59"/>
      <c r="M76" s="59"/>
    </row>
    <row r="77" spans="2:13" x14ac:dyDescent="0.2">
      <c r="B77" s="381" t="s">
        <v>191</v>
      </c>
      <c r="C77" s="382"/>
      <c r="D77" s="57">
        <v>21907.824350999999</v>
      </c>
      <c r="E77" s="57">
        <v>734.05</v>
      </c>
      <c r="F77" s="57">
        <v>22641.874350999999</v>
      </c>
      <c r="G77" s="57">
        <v>21987.84462</v>
      </c>
      <c r="H77" s="57">
        <v>734.05</v>
      </c>
      <c r="I77" s="58">
        <v>22721.894619999999</v>
      </c>
      <c r="J77" s="59"/>
      <c r="K77" s="59"/>
      <c r="L77" s="59"/>
      <c r="M77" s="59"/>
    </row>
    <row r="78" spans="2:13" ht="25.5" x14ac:dyDescent="0.2">
      <c r="B78" s="64" t="s">
        <v>17</v>
      </c>
      <c r="C78" s="61" t="s">
        <v>81</v>
      </c>
      <c r="D78" s="62">
        <v>44.878585999999999</v>
      </c>
      <c r="E78" s="62">
        <v>0</v>
      </c>
      <c r="F78" s="62">
        <v>44.878585999999999</v>
      </c>
      <c r="G78" s="62">
        <v>63.372824000000001</v>
      </c>
      <c r="H78" s="62">
        <v>0</v>
      </c>
      <c r="I78" s="63">
        <v>63.372824000000001</v>
      </c>
      <c r="J78" s="59"/>
      <c r="K78" s="59"/>
      <c r="L78" s="59"/>
      <c r="M78" s="59"/>
    </row>
    <row r="79" spans="2:13" x14ac:dyDescent="0.2">
      <c r="B79" s="381" t="s">
        <v>191</v>
      </c>
      <c r="C79" s="382"/>
      <c r="D79" s="57">
        <v>44.878585999999999</v>
      </c>
      <c r="E79" s="57">
        <v>0</v>
      </c>
      <c r="F79" s="57">
        <v>44.878585999999999</v>
      </c>
      <c r="G79" s="57">
        <v>63.372824000000001</v>
      </c>
      <c r="H79" s="57">
        <v>0</v>
      </c>
      <c r="I79" s="58">
        <v>63.372824000000001</v>
      </c>
      <c r="J79" s="59"/>
      <c r="K79" s="59"/>
      <c r="L79" s="59"/>
      <c r="M79" s="59"/>
    </row>
    <row r="80" spans="2:13" x14ac:dyDescent="0.2">
      <c r="B80" s="375" t="s">
        <v>18</v>
      </c>
      <c r="C80" s="54" t="s">
        <v>82</v>
      </c>
      <c r="D80" s="55">
        <v>256.75993499999998</v>
      </c>
      <c r="E80" s="55">
        <v>-5</v>
      </c>
      <c r="F80" s="55">
        <v>251.75993500000001</v>
      </c>
      <c r="G80" s="55">
        <v>278.40661899999998</v>
      </c>
      <c r="H80" s="55">
        <v>-5</v>
      </c>
      <c r="I80" s="56">
        <v>273.40661899999998</v>
      </c>
      <c r="J80" s="59"/>
      <c r="K80" s="59"/>
      <c r="L80" s="59"/>
      <c r="M80" s="59"/>
    </row>
    <row r="81" spans="2:13" x14ac:dyDescent="0.2">
      <c r="B81" s="376"/>
      <c r="C81" s="54" t="s">
        <v>83</v>
      </c>
      <c r="D81" s="55">
        <v>340.98830400000003</v>
      </c>
      <c r="E81" s="55">
        <v>9.9464240000000004</v>
      </c>
      <c r="F81" s="55">
        <v>350.93472800000001</v>
      </c>
      <c r="G81" s="55">
        <v>468.128491</v>
      </c>
      <c r="H81" s="55">
        <v>9.9464240000000004</v>
      </c>
      <c r="I81" s="56">
        <v>478.07491499999998</v>
      </c>
      <c r="J81" s="59"/>
      <c r="K81" s="59"/>
      <c r="L81" s="59"/>
      <c r="M81" s="59"/>
    </row>
    <row r="82" spans="2:13" x14ac:dyDescent="0.2">
      <c r="B82" s="376"/>
      <c r="C82" s="54" t="s">
        <v>84</v>
      </c>
      <c r="D82" s="55">
        <v>78.954279999999997</v>
      </c>
      <c r="E82" s="55">
        <v>7</v>
      </c>
      <c r="F82" s="55">
        <v>85.954279999999997</v>
      </c>
      <c r="G82" s="55">
        <v>78.954279999999997</v>
      </c>
      <c r="H82" s="55">
        <v>7</v>
      </c>
      <c r="I82" s="56">
        <v>85.954279999999997</v>
      </c>
      <c r="J82" s="59"/>
      <c r="K82" s="59"/>
      <c r="L82" s="59"/>
      <c r="M82" s="59"/>
    </row>
    <row r="83" spans="2:13" x14ac:dyDescent="0.2">
      <c r="B83" s="376"/>
      <c r="C83" s="54" t="s">
        <v>85</v>
      </c>
      <c r="D83" s="55">
        <v>876.35650999999996</v>
      </c>
      <c r="E83" s="55">
        <v>-3.5</v>
      </c>
      <c r="F83" s="55">
        <v>872.85650999999996</v>
      </c>
      <c r="G83" s="55">
        <v>1118.712824</v>
      </c>
      <c r="H83" s="55">
        <v>-3.5</v>
      </c>
      <c r="I83" s="56">
        <v>1115.212824</v>
      </c>
      <c r="J83" s="59"/>
      <c r="K83" s="59"/>
      <c r="L83" s="59"/>
      <c r="M83" s="59"/>
    </row>
    <row r="84" spans="2:13" x14ac:dyDescent="0.2">
      <c r="B84" s="376"/>
      <c r="C84" s="54" t="s">
        <v>86</v>
      </c>
      <c r="D84" s="55">
        <v>6105.6951019999997</v>
      </c>
      <c r="E84" s="55">
        <v>2.5101179999999998</v>
      </c>
      <c r="F84" s="55">
        <v>6108.2052199999998</v>
      </c>
      <c r="G84" s="55">
        <v>6229.2758400000002</v>
      </c>
      <c r="H84" s="55">
        <v>2.5101179999999998</v>
      </c>
      <c r="I84" s="56">
        <v>6231.7859580000004</v>
      </c>
      <c r="J84" s="59"/>
      <c r="K84" s="59"/>
      <c r="L84" s="59"/>
      <c r="M84" s="59"/>
    </row>
    <row r="85" spans="2:13" x14ac:dyDescent="0.2">
      <c r="B85" s="376"/>
      <c r="C85" s="54" t="s">
        <v>141</v>
      </c>
      <c r="D85" s="55">
        <v>6853.2009120000002</v>
      </c>
      <c r="E85" s="55">
        <v>-900.5</v>
      </c>
      <c r="F85" s="55">
        <v>5952.7009120000002</v>
      </c>
      <c r="G85" s="55">
        <v>6853.2009120000002</v>
      </c>
      <c r="H85" s="55">
        <v>-900.5</v>
      </c>
      <c r="I85" s="56">
        <v>5952.7009120000002</v>
      </c>
      <c r="J85" s="59"/>
      <c r="K85" s="59"/>
      <c r="L85" s="59"/>
      <c r="M85" s="59"/>
    </row>
    <row r="86" spans="2:13" ht="25.5" x14ac:dyDescent="0.2">
      <c r="B86" s="377"/>
      <c r="C86" s="54" t="s">
        <v>87</v>
      </c>
      <c r="D86" s="55">
        <v>557.40001600000005</v>
      </c>
      <c r="E86" s="55">
        <v>-11</v>
      </c>
      <c r="F86" s="55">
        <v>546.40001600000005</v>
      </c>
      <c r="G86" s="55">
        <v>848.09146899999996</v>
      </c>
      <c r="H86" s="55">
        <v>-11</v>
      </c>
      <c r="I86" s="56">
        <v>837.09146899999996</v>
      </c>
      <c r="J86" s="59"/>
      <c r="K86" s="59"/>
      <c r="L86" s="59"/>
      <c r="M86" s="59"/>
    </row>
    <row r="87" spans="2:13" x14ac:dyDescent="0.2">
      <c r="B87" s="381" t="s">
        <v>191</v>
      </c>
      <c r="C87" s="382"/>
      <c r="D87" s="57">
        <v>15069.355059</v>
      </c>
      <c r="E87" s="57">
        <v>-900.54345799999999</v>
      </c>
      <c r="F87" s="57">
        <v>14168.811600999999</v>
      </c>
      <c r="G87" s="57">
        <v>15874.770435</v>
      </c>
      <c r="H87" s="57">
        <v>-900.54345799999999</v>
      </c>
      <c r="I87" s="58">
        <v>14974.226977</v>
      </c>
      <c r="J87" s="59"/>
      <c r="K87" s="59"/>
      <c r="L87" s="59"/>
      <c r="M87" s="59"/>
    </row>
    <row r="88" spans="2:13" x14ac:dyDescent="0.2">
      <c r="B88" s="375" t="s">
        <v>19</v>
      </c>
      <c r="C88" s="54" t="s">
        <v>88</v>
      </c>
      <c r="D88" s="55">
        <v>191.68828999999999</v>
      </c>
      <c r="E88" s="55">
        <v>-0.28558099999999997</v>
      </c>
      <c r="F88" s="55">
        <v>191.40270899999999</v>
      </c>
      <c r="G88" s="55">
        <v>251.012992</v>
      </c>
      <c r="H88" s="55">
        <v>-0.28558099999999997</v>
      </c>
      <c r="I88" s="56">
        <v>250.72741099999999</v>
      </c>
      <c r="J88" s="59"/>
      <c r="K88" s="59"/>
      <c r="L88" s="59"/>
      <c r="M88" s="59"/>
    </row>
    <row r="89" spans="2:13" x14ac:dyDescent="0.2">
      <c r="B89" s="376"/>
      <c r="C89" s="54" t="s">
        <v>151</v>
      </c>
      <c r="D89" s="55">
        <v>1026.2</v>
      </c>
      <c r="E89" s="55">
        <v>-400</v>
      </c>
      <c r="F89" s="55">
        <v>626.20000000000005</v>
      </c>
      <c r="G89" s="55">
        <v>926.2</v>
      </c>
      <c r="H89" s="55">
        <v>-400</v>
      </c>
      <c r="I89" s="56">
        <v>526.20000000000005</v>
      </c>
      <c r="J89" s="59"/>
      <c r="K89" s="59"/>
      <c r="L89" s="59"/>
      <c r="M89" s="59"/>
    </row>
    <row r="90" spans="2:13" ht="25.5" x14ac:dyDescent="0.2">
      <c r="B90" s="376"/>
      <c r="C90" s="54" t="s">
        <v>89</v>
      </c>
      <c r="D90" s="55">
        <v>6.5304159999999998</v>
      </c>
      <c r="E90" s="55">
        <v>0</v>
      </c>
      <c r="F90" s="55">
        <v>6.5304159999999998</v>
      </c>
      <c r="G90" s="55">
        <v>6.7210999999999999</v>
      </c>
      <c r="H90" s="55">
        <v>0</v>
      </c>
      <c r="I90" s="56">
        <v>6.7210999999999999</v>
      </c>
      <c r="J90" s="59"/>
      <c r="K90" s="59"/>
      <c r="L90" s="59"/>
      <c r="M90" s="59"/>
    </row>
    <row r="91" spans="2:13" ht="25.5" x14ac:dyDescent="0.2">
      <c r="B91" s="376"/>
      <c r="C91" s="54" t="s">
        <v>90</v>
      </c>
      <c r="D91" s="55">
        <v>1628.776167</v>
      </c>
      <c r="E91" s="55">
        <v>39.259869000000002</v>
      </c>
      <c r="F91" s="55">
        <v>1668.036036</v>
      </c>
      <c r="G91" s="55">
        <v>1836.916504</v>
      </c>
      <c r="H91" s="55">
        <v>39.259869000000002</v>
      </c>
      <c r="I91" s="56">
        <v>1876.176373</v>
      </c>
      <c r="J91" s="59"/>
      <c r="K91" s="59"/>
      <c r="L91" s="59"/>
      <c r="M91" s="59"/>
    </row>
    <row r="92" spans="2:13" x14ac:dyDescent="0.2">
      <c r="B92" s="377"/>
      <c r="C92" s="54" t="s">
        <v>91</v>
      </c>
      <c r="D92" s="55">
        <v>4754.3975879999998</v>
      </c>
      <c r="E92" s="55">
        <v>-108.46383400000001</v>
      </c>
      <c r="F92" s="55">
        <v>4645.9337539999997</v>
      </c>
      <c r="G92" s="55">
        <v>2535.0638669999998</v>
      </c>
      <c r="H92" s="55">
        <v>-108.46383400000001</v>
      </c>
      <c r="I92" s="56">
        <v>2426.6000330000002</v>
      </c>
      <c r="J92" s="59"/>
      <c r="K92" s="59"/>
      <c r="L92" s="59"/>
      <c r="M92" s="59"/>
    </row>
    <row r="93" spans="2:13" x14ac:dyDescent="0.2">
      <c r="B93" s="381" t="s">
        <v>191</v>
      </c>
      <c r="C93" s="382"/>
      <c r="D93" s="57">
        <v>7607.5924610000002</v>
      </c>
      <c r="E93" s="57">
        <v>-469.48954600000002</v>
      </c>
      <c r="F93" s="57">
        <v>7138.1029150000004</v>
      </c>
      <c r="G93" s="57">
        <v>5555.9144630000001</v>
      </c>
      <c r="H93" s="57">
        <v>-469.48954600000002</v>
      </c>
      <c r="I93" s="58">
        <v>5086.4249170000003</v>
      </c>
      <c r="J93" s="59"/>
      <c r="K93" s="59"/>
      <c r="L93" s="59"/>
      <c r="M93" s="59"/>
    </row>
    <row r="94" spans="2:13" x14ac:dyDescent="0.2">
      <c r="B94" s="375" t="s">
        <v>20</v>
      </c>
      <c r="C94" s="54" t="s">
        <v>225</v>
      </c>
      <c r="D94" s="55">
        <v>316.77753899999999</v>
      </c>
      <c r="E94" s="55">
        <v>-1.215819</v>
      </c>
      <c r="F94" s="55">
        <v>315.56171999999998</v>
      </c>
      <c r="G94" s="55">
        <v>316.77753899999999</v>
      </c>
      <c r="H94" s="55">
        <v>-1.215819</v>
      </c>
      <c r="I94" s="56">
        <v>315.56171999999998</v>
      </c>
      <c r="J94" s="59"/>
      <c r="K94" s="59"/>
      <c r="L94" s="59"/>
      <c r="M94" s="59"/>
    </row>
    <row r="95" spans="2:13" x14ac:dyDescent="0.2">
      <c r="B95" s="376"/>
      <c r="C95" s="54" t="s">
        <v>254</v>
      </c>
      <c r="D95" s="55">
        <v>183.95422400000001</v>
      </c>
      <c r="E95" s="55">
        <v>6.7415019999999997</v>
      </c>
      <c r="F95" s="55">
        <v>190.69572600000001</v>
      </c>
      <c r="G95" s="55">
        <v>203.95422400000001</v>
      </c>
      <c r="H95" s="55">
        <v>6.7415019999999997</v>
      </c>
      <c r="I95" s="56">
        <v>210.69572600000001</v>
      </c>
      <c r="J95" s="59"/>
      <c r="K95" s="59"/>
      <c r="L95" s="59"/>
      <c r="M95" s="59"/>
    </row>
    <row r="96" spans="2:13" ht="25.5" x14ac:dyDescent="0.2">
      <c r="B96" s="376"/>
      <c r="C96" s="54" t="s">
        <v>279</v>
      </c>
      <c r="D96" s="55">
        <v>11.188041999999999</v>
      </c>
      <c r="E96" s="55">
        <v>0</v>
      </c>
      <c r="F96" s="55">
        <v>11.188041999999999</v>
      </c>
      <c r="G96" s="55">
        <v>11.188891999999999</v>
      </c>
      <c r="H96" s="55">
        <v>0</v>
      </c>
      <c r="I96" s="56">
        <v>11.188891999999999</v>
      </c>
      <c r="J96" s="59"/>
      <c r="K96" s="59"/>
      <c r="L96" s="59"/>
      <c r="M96" s="59"/>
    </row>
    <row r="97" spans="2:18" x14ac:dyDescent="0.2">
      <c r="B97" s="376"/>
      <c r="C97" s="54" t="s">
        <v>92</v>
      </c>
      <c r="D97" s="55">
        <v>467.53771699999999</v>
      </c>
      <c r="E97" s="55">
        <v>9</v>
      </c>
      <c r="F97" s="55">
        <v>476.53771699999999</v>
      </c>
      <c r="G97" s="55">
        <v>527.28576099999998</v>
      </c>
      <c r="H97" s="55">
        <v>9</v>
      </c>
      <c r="I97" s="56">
        <v>536.28576099999998</v>
      </c>
      <c r="J97" s="59"/>
      <c r="K97" s="59"/>
      <c r="L97" s="59"/>
      <c r="M97" s="59"/>
    </row>
    <row r="98" spans="2:18" ht="25.5" x14ac:dyDescent="0.2">
      <c r="B98" s="377"/>
      <c r="C98" s="54" t="s">
        <v>226</v>
      </c>
      <c r="D98" s="55">
        <v>41.355128999999998</v>
      </c>
      <c r="E98" s="55">
        <v>0</v>
      </c>
      <c r="F98" s="55">
        <v>41.355128999999998</v>
      </c>
      <c r="G98" s="55">
        <v>41.355128999999998</v>
      </c>
      <c r="H98" s="55">
        <v>0</v>
      </c>
      <c r="I98" s="56">
        <v>41.355128999999998</v>
      </c>
      <c r="J98" s="59"/>
      <c r="K98" s="59"/>
      <c r="L98" s="59"/>
      <c r="M98" s="59"/>
    </row>
    <row r="99" spans="2:18" x14ac:dyDescent="0.2">
      <c r="B99" s="381" t="s">
        <v>191</v>
      </c>
      <c r="C99" s="382"/>
      <c r="D99" s="57">
        <v>1020.812651</v>
      </c>
      <c r="E99" s="57">
        <v>14.525683000000001</v>
      </c>
      <c r="F99" s="57">
        <v>1035.338334</v>
      </c>
      <c r="G99" s="57">
        <v>1100.561545</v>
      </c>
      <c r="H99" s="57">
        <v>14.525683000000001</v>
      </c>
      <c r="I99" s="58">
        <v>1115.0872280000001</v>
      </c>
      <c r="J99" s="59"/>
      <c r="K99" s="59"/>
      <c r="L99" s="59"/>
      <c r="M99" s="59"/>
    </row>
    <row r="100" spans="2:18" ht="25.5" x14ac:dyDescent="0.2">
      <c r="B100" s="60" t="s">
        <v>21</v>
      </c>
      <c r="C100" s="61" t="s">
        <v>93</v>
      </c>
      <c r="D100" s="62">
        <v>285.31286</v>
      </c>
      <c r="E100" s="62">
        <v>0.95166700000000004</v>
      </c>
      <c r="F100" s="62">
        <v>286.26452699999999</v>
      </c>
      <c r="G100" s="62">
        <v>359.785977</v>
      </c>
      <c r="H100" s="62">
        <v>0.95166700000000004</v>
      </c>
      <c r="I100" s="62">
        <v>360.73764399999999</v>
      </c>
      <c r="J100" s="331"/>
      <c r="K100" s="331"/>
      <c r="L100" s="331"/>
      <c r="M100" s="331"/>
      <c r="N100" s="332"/>
      <c r="O100" s="332"/>
      <c r="P100" s="332"/>
      <c r="Q100" s="332"/>
      <c r="R100" s="332"/>
    </row>
    <row r="101" spans="2:18" x14ac:dyDescent="0.2">
      <c r="B101" s="381" t="s">
        <v>191</v>
      </c>
      <c r="C101" s="382"/>
      <c r="D101" s="57">
        <v>285.31286</v>
      </c>
      <c r="E101" s="57">
        <v>0.95166700000000004</v>
      </c>
      <c r="F101" s="57">
        <v>286.26452699999999</v>
      </c>
      <c r="G101" s="57">
        <v>359.785977</v>
      </c>
      <c r="H101" s="57">
        <v>0.95166700000000004</v>
      </c>
      <c r="I101" s="58">
        <v>360.73764399999999</v>
      </c>
      <c r="J101" s="331"/>
      <c r="K101" s="331">
        <f>SUM(D100)-D101</f>
        <v>0</v>
      </c>
      <c r="L101" s="331">
        <f t="shared" ref="L101:P101" si="7">SUM(E100)-E101</f>
        <v>0</v>
      </c>
      <c r="M101" s="331">
        <f t="shared" si="7"/>
        <v>0</v>
      </c>
      <c r="N101" s="331">
        <f t="shared" si="7"/>
        <v>0</v>
      </c>
      <c r="O101" s="331">
        <f t="shared" si="7"/>
        <v>0</v>
      </c>
      <c r="P101" s="331">
        <f t="shared" si="7"/>
        <v>0</v>
      </c>
      <c r="Q101" s="332"/>
      <c r="R101" s="332"/>
    </row>
    <row r="102" spans="2:18" x14ac:dyDescent="0.2">
      <c r="B102" s="375" t="s">
        <v>22</v>
      </c>
      <c r="C102" s="54" t="s">
        <v>94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  <c r="I102" s="56">
        <v>0</v>
      </c>
      <c r="J102" s="331"/>
      <c r="K102" s="331"/>
      <c r="L102" s="331"/>
      <c r="M102" s="331"/>
      <c r="N102" s="332"/>
      <c r="O102" s="332"/>
      <c r="P102" s="332"/>
      <c r="Q102" s="332"/>
      <c r="R102" s="332"/>
    </row>
    <row r="103" spans="2:18" ht="25.5" x14ac:dyDescent="0.2">
      <c r="B103" s="376"/>
      <c r="C103" s="54" t="s">
        <v>95</v>
      </c>
      <c r="D103" s="55">
        <v>79.299251999999996</v>
      </c>
      <c r="E103" s="55">
        <v>9.8512570000000004</v>
      </c>
      <c r="F103" s="55">
        <v>89.150509</v>
      </c>
      <c r="G103" s="55">
        <v>79.299251999999996</v>
      </c>
      <c r="H103" s="55">
        <v>9.8512570000000004</v>
      </c>
      <c r="I103" s="56">
        <v>89.150509</v>
      </c>
      <c r="J103" s="331"/>
      <c r="K103" s="331"/>
      <c r="L103" s="331"/>
      <c r="M103" s="331"/>
      <c r="N103" s="332"/>
      <c r="O103" s="332"/>
      <c r="P103" s="332"/>
      <c r="Q103" s="332"/>
      <c r="R103" s="332"/>
    </row>
    <row r="104" spans="2:18" x14ac:dyDescent="0.2">
      <c r="B104" s="376"/>
      <c r="C104" s="54" t="s">
        <v>142</v>
      </c>
      <c r="D104" s="55">
        <v>275.67862500000001</v>
      </c>
      <c r="E104" s="55">
        <v>389.44061699999997</v>
      </c>
      <c r="F104" s="55">
        <v>665.11924199999999</v>
      </c>
      <c r="G104" s="55">
        <v>275.67862500000001</v>
      </c>
      <c r="H104" s="55">
        <v>389.44061699999997</v>
      </c>
      <c r="I104" s="56">
        <v>665.11924199999999</v>
      </c>
      <c r="J104" s="59"/>
      <c r="K104" s="59"/>
      <c r="L104" s="59"/>
      <c r="M104" s="59"/>
    </row>
    <row r="105" spans="2:18" ht="25.5" x14ac:dyDescent="0.2">
      <c r="B105" s="376"/>
      <c r="C105" s="54" t="s">
        <v>96</v>
      </c>
      <c r="D105" s="55">
        <v>10.167845</v>
      </c>
      <c r="E105" s="55">
        <v>0</v>
      </c>
      <c r="F105" s="55">
        <v>10.167845</v>
      </c>
      <c r="G105" s="55">
        <v>10.439462000000001</v>
      </c>
      <c r="H105" s="55">
        <v>0</v>
      </c>
      <c r="I105" s="56">
        <v>10.439462000000001</v>
      </c>
      <c r="J105" s="59"/>
      <c r="K105" s="59"/>
      <c r="L105" s="59"/>
      <c r="M105" s="59"/>
    </row>
    <row r="106" spans="2:18" x14ac:dyDescent="0.2">
      <c r="B106" s="376"/>
      <c r="C106" s="54" t="s">
        <v>97</v>
      </c>
      <c r="D106" s="55">
        <v>285.05664200000001</v>
      </c>
      <c r="E106" s="55">
        <v>2</v>
      </c>
      <c r="F106" s="55">
        <v>287.05664200000001</v>
      </c>
      <c r="G106" s="55">
        <v>384.23044900000002</v>
      </c>
      <c r="H106" s="55">
        <v>2</v>
      </c>
      <c r="I106" s="56">
        <v>386.23044900000002</v>
      </c>
      <c r="J106" s="59"/>
      <c r="K106" s="59"/>
      <c r="L106" s="59"/>
      <c r="M106" s="59"/>
    </row>
    <row r="107" spans="2:18" x14ac:dyDescent="0.2">
      <c r="B107" s="376"/>
      <c r="C107" s="54" t="s">
        <v>98</v>
      </c>
      <c r="D107" s="55">
        <v>11.454248</v>
      </c>
      <c r="E107" s="55">
        <v>0</v>
      </c>
      <c r="F107" s="55">
        <v>11.454248</v>
      </c>
      <c r="G107" s="55">
        <v>13.625055</v>
      </c>
      <c r="H107" s="55">
        <v>0</v>
      </c>
      <c r="I107" s="56">
        <v>13.625055</v>
      </c>
      <c r="J107" s="59"/>
      <c r="K107" s="59"/>
      <c r="L107" s="59"/>
      <c r="M107" s="59"/>
    </row>
    <row r="108" spans="2:18" x14ac:dyDescent="0.2">
      <c r="B108" s="377"/>
      <c r="C108" s="54" t="s">
        <v>99</v>
      </c>
      <c r="D108" s="55">
        <v>2726.5767289999999</v>
      </c>
      <c r="E108" s="55">
        <v>3.55</v>
      </c>
      <c r="F108" s="55">
        <v>2730.1267290000001</v>
      </c>
      <c r="G108" s="55">
        <v>2726.5767289999999</v>
      </c>
      <c r="H108" s="55">
        <v>3.55</v>
      </c>
      <c r="I108" s="56">
        <v>2730.1267290000001</v>
      </c>
      <c r="J108" s="59"/>
      <c r="K108" s="59"/>
      <c r="L108" s="59"/>
      <c r="M108" s="59"/>
    </row>
    <row r="109" spans="2:18" x14ac:dyDescent="0.2">
      <c r="B109" s="381" t="s">
        <v>191</v>
      </c>
      <c r="C109" s="382"/>
      <c r="D109" s="57">
        <v>3388.2333410000001</v>
      </c>
      <c r="E109" s="57">
        <v>404.84187400000002</v>
      </c>
      <c r="F109" s="57">
        <v>3793.0752149999998</v>
      </c>
      <c r="G109" s="57">
        <v>3489.8495720000001</v>
      </c>
      <c r="H109" s="57">
        <v>404.84187400000002</v>
      </c>
      <c r="I109" s="58">
        <v>3894.6914459999998</v>
      </c>
      <c r="J109" s="59"/>
      <c r="K109" s="59"/>
      <c r="L109" s="59"/>
      <c r="M109" s="59"/>
    </row>
    <row r="110" spans="2:18" x14ac:dyDescent="0.2">
      <c r="B110" s="375" t="s">
        <v>23</v>
      </c>
      <c r="C110" s="61" t="s">
        <v>60</v>
      </c>
      <c r="D110" s="62">
        <v>0</v>
      </c>
      <c r="E110" s="62">
        <v>0</v>
      </c>
      <c r="F110" s="62">
        <v>0</v>
      </c>
      <c r="G110" s="62">
        <v>0</v>
      </c>
      <c r="H110" s="62">
        <v>0</v>
      </c>
      <c r="I110" s="63">
        <v>0</v>
      </c>
      <c r="J110" s="59"/>
      <c r="K110" s="59"/>
      <c r="L110" s="59"/>
      <c r="M110" s="59"/>
    </row>
    <row r="111" spans="2:18" ht="25.5" x14ac:dyDescent="0.2">
      <c r="B111" s="376"/>
      <c r="C111" s="61" t="s">
        <v>280</v>
      </c>
      <c r="D111" s="62">
        <v>36.493412999999997</v>
      </c>
      <c r="E111" s="62">
        <v>-0.72119100000000003</v>
      </c>
      <c r="F111" s="62">
        <v>35.772221999999999</v>
      </c>
      <c r="G111" s="62">
        <v>64.669362000000007</v>
      </c>
      <c r="H111" s="62">
        <v>-0.72119100000000003</v>
      </c>
      <c r="I111" s="63">
        <v>63.948171000000002</v>
      </c>
      <c r="J111" s="59"/>
      <c r="K111" s="59"/>
      <c r="L111" s="59"/>
      <c r="M111" s="59"/>
    </row>
    <row r="112" spans="2:18" x14ac:dyDescent="0.2">
      <c r="B112" s="376"/>
      <c r="C112" s="61" t="s">
        <v>57</v>
      </c>
      <c r="D112" s="62">
        <v>21.232844</v>
      </c>
      <c r="E112" s="62">
        <v>0</v>
      </c>
      <c r="F112" s="62">
        <v>21.232844</v>
      </c>
      <c r="G112" s="62">
        <v>21.232844</v>
      </c>
      <c r="H112" s="62">
        <v>0</v>
      </c>
      <c r="I112" s="63">
        <v>21.232844</v>
      </c>
      <c r="J112" s="59"/>
      <c r="K112" s="59"/>
      <c r="L112" s="59"/>
      <c r="M112" s="59"/>
    </row>
    <row r="113" spans="2:13" x14ac:dyDescent="0.2">
      <c r="B113" s="376"/>
      <c r="C113" s="61" t="s">
        <v>100</v>
      </c>
      <c r="D113" s="62">
        <v>0</v>
      </c>
      <c r="E113" s="62">
        <v>0</v>
      </c>
      <c r="F113" s="62">
        <v>0</v>
      </c>
      <c r="G113" s="62">
        <v>0</v>
      </c>
      <c r="H113" s="62">
        <v>0</v>
      </c>
      <c r="I113" s="63">
        <v>0</v>
      </c>
      <c r="J113" s="59"/>
      <c r="K113" s="59"/>
      <c r="L113" s="59"/>
      <c r="M113" s="59"/>
    </row>
    <row r="114" spans="2:13" ht="25.5" x14ac:dyDescent="0.2">
      <c r="B114" s="376"/>
      <c r="C114" s="61" t="s">
        <v>281</v>
      </c>
      <c r="D114" s="62">
        <v>467.40286800000001</v>
      </c>
      <c r="E114" s="62">
        <v>6</v>
      </c>
      <c r="F114" s="62">
        <v>473.40286800000001</v>
      </c>
      <c r="G114" s="62">
        <v>523.93936399999996</v>
      </c>
      <c r="H114" s="62">
        <v>6</v>
      </c>
      <c r="I114" s="63">
        <v>529.93936399999996</v>
      </c>
      <c r="J114" s="59"/>
      <c r="K114" s="59"/>
      <c r="L114" s="59"/>
      <c r="M114" s="59"/>
    </row>
    <row r="115" spans="2:13" ht="25.5" x14ac:dyDescent="0.2">
      <c r="B115" s="376"/>
      <c r="C115" s="61" t="s">
        <v>282</v>
      </c>
      <c r="D115" s="62">
        <v>148.720731</v>
      </c>
      <c r="E115" s="62">
        <v>2.0035000000000001E-2</v>
      </c>
      <c r="F115" s="62">
        <v>148.74076600000001</v>
      </c>
      <c r="G115" s="62">
        <v>178.82172700000001</v>
      </c>
      <c r="H115" s="62">
        <v>2.0035000000000001E-2</v>
      </c>
      <c r="I115" s="63">
        <v>178.84176199999999</v>
      </c>
      <c r="J115" s="59"/>
      <c r="K115" s="59"/>
      <c r="L115" s="59"/>
      <c r="M115" s="59"/>
    </row>
    <row r="116" spans="2:13" x14ac:dyDescent="0.2">
      <c r="B116" s="376"/>
      <c r="C116" s="61" t="s">
        <v>147</v>
      </c>
      <c r="D116" s="62">
        <v>120.5</v>
      </c>
      <c r="E116" s="62">
        <v>467.31496199999998</v>
      </c>
      <c r="F116" s="62">
        <v>587.81496200000004</v>
      </c>
      <c r="G116" s="62">
        <v>127.250119</v>
      </c>
      <c r="H116" s="62">
        <v>467.31496199999998</v>
      </c>
      <c r="I116" s="63">
        <v>594.56508099999996</v>
      </c>
      <c r="J116" s="59"/>
      <c r="K116" s="59"/>
      <c r="L116" s="59"/>
      <c r="M116" s="59"/>
    </row>
    <row r="117" spans="2:13" x14ac:dyDescent="0.2">
      <c r="B117" s="376"/>
      <c r="C117" s="61" t="s">
        <v>283</v>
      </c>
      <c r="D117" s="62">
        <v>20.976956000000001</v>
      </c>
      <c r="E117" s="62">
        <v>-3.5000000000000003E-2</v>
      </c>
      <c r="F117" s="62">
        <v>20.941956000000001</v>
      </c>
      <c r="G117" s="62">
        <v>23.814174999999999</v>
      </c>
      <c r="H117" s="62">
        <v>-3.5000000000000003E-2</v>
      </c>
      <c r="I117" s="63">
        <v>23.779174999999999</v>
      </c>
      <c r="J117" s="59"/>
      <c r="K117" s="59"/>
      <c r="L117" s="59"/>
      <c r="M117" s="59"/>
    </row>
    <row r="118" spans="2:13" ht="25.5" x14ac:dyDescent="0.2">
      <c r="B118" s="376"/>
      <c r="C118" s="61" t="s">
        <v>284</v>
      </c>
      <c r="D118" s="62">
        <v>80.486473000000004</v>
      </c>
      <c r="E118" s="62">
        <v>32.859499999999997</v>
      </c>
      <c r="F118" s="62">
        <v>113.345973</v>
      </c>
      <c r="G118" s="62">
        <v>128.85711599999999</v>
      </c>
      <c r="H118" s="62">
        <v>32.859499999999997</v>
      </c>
      <c r="I118" s="63">
        <v>161.71661599999999</v>
      </c>
      <c r="J118" s="59"/>
      <c r="K118" s="59"/>
      <c r="L118" s="59"/>
      <c r="M118" s="59"/>
    </row>
    <row r="119" spans="2:13" ht="25.5" x14ac:dyDescent="0.2">
      <c r="B119" s="376"/>
      <c r="C119" s="61" t="s">
        <v>227</v>
      </c>
      <c r="D119" s="62">
        <v>468.74569000000002</v>
      </c>
      <c r="E119" s="62">
        <v>0.95599999999999996</v>
      </c>
      <c r="F119" s="62">
        <v>469.70168999999999</v>
      </c>
      <c r="G119" s="62">
        <v>469.51204899999999</v>
      </c>
      <c r="H119" s="62">
        <v>0.95599999999999996</v>
      </c>
      <c r="I119" s="63">
        <v>470.46804900000001</v>
      </c>
      <c r="J119" s="59"/>
      <c r="K119" s="59"/>
      <c r="L119" s="59"/>
      <c r="M119" s="59"/>
    </row>
    <row r="120" spans="2:13" x14ac:dyDescent="0.2">
      <c r="B120" s="376"/>
      <c r="C120" s="61" t="s">
        <v>285</v>
      </c>
      <c r="D120" s="62">
        <v>6.2743140000000004</v>
      </c>
      <c r="E120" s="62">
        <v>0</v>
      </c>
      <c r="F120" s="62">
        <v>6.2743140000000004</v>
      </c>
      <c r="G120" s="62">
        <v>6.7743140000000004</v>
      </c>
      <c r="H120" s="62">
        <v>0</v>
      </c>
      <c r="I120" s="63">
        <v>6.7743140000000004</v>
      </c>
      <c r="J120" s="59"/>
      <c r="K120" s="59"/>
      <c r="L120" s="59"/>
      <c r="M120" s="59"/>
    </row>
    <row r="121" spans="2:13" x14ac:dyDescent="0.2">
      <c r="B121" s="377"/>
      <c r="C121" s="61" t="s">
        <v>286</v>
      </c>
      <c r="D121" s="62">
        <v>84.170314000000005</v>
      </c>
      <c r="E121" s="62">
        <v>4</v>
      </c>
      <c r="F121" s="62">
        <v>88.170314000000005</v>
      </c>
      <c r="G121" s="62">
        <v>106.68515600000001</v>
      </c>
      <c r="H121" s="62">
        <v>4</v>
      </c>
      <c r="I121" s="63">
        <v>110.68515600000001</v>
      </c>
      <c r="J121" s="59"/>
      <c r="K121" s="59"/>
      <c r="L121" s="59"/>
      <c r="M121" s="59"/>
    </row>
    <row r="122" spans="2:13" x14ac:dyDescent="0.2">
      <c r="B122" s="381" t="s">
        <v>191</v>
      </c>
      <c r="C122" s="382"/>
      <c r="D122" s="57">
        <v>1455.0036030000001</v>
      </c>
      <c r="E122" s="57">
        <v>510.39430599999997</v>
      </c>
      <c r="F122" s="57">
        <v>1965.397909</v>
      </c>
      <c r="G122" s="57">
        <v>1651.5562259999999</v>
      </c>
      <c r="H122" s="57">
        <v>510.39430599999997</v>
      </c>
      <c r="I122" s="58">
        <v>2161.9505319999998</v>
      </c>
      <c r="J122" s="59"/>
      <c r="K122" s="59"/>
      <c r="L122" s="59"/>
      <c r="M122" s="59"/>
    </row>
    <row r="123" spans="2:13" x14ac:dyDescent="0.2">
      <c r="B123" s="375" t="s">
        <v>24</v>
      </c>
      <c r="C123" s="61" t="s">
        <v>258</v>
      </c>
      <c r="D123" s="62">
        <v>145.52087299999999</v>
      </c>
      <c r="E123" s="62">
        <v>16.743924</v>
      </c>
      <c r="F123" s="62">
        <v>162.26479699999999</v>
      </c>
      <c r="G123" s="62">
        <v>145.52087299999999</v>
      </c>
      <c r="H123" s="62">
        <v>16.743924</v>
      </c>
      <c r="I123" s="63">
        <v>162.26479699999999</v>
      </c>
      <c r="J123" s="59"/>
      <c r="K123" s="59"/>
      <c r="L123" s="59"/>
      <c r="M123" s="59"/>
    </row>
    <row r="124" spans="2:13" x14ac:dyDescent="0.2">
      <c r="B124" s="377"/>
      <c r="C124" s="61" t="s">
        <v>101</v>
      </c>
      <c r="D124" s="62">
        <v>156.202844</v>
      </c>
      <c r="E124" s="62">
        <v>13.353505</v>
      </c>
      <c r="F124" s="62">
        <v>169.55634900000001</v>
      </c>
      <c r="G124" s="62">
        <v>199.07344399999999</v>
      </c>
      <c r="H124" s="62">
        <v>13.353505</v>
      </c>
      <c r="I124" s="63">
        <v>212.42694900000001</v>
      </c>
      <c r="J124" s="59"/>
      <c r="K124" s="59"/>
      <c r="L124" s="59"/>
      <c r="M124" s="59"/>
    </row>
    <row r="125" spans="2:13" x14ac:dyDescent="0.2">
      <c r="B125" s="381" t="s">
        <v>191</v>
      </c>
      <c r="C125" s="382"/>
      <c r="D125" s="57">
        <v>301.72371700000002</v>
      </c>
      <c r="E125" s="57">
        <v>30.097429000000002</v>
      </c>
      <c r="F125" s="57">
        <v>331.821146</v>
      </c>
      <c r="G125" s="57">
        <v>344.59431699999999</v>
      </c>
      <c r="H125" s="57">
        <v>30.097429000000002</v>
      </c>
      <c r="I125" s="58">
        <v>374.69174600000002</v>
      </c>
      <c r="J125" s="59"/>
      <c r="K125" s="59"/>
      <c r="L125" s="59"/>
      <c r="M125" s="59"/>
    </row>
    <row r="126" spans="2:13" ht="25.5" x14ac:dyDescent="0.2">
      <c r="B126" s="375" t="s">
        <v>25</v>
      </c>
      <c r="C126" s="61" t="s">
        <v>61</v>
      </c>
      <c r="D126" s="62">
        <v>142.46617000000001</v>
      </c>
      <c r="E126" s="62">
        <v>2.5</v>
      </c>
      <c r="F126" s="62">
        <v>144.96617000000001</v>
      </c>
      <c r="G126" s="62">
        <v>148.70669899999999</v>
      </c>
      <c r="H126" s="62">
        <v>2.5</v>
      </c>
      <c r="I126" s="63">
        <v>151.20669899999999</v>
      </c>
      <c r="J126" s="59"/>
      <c r="K126" s="59"/>
      <c r="L126" s="59"/>
      <c r="M126" s="59"/>
    </row>
    <row r="127" spans="2:13" x14ac:dyDescent="0.2">
      <c r="B127" s="376"/>
      <c r="C127" s="61" t="s">
        <v>62</v>
      </c>
      <c r="D127" s="62">
        <v>33.075839000000002</v>
      </c>
      <c r="E127" s="62">
        <v>1</v>
      </c>
      <c r="F127" s="62">
        <v>34.075839000000002</v>
      </c>
      <c r="G127" s="62">
        <v>33.075839000000002</v>
      </c>
      <c r="H127" s="62">
        <v>1</v>
      </c>
      <c r="I127" s="63">
        <v>34.075839000000002</v>
      </c>
      <c r="J127" s="59"/>
      <c r="K127" s="59"/>
      <c r="L127" s="59"/>
      <c r="M127" s="59"/>
    </row>
    <row r="128" spans="2:13" ht="25.5" x14ac:dyDescent="0.2">
      <c r="B128" s="376"/>
      <c r="C128" s="61" t="s">
        <v>102</v>
      </c>
      <c r="D128" s="62">
        <v>412.824994</v>
      </c>
      <c r="E128" s="62">
        <v>-20</v>
      </c>
      <c r="F128" s="62">
        <v>392.824994</v>
      </c>
      <c r="G128" s="62">
        <v>535.28437899999994</v>
      </c>
      <c r="H128" s="62">
        <v>-20</v>
      </c>
      <c r="I128" s="63">
        <v>515.28437899999994</v>
      </c>
      <c r="J128" s="59"/>
      <c r="K128" s="59"/>
      <c r="L128" s="59"/>
      <c r="M128" s="59"/>
    </row>
    <row r="129" spans="2:13" ht="25.5" x14ac:dyDescent="0.2">
      <c r="B129" s="376"/>
      <c r="C129" s="61" t="s">
        <v>103</v>
      </c>
      <c r="D129" s="62">
        <v>11.831877</v>
      </c>
      <c r="E129" s="62">
        <v>0</v>
      </c>
      <c r="F129" s="62">
        <v>11.831877</v>
      </c>
      <c r="G129" s="62">
        <v>15.524730999999999</v>
      </c>
      <c r="H129" s="62">
        <v>0</v>
      </c>
      <c r="I129" s="63">
        <v>15.524730999999999</v>
      </c>
      <c r="J129" s="59"/>
      <c r="K129" s="59"/>
      <c r="L129" s="59"/>
      <c r="M129" s="59"/>
    </row>
    <row r="130" spans="2:13" x14ac:dyDescent="0.2">
      <c r="B130" s="376"/>
      <c r="C130" s="61" t="s">
        <v>58</v>
      </c>
      <c r="D130" s="62">
        <v>11.046004999999999</v>
      </c>
      <c r="E130" s="62">
        <v>0</v>
      </c>
      <c r="F130" s="62">
        <v>11.046004999999999</v>
      </c>
      <c r="G130" s="62">
        <v>11.046004999999999</v>
      </c>
      <c r="H130" s="62">
        <v>0</v>
      </c>
      <c r="I130" s="63">
        <v>11.046004999999999</v>
      </c>
      <c r="J130" s="59"/>
      <c r="K130" s="59"/>
      <c r="L130" s="59"/>
      <c r="M130" s="59"/>
    </row>
    <row r="131" spans="2:13" ht="38.25" x14ac:dyDescent="0.2">
      <c r="B131" s="376"/>
      <c r="C131" s="61" t="s">
        <v>63</v>
      </c>
      <c r="D131" s="62">
        <v>25.271076999999998</v>
      </c>
      <c r="E131" s="62">
        <v>0.5</v>
      </c>
      <c r="F131" s="62">
        <v>25.771076999999998</v>
      </c>
      <c r="G131" s="62">
        <v>25.271076999999998</v>
      </c>
      <c r="H131" s="62">
        <v>0.5</v>
      </c>
      <c r="I131" s="63">
        <v>25.771076999999998</v>
      </c>
      <c r="J131" s="59"/>
      <c r="K131" s="59"/>
      <c r="L131" s="59"/>
      <c r="M131" s="59"/>
    </row>
    <row r="132" spans="2:13" x14ac:dyDescent="0.2">
      <c r="B132" s="376"/>
      <c r="C132" s="61" t="s">
        <v>104</v>
      </c>
      <c r="D132" s="62">
        <v>589.933761</v>
      </c>
      <c r="E132" s="62">
        <v>3.5</v>
      </c>
      <c r="F132" s="62">
        <v>593.433761</v>
      </c>
      <c r="G132" s="62">
        <v>589.933761</v>
      </c>
      <c r="H132" s="62">
        <v>3.5</v>
      </c>
      <c r="I132" s="63">
        <v>593.433761</v>
      </c>
      <c r="J132" s="59"/>
      <c r="K132" s="59"/>
      <c r="L132" s="59"/>
      <c r="M132" s="59"/>
    </row>
    <row r="133" spans="2:13" x14ac:dyDescent="0.2">
      <c r="B133" s="376"/>
      <c r="C133" s="61" t="s">
        <v>105</v>
      </c>
      <c r="D133" s="62">
        <v>11.123692</v>
      </c>
      <c r="E133" s="62">
        <v>0</v>
      </c>
      <c r="F133" s="62">
        <v>11.123692</v>
      </c>
      <c r="G133" s="62">
        <v>11.581912000000001</v>
      </c>
      <c r="H133" s="62">
        <v>0</v>
      </c>
      <c r="I133" s="63">
        <v>11.581912000000001</v>
      </c>
      <c r="J133" s="59"/>
      <c r="K133" s="59"/>
      <c r="L133" s="59"/>
      <c r="M133" s="59"/>
    </row>
    <row r="134" spans="2:13" x14ac:dyDescent="0.2">
      <c r="B134" s="376"/>
      <c r="C134" s="61" t="s">
        <v>106</v>
      </c>
      <c r="D134" s="62">
        <v>2.979025</v>
      </c>
      <c r="E134" s="62">
        <v>0</v>
      </c>
      <c r="F134" s="62">
        <v>2.979025</v>
      </c>
      <c r="G134" s="62">
        <v>2.979025</v>
      </c>
      <c r="H134" s="62">
        <v>0</v>
      </c>
      <c r="I134" s="63">
        <v>2.979025</v>
      </c>
      <c r="J134" s="59"/>
      <c r="K134" s="59"/>
      <c r="L134" s="59"/>
      <c r="M134" s="59"/>
    </row>
    <row r="135" spans="2:13" ht="25.5" x14ac:dyDescent="0.2">
      <c r="B135" s="376"/>
      <c r="C135" s="61" t="s">
        <v>107</v>
      </c>
      <c r="D135" s="62">
        <v>171.18859399999999</v>
      </c>
      <c r="E135" s="62">
        <v>0</v>
      </c>
      <c r="F135" s="62">
        <v>171.18859399999999</v>
      </c>
      <c r="G135" s="62">
        <v>171.18859399999999</v>
      </c>
      <c r="H135" s="62">
        <v>0</v>
      </c>
      <c r="I135" s="63">
        <v>171.18859399999999</v>
      </c>
      <c r="J135" s="59"/>
      <c r="K135" s="59"/>
      <c r="L135" s="59"/>
      <c r="M135" s="59"/>
    </row>
    <row r="136" spans="2:13" x14ac:dyDescent="0.2">
      <c r="B136" s="376"/>
      <c r="C136" s="61" t="s">
        <v>228</v>
      </c>
      <c r="D136" s="62">
        <v>6.2250819999999996</v>
      </c>
      <c r="E136" s="62">
        <v>0</v>
      </c>
      <c r="F136" s="62">
        <v>6.2250819999999996</v>
      </c>
      <c r="G136" s="62">
        <v>6.2250819999999996</v>
      </c>
      <c r="H136" s="62">
        <v>0</v>
      </c>
      <c r="I136" s="63">
        <v>6.2250819999999996</v>
      </c>
      <c r="J136" s="59"/>
      <c r="K136" s="59"/>
      <c r="L136" s="59"/>
      <c r="M136" s="59"/>
    </row>
    <row r="137" spans="2:13" ht="25.5" x14ac:dyDescent="0.2">
      <c r="B137" s="377"/>
      <c r="C137" s="61" t="s">
        <v>108</v>
      </c>
      <c r="D137" s="62">
        <v>2.7546179999999998</v>
      </c>
      <c r="E137" s="62">
        <v>0</v>
      </c>
      <c r="F137" s="62">
        <v>2.7546179999999998</v>
      </c>
      <c r="G137" s="62">
        <v>2.7621180000000001</v>
      </c>
      <c r="H137" s="62">
        <v>0</v>
      </c>
      <c r="I137" s="63">
        <v>2.7621180000000001</v>
      </c>
      <c r="J137" s="59"/>
      <c r="K137" s="59"/>
      <c r="L137" s="59"/>
      <c r="M137" s="59"/>
    </row>
    <row r="138" spans="2:13" x14ac:dyDescent="0.2">
      <c r="B138" s="381" t="s">
        <v>191</v>
      </c>
      <c r="C138" s="382"/>
      <c r="D138" s="57">
        <v>1420.720734</v>
      </c>
      <c r="E138" s="57">
        <v>-12.5</v>
      </c>
      <c r="F138" s="57">
        <v>1408.220734</v>
      </c>
      <c r="G138" s="57">
        <v>1553.5792220000001</v>
      </c>
      <c r="H138" s="57">
        <v>-12.5</v>
      </c>
      <c r="I138" s="58">
        <v>1541.0792220000001</v>
      </c>
      <c r="J138" s="59"/>
      <c r="K138" s="59"/>
      <c r="L138" s="59"/>
      <c r="M138" s="59"/>
    </row>
    <row r="139" spans="2:13" ht="25.5" x14ac:dyDescent="0.2">
      <c r="B139" s="375" t="s">
        <v>26</v>
      </c>
      <c r="C139" s="61" t="s">
        <v>229</v>
      </c>
      <c r="D139" s="62">
        <v>397.089654</v>
      </c>
      <c r="E139" s="62">
        <v>6.3404660000000002</v>
      </c>
      <c r="F139" s="62">
        <v>403.43011999999999</v>
      </c>
      <c r="G139" s="62">
        <v>397.13186000000002</v>
      </c>
      <c r="H139" s="62">
        <v>6.3404660000000002</v>
      </c>
      <c r="I139" s="63">
        <v>403.47232600000001</v>
      </c>
      <c r="J139" s="59"/>
      <c r="K139" s="59"/>
      <c r="L139" s="59"/>
      <c r="M139" s="59"/>
    </row>
    <row r="140" spans="2:13" ht="25.5" x14ac:dyDescent="0.2">
      <c r="B140" s="376"/>
      <c r="C140" s="61" t="s">
        <v>59</v>
      </c>
      <c r="D140" s="62">
        <v>7.5765979999999997</v>
      </c>
      <c r="E140" s="62">
        <v>0</v>
      </c>
      <c r="F140" s="62">
        <v>7.5765979999999997</v>
      </c>
      <c r="G140" s="62">
        <v>7.5765979999999997</v>
      </c>
      <c r="H140" s="62">
        <v>0</v>
      </c>
      <c r="I140" s="63">
        <v>7.5765979999999997</v>
      </c>
      <c r="J140" s="59"/>
      <c r="K140" s="59"/>
      <c r="L140" s="59"/>
      <c r="M140" s="59"/>
    </row>
    <row r="141" spans="2:13" x14ac:dyDescent="0.2">
      <c r="B141" s="376"/>
      <c r="C141" s="61" t="s">
        <v>109</v>
      </c>
      <c r="D141" s="62">
        <v>62.283239000000002</v>
      </c>
      <c r="E141" s="62">
        <v>0.88466199999999995</v>
      </c>
      <c r="F141" s="62">
        <v>63.167901000000001</v>
      </c>
      <c r="G141" s="62">
        <v>62.519241999999998</v>
      </c>
      <c r="H141" s="62">
        <v>0.88466199999999995</v>
      </c>
      <c r="I141" s="63">
        <v>63.403903999999997</v>
      </c>
      <c r="J141" s="59"/>
      <c r="K141" s="59"/>
      <c r="L141" s="59"/>
      <c r="M141" s="59"/>
    </row>
    <row r="142" spans="2:13" x14ac:dyDescent="0.2">
      <c r="B142" s="376"/>
      <c r="C142" s="61" t="s">
        <v>110</v>
      </c>
      <c r="D142" s="62">
        <v>125.45225600000001</v>
      </c>
      <c r="E142" s="62">
        <v>3.0666120000000001</v>
      </c>
      <c r="F142" s="62">
        <v>128.518868</v>
      </c>
      <c r="G142" s="62">
        <v>127.633563</v>
      </c>
      <c r="H142" s="62">
        <v>3.0666120000000001</v>
      </c>
      <c r="I142" s="63">
        <v>130.700175</v>
      </c>
      <c r="J142" s="59"/>
      <c r="K142" s="59"/>
      <c r="L142" s="59"/>
      <c r="M142" s="59"/>
    </row>
    <row r="143" spans="2:13" ht="25.5" x14ac:dyDescent="0.2">
      <c r="B143" s="376"/>
      <c r="C143" s="61" t="s">
        <v>111</v>
      </c>
      <c r="D143" s="62">
        <v>86.986895000000004</v>
      </c>
      <c r="E143" s="62">
        <v>5.8698110000000003</v>
      </c>
      <c r="F143" s="62">
        <v>92.856706000000003</v>
      </c>
      <c r="G143" s="62">
        <v>87.512726000000001</v>
      </c>
      <c r="H143" s="62">
        <v>5.8698110000000003</v>
      </c>
      <c r="I143" s="63">
        <v>93.382536999999999</v>
      </c>
      <c r="J143" s="59"/>
      <c r="K143" s="59"/>
      <c r="L143" s="59"/>
      <c r="M143" s="59"/>
    </row>
    <row r="144" spans="2:13" x14ac:dyDescent="0.2">
      <c r="B144" s="376"/>
      <c r="C144" s="61" t="s">
        <v>112</v>
      </c>
      <c r="D144" s="62">
        <v>123.00641400000001</v>
      </c>
      <c r="E144" s="62">
        <v>6.6381040000000002</v>
      </c>
      <c r="F144" s="62">
        <v>129.64451800000001</v>
      </c>
      <c r="G144" s="62">
        <v>123.062454</v>
      </c>
      <c r="H144" s="62">
        <v>6.6381040000000002</v>
      </c>
      <c r="I144" s="63">
        <v>129.700558</v>
      </c>
      <c r="J144" s="59"/>
      <c r="K144" s="59"/>
      <c r="L144" s="59"/>
      <c r="M144" s="59"/>
    </row>
    <row r="145" spans="2:13" ht="25.5" x14ac:dyDescent="0.2">
      <c r="B145" s="376"/>
      <c r="C145" s="61" t="s">
        <v>113</v>
      </c>
      <c r="D145" s="62">
        <v>329.42994599999997</v>
      </c>
      <c r="E145" s="62">
        <v>-10.205176</v>
      </c>
      <c r="F145" s="62">
        <v>319.22476999999998</v>
      </c>
      <c r="G145" s="62">
        <v>329.42994599999997</v>
      </c>
      <c r="H145" s="62">
        <v>-10.205176</v>
      </c>
      <c r="I145" s="63">
        <v>319.22476999999998</v>
      </c>
      <c r="J145" s="59"/>
      <c r="K145" s="59"/>
      <c r="L145" s="59"/>
      <c r="M145" s="59"/>
    </row>
    <row r="146" spans="2:13" ht="25.5" x14ac:dyDescent="0.2">
      <c r="B146" s="376"/>
      <c r="C146" s="61" t="s">
        <v>114</v>
      </c>
      <c r="D146" s="62">
        <v>14.320181</v>
      </c>
      <c r="E146" s="62">
        <v>0.13381100000000001</v>
      </c>
      <c r="F146" s="62">
        <v>14.453992</v>
      </c>
      <c r="G146" s="62">
        <v>66.493238000000005</v>
      </c>
      <c r="H146" s="62">
        <v>0.13381100000000001</v>
      </c>
      <c r="I146" s="63">
        <v>66.627049</v>
      </c>
      <c r="J146" s="59"/>
      <c r="K146" s="59"/>
      <c r="L146" s="59"/>
      <c r="M146" s="59"/>
    </row>
    <row r="147" spans="2:13" x14ac:dyDescent="0.2">
      <c r="B147" s="376"/>
      <c r="C147" s="61" t="s">
        <v>115</v>
      </c>
      <c r="D147" s="62">
        <v>693.81435399999998</v>
      </c>
      <c r="E147" s="62">
        <v>129.58398500000001</v>
      </c>
      <c r="F147" s="62">
        <v>823.39833899999996</v>
      </c>
      <c r="G147" s="62">
        <v>784.19517699999994</v>
      </c>
      <c r="H147" s="62">
        <v>129.58398500000001</v>
      </c>
      <c r="I147" s="63">
        <v>913.77916200000004</v>
      </c>
      <c r="J147" s="59"/>
      <c r="K147" s="59"/>
      <c r="L147" s="59"/>
      <c r="M147" s="59"/>
    </row>
    <row r="148" spans="2:13" ht="25.5" x14ac:dyDescent="0.2">
      <c r="B148" s="376"/>
      <c r="C148" s="61" t="s">
        <v>230</v>
      </c>
      <c r="D148" s="62">
        <v>21.940670999999998</v>
      </c>
      <c r="E148" s="62">
        <v>2.0390839999999999</v>
      </c>
      <c r="F148" s="62">
        <v>23.979755000000001</v>
      </c>
      <c r="G148" s="62">
        <v>28.376021000000001</v>
      </c>
      <c r="H148" s="62">
        <v>2.0390839999999999</v>
      </c>
      <c r="I148" s="63">
        <v>30.415105000000001</v>
      </c>
      <c r="J148" s="59"/>
      <c r="K148" s="59"/>
      <c r="L148" s="59"/>
      <c r="M148" s="59"/>
    </row>
    <row r="149" spans="2:13" x14ac:dyDescent="0.2">
      <c r="B149" s="376"/>
      <c r="C149" s="61" t="s">
        <v>231</v>
      </c>
      <c r="D149" s="62">
        <v>241.42611400000001</v>
      </c>
      <c r="E149" s="62">
        <v>0.100693</v>
      </c>
      <c r="F149" s="62">
        <v>241.52680699999999</v>
      </c>
      <c r="G149" s="62">
        <v>241.509682</v>
      </c>
      <c r="H149" s="62">
        <v>0.100693</v>
      </c>
      <c r="I149" s="63">
        <v>241.610375</v>
      </c>
      <c r="J149" s="59"/>
      <c r="K149" s="59"/>
      <c r="L149" s="59"/>
      <c r="M149" s="59"/>
    </row>
    <row r="150" spans="2:13" x14ac:dyDescent="0.2">
      <c r="B150" s="376"/>
      <c r="C150" s="61" t="s">
        <v>287</v>
      </c>
      <c r="D150" s="62">
        <v>18.912761</v>
      </c>
      <c r="E150" s="62">
        <v>0.61810699999999996</v>
      </c>
      <c r="F150" s="62">
        <v>19.530868000000002</v>
      </c>
      <c r="G150" s="62">
        <v>18.912761</v>
      </c>
      <c r="H150" s="62">
        <v>0.61810699999999996</v>
      </c>
      <c r="I150" s="63">
        <v>19.530868000000002</v>
      </c>
      <c r="J150" s="59"/>
      <c r="K150" s="59"/>
      <c r="L150" s="59"/>
      <c r="M150" s="59"/>
    </row>
    <row r="151" spans="2:13" ht="25.5" x14ac:dyDescent="0.2">
      <c r="B151" s="377"/>
      <c r="C151" s="61" t="s">
        <v>288</v>
      </c>
      <c r="D151" s="62">
        <v>1.144744</v>
      </c>
      <c r="E151" s="62">
        <v>0</v>
      </c>
      <c r="F151" s="62">
        <v>1.144744</v>
      </c>
      <c r="G151" s="62">
        <v>1.144744</v>
      </c>
      <c r="H151" s="62">
        <v>0</v>
      </c>
      <c r="I151" s="63">
        <v>1.144744</v>
      </c>
      <c r="J151" s="59"/>
      <c r="K151" s="59"/>
      <c r="L151" s="59"/>
      <c r="M151" s="59"/>
    </row>
    <row r="152" spans="2:13" x14ac:dyDescent="0.2">
      <c r="B152" s="381" t="s">
        <v>191</v>
      </c>
      <c r="C152" s="382"/>
      <c r="D152" s="57">
        <v>2123.3838270000001</v>
      </c>
      <c r="E152" s="57">
        <v>145.07015899999999</v>
      </c>
      <c r="F152" s="57">
        <v>2268.453986</v>
      </c>
      <c r="G152" s="57">
        <v>2275.498012</v>
      </c>
      <c r="H152" s="57">
        <v>145.07015899999999</v>
      </c>
      <c r="I152" s="58">
        <v>2420.5681709999999</v>
      </c>
      <c r="J152" s="59"/>
      <c r="K152" s="59"/>
      <c r="L152" s="59"/>
      <c r="M152" s="59"/>
    </row>
    <row r="153" spans="2:13" x14ac:dyDescent="0.2">
      <c r="B153" s="375" t="s">
        <v>27</v>
      </c>
      <c r="C153" s="61" t="s">
        <v>289</v>
      </c>
      <c r="D153" s="62">
        <v>1204.906616</v>
      </c>
      <c r="E153" s="62">
        <v>14.06</v>
      </c>
      <c r="F153" s="62">
        <v>1218.9666159999999</v>
      </c>
      <c r="G153" s="62">
        <v>1254.906616</v>
      </c>
      <c r="H153" s="62">
        <v>14.06</v>
      </c>
      <c r="I153" s="63">
        <v>1268.9666159999999</v>
      </c>
      <c r="J153" s="59"/>
      <c r="K153" s="59"/>
      <c r="L153" s="59"/>
      <c r="M153" s="59"/>
    </row>
    <row r="154" spans="2:13" ht="25.5" x14ac:dyDescent="0.2">
      <c r="B154" s="376"/>
      <c r="C154" s="61" t="s">
        <v>290</v>
      </c>
      <c r="D154" s="62">
        <v>911.70709499999998</v>
      </c>
      <c r="E154" s="62">
        <v>0</v>
      </c>
      <c r="F154" s="62">
        <v>911.70709499999998</v>
      </c>
      <c r="G154" s="62">
        <v>1083.707095</v>
      </c>
      <c r="H154" s="62">
        <v>0</v>
      </c>
      <c r="I154" s="63">
        <v>1083.707095</v>
      </c>
      <c r="J154" s="59"/>
      <c r="K154" s="59"/>
      <c r="L154" s="59"/>
      <c r="M154" s="59"/>
    </row>
    <row r="155" spans="2:13" x14ac:dyDescent="0.2">
      <c r="B155" s="376"/>
      <c r="C155" s="61" t="s">
        <v>152</v>
      </c>
      <c r="D155" s="62">
        <v>536.52308900000003</v>
      </c>
      <c r="E155" s="62">
        <v>12.5</v>
      </c>
      <c r="F155" s="62">
        <v>549.02308900000003</v>
      </c>
      <c r="G155" s="62">
        <v>536.52308900000003</v>
      </c>
      <c r="H155" s="62">
        <v>12.5</v>
      </c>
      <c r="I155" s="63">
        <v>549.02308900000003</v>
      </c>
      <c r="J155" s="59"/>
      <c r="K155" s="59"/>
      <c r="L155" s="59"/>
      <c r="M155" s="59"/>
    </row>
    <row r="156" spans="2:13" x14ac:dyDescent="0.2">
      <c r="B156" s="376"/>
      <c r="C156" s="61" t="s">
        <v>291</v>
      </c>
      <c r="D156" s="62">
        <v>49.402653999999998</v>
      </c>
      <c r="E156" s="62">
        <v>0</v>
      </c>
      <c r="F156" s="62">
        <v>49.402653999999998</v>
      </c>
      <c r="G156" s="62">
        <v>49.402653999999998</v>
      </c>
      <c r="H156" s="62">
        <v>0</v>
      </c>
      <c r="I156" s="63">
        <v>49.402653999999998</v>
      </c>
      <c r="J156" s="59"/>
      <c r="K156" s="59"/>
      <c r="L156" s="59"/>
      <c r="M156" s="59"/>
    </row>
    <row r="157" spans="2:13" ht="25.5" x14ac:dyDescent="0.2">
      <c r="B157" s="376"/>
      <c r="C157" s="61" t="s">
        <v>116</v>
      </c>
      <c r="D157" s="62">
        <v>398.81438900000001</v>
      </c>
      <c r="E157" s="62">
        <v>0</v>
      </c>
      <c r="F157" s="62">
        <v>398.81438900000001</v>
      </c>
      <c r="G157" s="62">
        <v>398.81438900000001</v>
      </c>
      <c r="H157" s="62">
        <v>0</v>
      </c>
      <c r="I157" s="63">
        <v>398.81438900000001</v>
      </c>
      <c r="J157" s="59"/>
      <c r="K157" s="59"/>
      <c r="L157" s="59"/>
      <c r="M157" s="59"/>
    </row>
    <row r="158" spans="2:13" x14ac:dyDescent="0.2">
      <c r="B158" s="376"/>
      <c r="C158" s="61" t="s">
        <v>233</v>
      </c>
      <c r="D158" s="62">
        <v>28956.572372999999</v>
      </c>
      <c r="E158" s="62">
        <v>-72.171121999999997</v>
      </c>
      <c r="F158" s="62">
        <v>28884.401250999999</v>
      </c>
      <c r="G158" s="62">
        <v>28956.572372999999</v>
      </c>
      <c r="H158" s="62">
        <v>-72.171121999999997</v>
      </c>
      <c r="I158" s="63">
        <v>28884.401250999999</v>
      </c>
      <c r="J158" s="59"/>
      <c r="K158" s="59"/>
      <c r="L158" s="59"/>
      <c r="M158" s="59"/>
    </row>
    <row r="159" spans="2:13" x14ac:dyDescent="0.2">
      <c r="B159" s="376"/>
      <c r="C159" s="61" t="s">
        <v>232</v>
      </c>
      <c r="D159" s="62">
        <v>16058.167024</v>
      </c>
      <c r="E159" s="62">
        <v>-33.788530999999999</v>
      </c>
      <c r="F159" s="62">
        <v>16024.378493</v>
      </c>
      <c r="G159" s="62">
        <v>16058.167024</v>
      </c>
      <c r="H159" s="62">
        <v>-33.788530999999999</v>
      </c>
      <c r="I159" s="63">
        <v>16024.378493</v>
      </c>
      <c r="J159" s="59"/>
      <c r="K159" s="59"/>
      <c r="L159" s="59"/>
      <c r="M159" s="59"/>
    </row>
    <row r="160" spans="2:13" ht="25.5" x14ac:dyDescent="0.2">
      <c r="B160" s="377"/>
      <c r="C160" s="61" t="s">
        <v>234</v>
      </c>
      <c r="D160" s="62">
        <v>446.461748</v>
      </c>
      <c r="E160" s="62">
        <v>12</v>
      </c>
      <c r="F160" s="62">
        <v>458.461748</v>
      </c>
      <c r="G160" s="62">
        <v>546.46174799999994</v>
      </c>
      <c r="H160" s="62">
        <v>12</v>
      </c>
      <c r="I160" s="63">
        <v>558.46174799999994</v>
      </c>
      <c r="J160" s="59"/>
      <c r="K160" s="59"/>
      <c r="L160" s="59"/>
      <c r="M160" s="59"/>
    </row>
    <row r="161" spans="2:13" x14ac:dyDescent="0.2">
      <c r="B161" s="381" t="s">
        <v>191</v>
      </c>
      <c r="C161" s="382"/>
      <c r="D161" s="57">
        <v>48562.554988000004</v>
      </c>
      <c r="E161" s="57">
        <v>-67.399653000000001</v>
      </c>
      <c r="F161" s="57">
        <v>48495.155335000003</v>
      </c>
      <c r="G161" s="57">
        <v>48884.554988000004</v>
      </c>
      <c r="H161" s="57">
        <v>-67.399653000000001</v>
      </c>
      <c r="I161" s="58">
        <v>48817.155335000003</v>
      </c>
      <c r="J161" s="59"/>
      <c r="K161" s="59"/>
      <c r="L161" s="59"/>
      <c r="M161" s="59"/>
    </row>
    <row r="162" spans="2:13" x14ac:dyDescent="0.2">
      <c r="B162" s="375" t="s">
        <v>28</v>
      </c>
      <c r="C162" s="61" t="s">
        <v>259</v>
      </c>
      <c r="D162" s="62">
        <v>324.22910300000001</v>
      </c>
      <c r="E162" s="62">
        <v>34</v>
      </c>
      <c r="F162" s="62">
        <v>358.22910300000001</v>
      </c>
      <c r="G162" s="62">
        <v>324.22910300000001</v>
      </c>
      <c r="H162" s="62">
        <v>34</v>
      </c>
      <c r="I162" s="63">
        <v>358.22910300000001</v>
      </c>
      <c r="J162" s="59"/>
      <c r="K162" s="59"/>
      <c r="L162" s="59"/>
      <c r="M162" s="59"/>
    </row>
    <row r="163" spans="2:13" x14ac:dyDescent="0.2">
      <c r="B163" s="376"/>
      <c r="C163" s="61" t="s">
        <v>117</v>
      </c>
      <c r="D163" s="62">
        <v>508.98296399999998</v>
      </c>
      <c r="E163" s="62">
        <v>11.5</v>
      </c>
      <c r="F163" s="62">
        <v>520.48296400000004</v>
      </c>
      <c r="G163" s="62">
        <v>510.98296399999998</v>
      </c>
      <c r="H163" s="62">
        <v>11.5</v>
      </c>
      <c r="I163" s="63">
        <v>522.48296400000004</v>
      </c>
      <c r="J163" s="59"/>
      <c r="K163" s="59"/>
      <c r="L163" s="59"/>
      <c r="M163" s="59"/>
    </row>
    <row r="164" spans="2:13" x14ac:dyDescent="0.2">
      <c r="B164" s="377"/>
      <c r="C164" s="61" t="s">
        <v>118</v>
      </c>
      <c r="D164" s="62">
        <v>7753.1477139999997</v>
      </c>
      <c r="E164" s="62">
        <v>78</v>
      </c>
      <c r="F164" s="62">
        <v>7831.1477139999997</v>
      </c>
      <c r="G164" s="62">
        <v>7909.8734210000002</v>
      </c>
      <c r="H164" s="62">
        <v>78</v>
      </c>
      <c r="I164" s="63">
        <v>7987.8734210000002</v>
      </c>
      <c r="J164" s="59"/>
      <c r="K164" s="59"/>
      <c r="L164" s="59"/>
      <c r="M164" s="59"/>
    </row>
    <row r="165" spans="2:13" x14ac:dyDescent="0.2">
      <c r="B165" s="381" t="s">
        <v>191</v>
      </c>
      <c r="C165" s="382"/>
      <c r="D165" s="57">
        <v>8586.3597809999992</v>
      </c>
      <c r="E165" s="57">
        <v>123.5</v>
      </c>
      <c r="F165" s="57">
        <v>8709.8597809999992</v>
      </c>
      <c r="G165" s="57">
        <v>8745.0854880000006</v>
      </c>
      <c r="H165" s="57">
        <v>123.5</v>
      </c>
      <c r="I165" s="58">
        <v>8868.5854880000006</v>
      </c>
      <c r="J165" s="59"/>
      <c r="K165" s="59"/>
      <c r="L165" s="59"/>
      <c r="M165" s="59"/>
    </row>
    <row r="166" spans="2:13" ht="38.25" x14ac:dyDescent="0.2">
      <c r="B166" s="375" t="s">
        <v>29</v>
      </c>
      <c r="C166" s="61" t="s">
        <v>119</v>
      </c>
      <c r="D166" s="62">
        <v>101.613029</v>
      </c>
      <c r="E166" s="62">
        <v>-7.85</v>
      </c>
      <c r="F166" s="62">
        <v>93.763029000000003</v>
      </c>
      <c r="G166" s="62">
        <v>176.185247</v>
      </c>
      <c r="H166" s="62">
        <v>-7.85</v>
      </c>
      <c r="I166" s="63">
        <v>168.33524700000001</v>
      </c>
      <c r="J166" s="59"/>
      <c r="K166" s="59"/>
      <c r="L166" s="59"/>
      <c r="M166" s="59"/>
    </row>
    <row r="167" spans="2:13" x14ac:dyDescent="0.2">
      <c r="B167" s="376"/>
      <c r="C167" s="61" t="s">
        <v>257</v>
      </c>
      <c r="D167" s="62">
        <v>250.34660700000001</v>
      </c>
      <c r="E167" s="62">
        <v>-29.906980999999998</v>
      </c>
      <c r="F167" s="62">
        <v>220.439626</v>
      </c>
      <c r="G167" s="62">
        <v>250.34660700000001</v>
      </c>
      <c r="H167" s="62">
        <v>-29.906980999999998</v>
      </c>
      <c r="I167" s="63">
        <v>220.439626</v>
      </c>
      <c r="J167" s="59"/>
      <c r="K167" s="59"/>
      <c r="L167" s="59"/>
      <c r="M167" s="59"/>
    </row>
    <row r="168" spans="2:13" x14ac:dyDescent="0.2">
      <c r="B168" s="376"/>
      <c r="C168" s="61" t="s">
        <v>64</v>
      </c>
      <c r="D168" s="62">
        <v>144.143854</v>
      </c>
      <c r="E168" s="62">
        <v>-0.25105100000000002</v>
      </c>
      <c r="F168" s="62">
        <v>143.89280299999999</v>
      </c>
      <c r="G168" s="62">
        <v>144.14821599999999</v>
      </c>
      <c r="H168" s="62">
        <v>-0.25105100000000002</v>
      </c>
      <c r="I168" s="63">
        <v>143.897165</v>
      </c>
      <c r="J168" s="59"/>
      <c r="K168" s="59"/>
      <c r="L168" s="59"/>
      <c r="M168" s="59"/>
    </row>
    <row r="169" spans="2:13" ht="25.5" x14ac:dyDescent="0.2">
      <c r="B169" s="376"/>
      <c r="C169" s="61" t="s">
        <v>137</v>
      </c>
      <c r="D169" s="62">
        <v>561.55850199999998</v>
      </c>
      <c r="E169" s="62">
        <v>0</v>
      </c>
      <c r="F169" s="62">
        <v>561.55850199999998</v>
      </c>
      <c r="G169" s="62">
        <v>561.55850199999998</v>
      </c>
      <c r="H169" s="62">
        <v>0</v>
      </c>
      <c r="I169" s="63">
        <v>561.55850199999998</v>
      </c>
      <c r="J169" s="59"/>
      <c r="K169" s="59"/>
      <c r="L169" s="59"/>
      <c r="M169" s="59"/>
    </row>
    <row r="170" spans="2:13" ht="38.25" x14ac:dyDescent="0.2">
      <c r="B170" s="376"/>
      <c r="C170" s="61" t="s">
        <v>120</v>
      </c>
      <c r="D170" s="62">
        <v>39306.468098999998</v>
      </c>
      <c r="E170" s="62">
        <v>762.7</v>
      </c>
      <c r="F170" s="62">
        <v>40069.168099000002</v>
      </c>
      <c r="G170" s="62">
        <v>39306.468098999998</v>
      </c>
      <c r="H170" s="62">
        <v>762.7</v>
      </c>
      <c r="I170" s="63">
        <v>40069.168099000002</v>
      </c>
      <c r="J170" s="59"/>
      <c r="K170" s="59"/>
      <c r="L170" s="59"/>
      <c r="M170" s="59"/>
    </row>
    <row r="171" spans="2:13" x14ac:dyDescent="0.2">
      <c r="B171" s="376"/>
      <c r="C171" s="61" t="s">
        <v>255</v>
      </c>
      <c r="D171" s="62">
        <v>168.12401</v>
      </c>
      <c r="E171" s="62">
        <v>0</v>
      </c>
      <c r="F171" s="62">
        <v>168.12401</v>
      </c>
      <c r="G171" s="62">
        <v>168.12401</v>
      </c>
      <c r="H171" s="62">
        <v>0</v>
      </c>
      <c r="I171" s="63">
        <v>168.12401</v>
      </c>
      <c r="J171" s="59"/>
      <c r="K171" s="59"/>
      <c r="L171" s="59"/>
      <c r="M171" s="59"/>
    </row>
    <row r="172" spans="2:13" x14ac:dyDescent="0.2">
      <c r="B172" s="377"/>
      <c r="C172" s="61" t="s">
        <v>256</v>
      </c>
      <c r="D172" s="62">
        <v>30.127272999999999</v>
      </c>
      <c r="E172" s="62">
        <v>0</v>
      </c>
      <c r="F172" s="62">
        <v>30.127272999999999</v>
      </c>
      <c r="G172" s="62">
        <v>30.127272999999999</v>
      </c>
      <c r="H172" s="62">
        <v>0</v>
      </c>
      <c r="I172" s="63">
        <v>30.127272999999999</v>
      </c>
      <c r="J172" s="59"/>
      <c r="K172" s="59"/>
      <c r="L172" s="59"/>
      <c r="M172" s="59"/>
    </row>
    <row r="173" spans="2:13" x14ac:dyDescent="0.2">
      <c r="B173" s="381" t="s">
        <v>191</v>
      </c>
      <c r="C173" s="382"/>
      <c r="D173" s="57">
        <v>40562.381373999997</v>
      </c>
      <c r="E173" s="57">
        <v>724.69196799999997</v>
      </c>
      <c r="F173" s="57">
        <v>41287.073342000003</v>
      </c>
      <c r="G173" s="57">
        <v>40636.957953999998</v>
      </c>
      <c r="H173" s="57">
        <v>724.69196799999997</v>
      </c>
      <c r="I173" s="58">
        <v>41361.649921999997</v>
      </c>
      <c r="J173" s="59"/>
      <c r="K173" s="59"/>
      <c r="L173" s="59"/>
      <c r="M173" s="59"/>
    </row>
    <row r="174" spans="2:13" ht="25.5" x14ac:dyDescent="0.2">
      <c r="B174" s="375" t="s">
        <v>30</v>
      </c>
      <c r="C174" s="61" t="s">
        <v>132</v>
      </c>
      <c r="D174" s="62">
        <v>11466.041179</v>
      </c>
      <c r="E174" s="62">
        <v>0</v>
      </c>
      <c r="F174" s="62">
        <v>11466.041179</v>
      </c>
      <c r="G174" s="62">
        <v>11466.041179</v>
      </c>
      <c r="H174" s="62">
        <v>0</v>
      </c>
      <c r="I174" s="63">
        <v>11466.041179</v>
      </c>
      <c r="J174" s="59"/>
      <c r="K174" s="59"/>
      <c r="L174" s="59"/>
      <c r="M174" s="59"/>
    </row>
    <row r="175" spans="2:13" x14ac:dyDescent="0.2">
      <c r="B175" s="377"/>
      <c r="C175" s="61" t="s">
        <v>121</v>
      </c>
      <c r="D175" s="62">
        <v>90959.350074999995</v>
      </c>
      <c r="E175" s="62">
        <v>-113</v>
      </c>
      <c r="F175" s="62">
        <v>90846.350074999995</v>
      </c>
      <c r="G175" s="62">
        <v>90959.350074999995</v>
      </c>
      <c r="H175" s="62">
        <v>-113</v>
      </c>
      <c r="I175" s="63">
        <v>90846.350074999995</v>
      </c>
      <c r="J175" s="59"/>
      <c r="K175" s="59"/>
      <c r="L175" s="59"/>
      <c r="M175" s="59"/>
    </row>
    <row r="176" spans="2:13" x14ac:dyDescent="0.2">
      <c r="B176" s="381" t="s">
        <v>191</v>
      </c>
      <c r="C176" s="382"/>
      <c r="D176" s="57">
        <v>102425.391254</v>
      </c>
      <c r="E176" s="57">
        <v>-113</v>
      </c>
      <c r="F176" s="57">
        <v>102312.391254</v>
      </c>
      <c r="G176" s="57">
        <v>102425.391254</v>
      </c>
      <c r="H176" s="57">
        <v>-113</v>
      </c>
      <c r="I176" s="58">
        <v>102312.391254</v>
      </c>
      <c r="J176" s="59"/>
      <c r="K176" s="59"/>
      <c r="L176" s="59"/>
      <c r="M176" s="59"/>
    </row>
    <row r="177" spans="2:13" x14ac:dyDescent="0.2">
      <c r="B177" s="375" t="s">
        <v>31</v>
      </c>
      <c r="C177" s="61" t="s">
        <v>122</v>
      </c>
      <c r="D177" s="62">
        <v>9564.4838359999994</v>
      </c>
      <c r="E177" s="62">
        <v>337.7</v>
      </c>
      <c r="F177" s="62">
        <v>9902.1838360000002</v>
      </c>
      <c r="G177" s="62">
        <v>10317.501579</v>
      </c>
      <c r="H177" s="62">
        <v>337.7</v>
      </c>
      <c r="I177" s="63">
        <v>10655.201579</v>
      </c>
      <c r="J177" s="59"/>
      <c r="K177" s="59"/>
      <c r="L177" s="59"/>
      <c r="M177" s="59"/>
    </row>
    <row r="178" spans="2:13" ht="25.5" x14ac:dyDescent="0.2">
      <c r="B178" s="376"/>
      <c r="C178" s="61" t="s">
        <v>123</v>
      </c>
      <c r="D178" s="62">
        <v>31.05509</v>
      </c>
      <c r="E178" s="62">
        <v>0</v>
      </c>
      <c r="F178" s="62">
        <v>31.05509</v>
      </c>
      <c r="G178" s="62">
        <v>31.05509</v>
      </c>
      <c r="H178" s="62">
        <v>0</v>
      </c>
      <c r="I178" s="63">
        <v>31.05509</v>
      </c>
      <c r="J178" s="59"/>
      <c r="K178" s="59"/>
      <c r="L178" s="59"/>
      <c r="M178" s="59"/>
    </row>
    <row r="179" spans="2:13" x14ac:dyDescent="0.2">
      <c r="B179" s="376"/>
      <c r="C179" s="61" t="s">
        <v>124</v>
      </c>
      <c r="D179" s="62">
        <v>64.656132999999997</v>
      </c>
      <c r="E179" s="62">
        <v>1</v>
      </c>
      <c r="F179" s="62">
        <v>65.656132999999997</v>
      </c>
      <c r="G179" s="62">
        <v>64.656132999999997</v>
      </c>
      <c r="H179" s="62">
        <v>1</v>
      </c>
      <c r="I179" s="63">
        <v>65.656132999999997</v>
      </c>
      <c r="J179" s="59"/>
      <c r="K179" s="59"/>
      <c r="L179" s="59"/>
      <c r="M179" s="59"/>
    </row>
    <row r="180" spans="2:13" ht="25.5" x14ac:dyDescent="0.2">
      <c r="B180" s="376"/>
      <c r="C180" s="61" t="s">
        <v>236</v>
      </c>
      <c r="D180" s="62">
        <v>331.96242599999999</v>
      </c>
      <c r="E180" s="62">
        <v>0</v>
      </c>
      <c r="F180" s="62">
        <v>331.96242599999999</v>
      </c>
      <c r="G180" s="62">
        <v>331.96242599999999</v>
      </c>
      <c r="H180" s="62">
        <v>0</v>
      </c>
      <c r="I180" s="63">
        <v>331.96242599999999</v>
      </c>
      <c r="J180" s="59"/>
      <c r="K180" s="59"/>
      <c r="L180" s="59"/>
      <c r="M180" s="59"/>
    </row>
    <row r="181" spans="2:13" ht="25.5" x14ac:dyDescent="0.2">
      <c r="B181" s="376"/>
      <c r="C181" s="61" t="s">
        <v>235</v>
      </c>
      <c r="D181" s="62">
        <v>1161.8079419999999</v>
      </c>
      <c r="E181" s="62">
        <v>-7</v>
      </c>
      <c r="F181" s="62">
        <v>1154.8079419999999</v>
      </c>
      <c r="G181" s="62">
        <v>1161.8079419999999</v>
      </c>
      <c r="H181" s="62">
        <v>-7</v>
      </c>
      <c r="I181" s="63">
        <v>1154.8079419999999</v>
      </c>
      <c r="J181" s="59"/>
      <c r="K181" s="59"/>
      <c r="L181" s="59"/>
      <c r="M181" s="59"/>
    </row>
    <row r="182" spans="2:13" ht="25.5" x14ac:dyDescent="0.2">
      <c r="B182" s="377"/>
      <c r="C182" s="61" t="s">
        <v>237</v>
      </c>
      <c r="D182" s="62">
        <v>37.948025999999999</v>
      </c>
      <c r="E182" s="62">
        <v>0</v>
      </c>
      <c r="F182" s="62">
        <v>37.948025999999999</v>
      </c>
      <c r="G182" s="62">
        <v>37.948025999999999</v>
      </c>
      <c r="H182" s="62">
        <v>0</v>
      </c>
      <c r="I182" s="63">
        <v>37.948025999999999</v>
      </c>
      <c r="J182" s="59"/>
      <c r="K182" s="59"/>
      <c r="L182" s="59"/>
      <c r="M182" s="59"/>
    </row>
    <row r="183" spans="2:13" x14ac:dyDescent="0.2">
      <c r="B183" s="381" t="s">
        <v>191</v>
      </c>
      <c r="C183" s="382"/>
      <c r="D183" s="57">
        <v>11191.913452999999</v>
      </c>
      <c r="E183" s="57">
        <v>331.7</v>
      </c>
      <c r="F183" s="57">
        <v>11523.613453</v>
      </c>
      <c r="G183" s="57">
        <v>11944.931196</v>
      </c>
      <c r="H183" s="57">
        <v>331.7</v>
      </c>
      <c r="I183" s="58">
        <v>12276.631196</v>
      </c>
      <c r="J183" s="59"/>
      <c r="K183" s="59"/>
      <c r="L183" s="59"/>
      <c r="M183" s="59"/>
    </row>
    <row r="184" spans="2:13" ht="25.5" x14ac:dyDescent="0.2">
      <c r="B184" s="375" t="s">
        <v>32</v>
      </c>
      <c r="C184" s="61" t="s">
        <v>238</v>
      </c>
      <c r="D184" s="62">
        <v>1941.7387180000001</v>
      </c>
      <c r="E184" s="62">
        <v>-4</v>
      </c>
      <c r="F184" s="62">
        <v>1937.7387180000001</v>
      </c>
      <c r="G184" s="62">
        <v>1952.2278899999999</v>
      </c>
      <c r="H184" s="62">
        <v>-4</v>
      </c>
      <c r="I184" s="63">
        <v>1948.2278899999999</v>
      </c>
      <c r="J184" s="59"/>
      <c r="K184" s="59"/>
      <c r="L184" s="59"/>
      <c r="M184" s="59"/>
    </row>
    <row r="185" spans="2:13" ht="25.5" x14ac:dyDescent="0.2">
      <c r="B185" s="376"/>
      <c r="C185" s="61" t="s">
        <v>125</v>
      </c>
      <c r="D185" s="62">
        <v>12.331564</v>
      </c>
      <c r="E185" s="62">
        <v>0</v>
      </c>
      <c r="F185" s="62">
        <v>12.331564</v>
      </c>
      <c r="G185" s="62">
        <v>12.772205</v>
      </c>
      <c r="H185" s="62">
        <v>0</v>
      </c>
      <c r="I185" s="63">
        <v>12.772205</v>
      </c>
      <c r="J185" s="59"/>
      <c r="K185" s="59"/>
      <c r="L185" s="59"/>
      <c r="M185" s="59"/>
    </row>
    <row r="186" spans="2:13" x14ac:dyDescent="0.2">
      <c r="B186" s="376"/>
      <c r="C186" s="61" t="s">
        <v>155</v>
      </c>
      <c r="D186" s="62">
        <v>1226.7948389999999</v>
      </c>
      <c r="E186" s="62">
        <v>0</v>
      </c>
      <c r="F186" s="62">
        <v>1226.7948389999999</v>
      </c>
      <c r="G186" s="62">
        <v>1226.7948389999999</v>
      </c>
      <c r="H186" s="62">
        <v>0</v>
      </c>
      <c r="I186" s="63">
        <v>1226.7948389999999</v>
      </c>
      <c r="J186" s="59"/>
      <c r="K186" s="59"/>
      <c r="L186" s="59"/>
      <c r="M186" s="59"/>
    </row>
    <row r="187" spans="2:13" x14ac:dyDescent="0.2">
      <c r="B187" s="381" t="s">
        <v>191</v>
      </c>
      <c r="C187" s="382"/>
      <c r="D187" s="57">
        <v>3180.8651209999998</v>
      </c>
      <c r="E187" s="57">
        <v>-4</v>
      </c>
      <c r="F187" s="57">
        <v>3176.8651209999998</v>
      </c>
      <c r="G187" s="57">
        <v>3191.794934</v>
      </c>
      <c r="H187" s="57">
        <v>-4</v>
      </c>
      <c r="I187" s="58">
        <v>3187.794934</v>
      </c>
      <c r="J187" s="59"/>
      <c r="K187" s="59"/>
      <c r="L187" s="59"/>
      <c r="M187" s="59"/>
    </row>
    <row r="188" spans="2:13" ht="38.25" x14ac:dyDescent="0.2">
      <c r="B188" s="64" t="s">
        <v>33</v>
      </c>
      <c r="C188" s="61" t="s">
        <v>126</v>
      </c>
      <c r="D188" s="62">
        <v>6693.7679749999998</v>
      </c>
      <c r="E188" s="62">
        <v>217</v>
      </c>
      <c r="F188" s="62">
        <v>6910.7679749999998</v>
      </c>
      <c r="G188" s="62">
        <v>2523.967975</v>
      </c>
      <c r="H188" s="62">
        <v>-783</v>
      </c>
      <c r="I188" s="63">
        <v>1740.967975</v>
      </c>
      <c r="J188" s="59"/>
      <c r="K188" s="59"/>
      <c r="L188" s="59"/>
      <c r="M188" s="59"/>
    </row>
    <row r="189" spans="2:13" x14ac:dyDescent="0.2">
      <c r="B189" s="381" t="s">
        <v>191</v>
      </c>
      <c r="C189" s="382"/>
      <c r="D189" s="57">
        <v>6693.7679749999998</v>
      </c>
      <c r="E189" s="57">
        <v>217</v>
      </c>
      <c r="F189" s="57">
        <v>6910.7679749999998</v>
      </c>
      <c r="G189" s="57">
        <v>2523.967975</v>
      </c>
      <c r="H189" s="57">
        <v>-783</v>
      </c>
      <c r="I189" s="58">
        <v>1740.967975</v>
      </c>
      <c r="J189" s="59"/>
      <c r="K189" s="59"/>
      <c r="L189" s="59"/>
      <c r="M189" s="59"/>
    </row>
    <row r="190" spans="2:13" x14ac:dyDescent="0.2">
      <c r="B190" s="375" t="s">
        <v>248</v>
      </c>
      <c r="C190" s="61" t="s">
        <v>239</v>
      </c>
      <c r="D190" s="62">
        <v>929.61015199999997</v>
      </c>
      <c r="E190" s="62">
        <v>4.2420999999999998</v>
      </c>
      <c r="F190" s="62">
        <v>933.85225200000002</v>
      </c>
      <c r="G190" s="62">
        <v>943.378511</v>
      </c>
      <c r="H190" s="62">
        <v>4.2420999999999998</v>
      </c>
      <c r="I190" s="63">
        <v>947.62061100000005</v>
      </c>
      <c r="J190" s="59"/>
      <c r="K190" s="59"/>
      <c r="L190" s="59"/>
      <c r="M190" s="59"/>
    </row>
    <row r="191" spans="2:13" ht="25.5" x14ac:dyDescent="0.2">
      <c r="B191" s="376"/>
      <c r="C191" s="61" t="s">
        <v>51</v>
      </c>
      <c r="D191" s="62">
        <v>2847.1910779999998</v>
      </c>
      <c r="E191" s="62">
        <v>-3.3079999999999998</v>
      </c>
      <c r="F191" s="62">
        <v>2843.8830779999998</v>
      </c>
      <c r="G191" s="62">
        <v>2970.9678389999999</v>
      </c>
      <c r="H191" s="62">
        <v>-3.3079999999999998</v>
      </c>
      <c r="I191" s="63">
        <v>2967.6598389999999</v>
      </c>
      <c r="J191" s="59"/>
      <c r="K191" s="59"/>
      <c r="L191" s="59"/>
      <c r="M191" s="59"/>
    </row>
    <row r="192" spans="2:13" x14ac:dyDescent="0.2">
      <c r="B192" s="376"/>
      <c r="C192" s="61" t="s">
        <v>127</v>
      </c>
      <c r="D192" s="62">
        <v>655.959563</v>
      </c>
      <c r="E192" s="62">
        <v>-8.7999999999999995E-2</v>
      </c>
      <c r="F192" s="62">
        <v>655.87156300000004</v>
      </c>
      <c r="G192" s="62">
        <v>655.98729200000002</v>
      </c>
      <c r="H192" s="62">
        <v>-8.7999999999999995E-2</v>
      </c>
      <c r="I192" s="63">
        <v>655.89929199999995</v>
      </c>
      <c r="J192" s="59"/>
      <c r="K192" s="59"/>
      <c r="L192" s="59"/>
      <c r="M192" s="59"/>
    </row>
    <row r="193" spans="2:13" x14ac:dyDescent="0.2">
      <c r="B193" s="376"/>
      <c r="C193" s="61" t="s">
        <v>133</v>
      </c>
      <c r="D193" s="62">
        <v>79326.555869999997</v>
      </c>
      <c r="E193" s="62">
        <v>-1205</v>
      </c>
      <c r="F193" s="62">
        <v>78121.555869999997</v>
      </c>
      <c r="G193" s="62">
        <v>79357.455870000005</v>
      </c>
      <c r="H193" s="62">
        <v>-1205</v>
      </c>
      <c r="I193" s="63">
        <v>78152.455870000005</v>
      </c>
      <c r="J193" s="59"/>
      <c r="K193" s="59"/>
      <c r="L193" s="59"/>
      <c r="M193" s="59"/>
    </row>
    <row r="194" spans="2:13" ht="25.5" x14ac:dyDescent="0.2">
      <c r="B194" s="376"/>
      <c r="C194" s="61" t="s">
        <v>240</v>
      </c>
      <c r="D194" s="62">
        <v>105.794573</v>
      </c>
      <c r="E194" s="62">
        <v>-0.108</v>
      </c>
      <c r="F194" s="62">
        <v>105.686573</v>
      </c>
      <c r="G194" s="62">
        <v>106.001141</v>
      </c>
      <c r="H194" s="62">
        <v>-0.108</v>
      </c>
      <c r="I194" s="63">
        <v>105.893141</v>
      </c>
      <c r="J194" s="59"/>
      <c r="K194" s="59"/>
      <c r="L194" s="59"/>
      <c r="M194" s="59"/>
    </row>
    <row r="195" spans="2:13" ht="25.5" x14ac:dyDescent="0.2">
      <c r="B195" s="376"/>
      <c r="C195" s="61" t="s">
        <v>128</v>
      </c>
      <c r="D195" s="62">
        <v>479.068667</v>
      </c>
      <c r="E195" s="62">
        <v>-3.3210000000000002</v>
      </c>
      <c r="F195" s="62">
        <v>475.74766699999998</v>
      </c>
      <c r="G195" s="62">
        <v>890.53929300000004</v>
      </c>
      <c r="H195" s="62">
        <v>-216.321</v>
      </c>
      <c r="I195" s="63">
        <v>674.21829300000002</v>
      </c>
      <c r="J195" s="59"/>
      <c r="K195" s="59"/>
      <c r="L195" s="59"/>
      <c r="M195" s="59"/>
    </row>
    <row r="196" spans="2:13" ht="25.5" x14ac:dyDescent="0.2">
      <c r="B196" s="376"/>
      <c r="C196" s="61" t="s">
        <v>129</v>
      </c>
      <c r="D196" s="62">
        <v>174.189592</v>
      </c>
      <c r="E196" s="62">
        <v>-0.36</v>
      </c>
      <c r="F196" s="62">
        <v>173.82959199999999</v>
      </c>
      <c r="G196" s="62">
        <v>174.33090300000001</v>
      </c>
      <c r="H196" s="62">
        <v>-0.36</v>
      </c>
      <c r="I196" s="63">
        <v>173.97090299999999</v>
      </c>
      <c r="J196" s="59"/>
      <c r="K196" s="59"/>
      <c r="L196" s="59"/>
      <c r="M196" s="59"/>
    </row>
    <row r="197" spans="2:13" x14ac:dyDescent="0.2">
      <c r="B197" s="376"/>
      <c r="C197" s="61" t="s">
        <v>241</v>
      </c>
      <c r="D197" s="62">
        <v>132.59190699999999</v>
      </c>
      <c r="E197" s="62">
        <v>0</v>
      </c>
      <c r="F197" s="62">
        <v>132.59190699999999</v>
      </c>
      <c r="G197" s="62">
        <v>132.59190699999999</v>
      </c>
      <c r="H197" s="62">
        <v>0</v>
      </c>
      <c r="I197" s="63">
        <v>132.59190699999999</v>
      </c>
      <c r="J197" s="59"/>
      <c r="K197" s="59"/>
      <c r="L197" s="59"/>
      <c r="M197" s="59"/>
    </row>
    <row r="198" spans="2:13" ht="25.5" x14ac:dyDescent="0.2">
      <c r="B198" s="376"/>
      <c r="C198" s="61" t="s">
        <v>242</v>
      </c>
      <c r="D198" s="62">
        <v>6742.3847509999996</v>
      </c>
      <c r="E198" s="62">
        <v>-146.65</v>
      </c>
      <c r="F198" s="62">
        <v>6595.734751</v>
      </c>
      <c r="G198" s="62">
        <v>6755.3847509999996</v>
      </c>
      <c r="H198" s="62">
        <v>-146.65</v>
      </c>
      <c r="I198" s="63">
        <v>6608.734751</v>
      </c>
      <c r="J198" s="59"/>
      <c r="K198" s="59"/>
      <c r="L198" s="59"/>
      <c r="M198" s="59"/>
    </row>
    <row r="199" spans="2:13" x14ac:dyDescent="0.2">
      <c r="B199" s="376"/>
      <c r="C199" s="61" t="s">
        <v>243</v>
      </c>
      <c r="D199" s="62">
        <v>325.001464</v>
      </c>
      <c r="E199" s="62">
        <v>0</v>
      </c>
      <c r="F199" s="62">
        <v>325.001464</v>
      </c>
      <c r="G199" s="62">
        <v>325.001464</v>
      </c>
      <c r="H199" s="62">
        <v>0</v>
      </c>
      <c r="I199" s="63">
        <v>325.001464</v>
      </c>
      <c r="J199" s="59"/>
      <c r="K199" s="59"/>
      <c r="L199" s="59"/>
      <c r="M199" s="59"/>
    </row>
    <row r="200" spans="2:13" x14ac:dyDescent="0.2">
      <c r="B200" s="377"/>
      <c r="C200" s="61" t="s">
        <v>244</v>
      </c>
      <c r="D200" s="62">
        <v>5200</v>
      </c>
      <c r="E200" s="62">
        <v>0</v>
      </c>
      <c r="F200" s="62">
        <v>5200</v>
      </c>
      <c r="G200" s="62">
        <v>5200</v>
      </c>
      <c r="H200" s="62">
        <v>0</v>
      </c>
      <c r="I200" s="63">
        <v>5200</v>
      </c>
      <c r="J200" s="59"/>
      <c r="K200" s="59"/>
      <c r="L200" s="59"/>
      <c r="M200" s="59"/>
    </row>
    <row r="201" spans="2:13" x14ac:dyDescent="0.2">
      <c r="B201" s="381" t="s">
        <v>191</v>
      </c>
      <c r="C201" s="382"/>
      <c r="D201" s="57">
        <v>96918.347617000007</v>
      </c>
      <c r="E201" s="57">
        <v>-1354.5929000000001</v>
      </c>
      <c r="F201" s="57">
        <v>95563.754717000003</v>
      </c>
      <c r="G201" s="57">
        <v>97511.638970999993</v>
      </c>
      <c r="H201" s="57">
        <v>-1567.5929000000001</v>
      </c>
      <c r="I201" s="58">
        <v>95944.046071000004</v>
      </c>
      <c r="J201" s="59"/>
      <c r="K201" s="59"/>
      <c r="L201" s="59"/>
      <c r="M201" s="59"/>
    </row>
    <row r="202" spans="2:13" x14ac:dyDescent="0.2">
      <c r="B202" s="375" t="s">
        <v>34</v>
      </c>
      <c r="C202" s="61" t="s">
        <v>139</v>
      </c>
      <c r="D202" s="62">
        <v>573.97977000000003</v>
      </c>
      <c r="E202" s="62">
        <v>-0.17615500000000001</v>
      </c>
      <c r="F202" s="62">
        <v>573.80361500000004</v>
      </c>
      <c r="G202" s="62">
        <v>596.56791999999996</v>
      </c>
      <c r="H202" s="62">
        <v>-0.17615500000000001</v>
      </c>
      <c r="I202" s="63">
        <v>596.39176499999996</v>
      </c>
      <c r="J202" s="59"/>
      <c r="K202" s="59"/>
      <c r="L202" s="59"/>
      <c r="M202" s="59"/>
    </row>
    <row r="203" spans="2:13" x14ac:dyDescent="0.2">
      <c r="B203" s="377"/>
      <c r="C203" s="61" t="s">
        <v>143</v>
      </c>
      <c r="D203" s="62">
        <v>181.23965000000001</v>
      </c>
      <c r="E203" s="62">
        <v>11.183351999999999</v>
      </c>
      <c r="F203" s="62">
        <v>192.423002</v>
      </c>
      <c r="G203" s="62">
        <v>181.23965000000001</v>
      </c>
      <c r="H203" s="62">
        <v>11.183351999999999</v>
      </c>
      <c r="I203" s="63">
        <v>192.423002</v>
      </c>
      <c r="J203" s="59"/>
      <c r="K203" s="59"/>
      <c r="L203" s="59"/>
      <c r="M203" s="59"/>
    </row>
    <row r="204" spans="2:13" x14ac:dyDescent="0.2">
      <c r="B204" s="381" t="s">
        <v>191</v>
      </c>
      <c r="C204" s="382"/>
      <c r="D204" s="57">
        <v>755.21942000000001</v>
      </c>
      <c r="E204" s="57">
        <v>11.007197</v>
      </c>
      <c r="F204" s="57">
        <v>766.22661700000003</v>
      </c>
      <c r="G204" s="57">
        <v>777.80757000000006</v>
      </c>
      <c r="H204" s="57">
        <v>11.007197</v>
      </c>
      <c r="I204" s="58">
        <v>788.81476699999996</v>
      </c>
      <c r="J204" s="59"/>
      <c r="K204" s="59"/>
      <c r="L204" s="59"/>
      <c r="M204" s="59"/>
    </row>
    <row r="205" spans="2:13" x14ac:dyDescent="0.2">
      <c r="B205" s="64" t="s">
        <v>35</v>
      </c>
      <c r="C205" s="61" t="s">
        <v>130</v>
      </c>
      <c r="D205" s="62">
        <v>43.228095000000003</v>
      </c>
      <c r="E205" s="62">
        <v>0.1</v>
      </c>
      <c r="F205" s="62">
        <v>43.328094999999998</v>
      </c>
      <c r="G205" s="62">
        <v>43.228095000000003</v>
      </c>
      <c r="H205" s="62">
        <v>0.1</v>
      </c>
      <c r="I205" s="63">
        <v>43.328094999999998</v>
      </c>
      <c r="J205" s="59"/>
      <c r="K205" s="59"/>
      <c r="L205" s="59"/>
      <c r="M205" s="59"/>
    </row>
    <row r="206" spans="2:13" x14ac:dyDescent="0.2">
      <c r="B206" s="381" t="s">
        <v>191</v>
      </c>
      <c r="C206" s="382"/>
      <c r="D206" s="57">
        <v>43.228095000000003</v>
      </c>
      <c r="E206" s="57">
        <v>0.1</v>
      </c>
      <c r="F206" s="57">
        <v>43.328094999999998</v>
      </c>
      <c r="G206" s="57">
        <v>43.228095000000003</v>
      </c>
      <c r="H206" s="57">
        <v>0.1</v>
      </c>
      <c r="I206" s="58">
        <v>43.328094999999998</v>
      </c>
      <c r="J206" s="59"/>
      <c r="K206" s="59"/>
      <c r="L206" s="59"/>
      <c r="M206" s="59"/>
    </row>
    <row r="207" spans="2:13" x14ac:dyDescent="0.2">
      <c r="B207" s="375" t="s">
        <v>36</v>
      </c>
      <c r="C207" s="61" t="s">
        <v>53</v>
      </c>
      <c r="D207" s="62">
        <v>504.55273499999998</v>
      </c>
      <c r="E207" s="62">
        <v>-236.219157</v>
      </c>
      <c r="F207" s="62">
        <v>268.33357799999999</v>
      </c>
      <c r="G207" s="62">
        <v>504.51261599999998</v>
      </c>
      <c r="H207" s="62">
        <v>-236.219157</v>
      </c>
      <c r="I207" s="63">
        <v>268.29345899999998</v>
      </c>
      <c r="J207" s="59"/>
      <c r="K207" s="59"/>
      <c r="L207" s="59"/>
      <c r="M207" s="59"/>
    </row>
    <row r="208" spans="2:13" x14ac:dyDescent="0.2">
      <c r="B208" s="376"/>
      <c r="C208" s="61" t="s">
        <v>43</v>
      </c>
      <c r="D208" s="62">
        <v>1854.1578919999999</v>
      </c>
      <c r="E208" s="62">
        <v>-12.169945</v>
      </c>
      <c r="F208" s="62">
        <v>1841.9879470000001</v>
      </c>
      <c r="G208" s="62">
        <v>1865.327775</v>
      </c>
      <c r="H208" s="62">
        <v>-12.169945</v>
      </c>
      <c r="I208" s="63">
        <v>1853.1578300000001</v>
      </c>
      <c r="J208" s="59"/>
      <c r="K208" s="59"/>
      <c r="L208" s="59"/>
      <c r="M208" s="59"/>
    </row>
    <row r="209" spans="2:13" ht="38.25" x14ac:dyDescent="0.2">
      <c r="B209" s="376"/>
      <c r="C209" s="61" t="s">
        <v>245</v>
      </c>
      <c r="D209" s="62">
        <v>536.17718600000001</v>
      </c>
      <c r="E209" s="62">
        <v>12.865748999999999</v>
      </c>
      <c r="F209" s="62">
        <v>549.04293500000006</v>
      </c>
      <c r="G209" s="62">
        <v>536.17718600000001</v>
      </c>
      <c r="H209" s="62">
        <v>12.865748999999999</v>
      </c>
      <c r="I209" s="63">
        <v>549.04293500000006</v>
      </c>
      <c r="J209" s="59"/>
      <c r="K209" s="59"/>
      <c r="L209" s="59"/>
      <c r="M209" s="59"/>
    </row>
    <row r="210" spans="2:13" ht="25.5" x14ac:dyDescent="0.2">
      <c r="B210" s="376"/>
      <c r="C210" s="61" t="s">
        <v>65</v>
      </c>
      <c r="D210" s="62">
        <v>151.63195400000001</v>
      </c>
      <c r="E210" s="62">
        <v>1.1448959999999999</v>
      </c>
      <c r="F210" s="62">
        <v>152.77685</v>
      </c>
      <c r="G210" s="62">
        <v>152.026996</v>
      </c>
      <c r="H210" s="62">
        <v>1.1448959999999999</v>
      </c>
      <c r="I210" s="63">
        <v>153.17189200000001</v>
      </c>
      <c r="J210" s="59"/>
      <c r="K210" s="59"/>
      <c r="L210" s="59"/>
      <c r="M210" s="59"/>
    </row>
    <row r="211" spans="2:13" ht="25.5" x14ac:dyDescent="0.2">
      <c r="B211" s="376"/>
      <c r="C211" s="61" t="s">
        <v>246</v>
      </c>
      <c r="D211" s="62">
        <v>460.85210699999999</v>
      </c>
      <c r="E211" s="62">
        <v>1</v>
      </c>
      <c r="F211" s="62">
        <v>461.85210699999999</v>
      </c>
      <c r="G211" s="62">
        <v>456.85210699999999</v>
      </c>
      <c r="H211" s="62">
        <v>1</v>
      </c>
      <c r="I211" s="63">
        <v>457.85210699999999</v>
      </c>
      <c r="J211" s="59"/>
      <c r="K211" s="59"/>
      <c r="L211" s="59"/>
      <c r="M211" s="59"/>
    </row>
    <row r="212" spans="2:13" ht="25.5" x14ac:dyDescent="0.2">
      <c r="B212" s="376"/>
      <c r="C212" s="61" t="s">
        <v>247</v>
      </c>
      <c r="D212" s="62">
        <v>96.408927000000006</v>
      </c>
      <c r="E212" s="62">
        <v>-5.661276</v>
      </c>
      <c r="F212" s="62">
        <v>90.747651000000005</v>
      </c>
      <c r="G212" s="62">
        <v>104.84899299999999</v>
      </c>
      <c r="H212" s="62">
        <v>-5.661276</v>
      </c>
      <c r="I212" s="63">
        <v>99.187717000000006</v>
      </c>
      <c r="J212" s="59"/>
      <c r="K212" s="59"/>
      <c r="L212" s="59"/>
      <c r="M212" s="59"/>
    </row>
    <row r="213" spans="2:13" ht="25.5" x14ac:dyDescent="0.2">
      <c r="B213" s="60"/>
      <c r="C213" s="61" t="s">
        <v>292</v>
      </c>
      <c r="D213" s="62">
        <v>-1.5587999999999999E-2</v>
      </c>
      <c r="E213" s="62">
        <v>1.5587999999999999E-2</v>
      </c>
      <c r="F213" s="62">
        <v>0</v>
      </c>
      <c r="G213" s="62">
        <v>-1.5587999999999999E-2</v>
      </c>
      <c r="H213" s="62">
        <v>1.5587999999999999E-2</v>
      </c>
      <c r="I213" s="63">
        <v>0</v>
      </c>
      <c r="J213" s="59"/>
      <c r="K213" s="59"/>
      <c r="L213" s="59"/>
      <c r="M213" s="59"/>
    </row>
    <row r="214" spans="2:13" x14ac:dyDescent="0.2">
      <c r="B214" s="381" t="s">
        <v>191</v>
      </c>
      <c r="C214" s="382"/>
      <c r="D214" s="57">
        <v>3603.7652130000001</v>
      </c>
      <c r="E214" s="57">
        <v>-239.024145</v>
      </c>
      <c r="F214" s="57">
        <v>3364.7410679999998</v>
      </c>
      <c r="G214" s="57">
        <v>3619.7300850000001</v>
      </c>
      <c r="H214" s="57">
        <v>-239.024145</v>
      </c>
      <c r="I214" s="58">
        <v>3380.7059399999998</v>
      </c>
      <c r="J214" s="59"/>
      <c r="K214" s="59"/>
      <c r="L214" s="59"/>
      <c r="M214" s="59"/>
    </row>
    <row r="215" spans="2:13" x14ac:dyDescent="0.2">
      <c r="B215" s="375" t="s">
        <v>37</v>
      </c>
      <c r="C215" s="61" t="s">
        <v>54</v>
      </c>
      <c r="D215" s="62">
        <v>3878.2495909999998</v>
      </c>
      <c r="E215" s="62">
        <v>3115.2394979999999</v>
      </c>
      <c r="F215" s="62">
        <v>6993.4890889999997</v>
      </c>
      <c r="G215" s="62">
        <v>3878.2495909999998</v>
      </c>
      <c r="H215" s="62">
        <v>3115.2394979999999</v>
      </c>
      <c r="I215" s="63">
        <v>6993.4890889999997</v>
      </c>
      <c r="J215" s="59"/>
      <c r="K215" s="59"/>
      <c r="L215" s="59"/>
      <c r="M215" s="59"/>
    </row>
    <row r="216" spans="2:13" x14ac:dyDescent="0.2">
      <c r="B216" s="377"/>
      <c r="C216" s="65" t="s">
        <v>157</v>
      </c>
      <c r="D216" s="62">
        <v>5131.9374799999996</v>
      </c>
      <c r="E216" s="62">
        <v>69.597961999999995</v>
      </c>
      <c r="F216" s="62">
        <v>5201.5354420000003</v>
      </c>
      <c r="G216" s="62">
        <v>12731.937480000001</v>
      </c>
      <c r="H216" s="62">
        <v>69.597961999999995</v>
      </c>
      <c r="I216" s="63">
        <v>12801.535442</v>
      </c>
      <c r="J216" s="59"/>
      <c r="K216" s="59"/>
      <c r="L216" s="59"/>
      <c r="M216" s="59"/>
    </row>
    <row r="217" spans="2:13" x14ac:dyDescent="0.2">
      <c r="B217" s="381" t="s">
        <v>191</v>
      </c>
      <c r="C217" s="382"/>
      <c r="D217" s="57">
        <v>9010.1870710000003</v>
      </c>
      <c r="E217" s="57">
        <v>3184.8374600000002</v>
      </c>
      <c r="F217" s="57">
        <v>12195.024530999999</v>
      </c>
      <c r="G217" s="57">
        <v>16610.187071</v>
      </c>
      <c r="H217" s="57">
        <v>3184.8374600000002</v>
      </c>
      <c r="I217" s="58">
        <v>19795.024530999999</v>
      </c>
      <c r="J217" s="59"/>
      <c r="K217" s="59"/>
      <c r="L217" s="59"/>
      <c r="M217" s="59"/>
    </row>
    <row r="218" spans="2:13" x14ac:dyDescent="0.2">
      <c r="B218" s="375" t="s">
        <v>38</v>
      </c>
      <c r="C218" s="61" t="s">
        <v>135</v>
      </c>
      <c r="D218" s="62">
        <v>72238.013000000006</v>
      </c>
      <c r="E218" s="62">
        <v>-8</v>
      </c>
      <c r="F218" s="62">
        <v>72230.013000000006</v>
      </c>
      <c r="G218" s="62">
        <v>72238.013000000006</v>
      </c>
      <c r="H218" s="62">
        <v>-8</v>
      </c>
      <c r="I218" s="63">
        <v>72230.013000000006</v>
      </c>
      <c r="J218" s="59"/>
      <c r="K218" s="59"/>
      <c r="L218" s="59"/>
      <c r="M218" s="59"/>
    </row>
    <row r="219" spans="2:13" x14ac:dyDescent="0.2">
      <c r="B219" s="377"/>
      <c r="C219" s="61" t="s">
        <v>158</v>
      </c>
      <c r="D219" s="62">
        <v>233207.47020000001</v>
      </c>
      <c r="E219" s="62">
        <v>0</v>
      </c>
      <c r="F219" s="62">
        <v>233207.47020000001</v>
      </c>
      <c r="G219" s="62">
        <v>233207.47020000001</v>
      </c>
      <c r="H219" s="62">
        <v>0</v>
      </c>
      <c r="I219" s="63">
        <v>233207.47020000001</v>
      </c>
      <c r="J219" s="59"/>
      <c r="K219" s="72"/>
      <c r="L219" s="72"/>
      <c r="M219" s="59"/>
    </row>
    <row r="220" spans="2:13" x14ac:dyDescent="0.2">
      <c r="B220" s="381" t="s">
        <v>191</v>
      </c>
      <c r="C220" s="382"/>
      <c r="D220" s="57">
        <v>305445.48320000002</v>
      </c>
      <c r="E220" s="57">
        <v>-8</v>
      </c>
      <c r="F220" s="57">
        <v>305437.48320000002</v>
      </c>
      <c r="G220" s="57">
        <v>305445.48320000002</v>
      </c>
      <c r="H220" s="57">
        <v>-8</v>
      </c>
      <c r="I220" s="58">
        <v>305437.48320000002</v>
      </c>
      <c r="J220" s="59"/>
      <c r="K220" s="73"/>
      <c r="L220" s="73"/>
      <c r="M220" s="59"/>
    </row>
    <row r="221" spans="2:13" ht="13.5" thickBot="1" x14ac:dyDescent="0.25">
      <c r="B221" s="395" t="s">
        <v>5</v>
      </c>
      <c r="C221" s="396" t="s">
        <v>5</v>
      </c>
      <c r="D221" s="66">
        <v>892242.19812199997</v>
      </c>
      <c r="E221" s="66">
        <v>5181.4017789999998</v>
      </c>
      <c r="F221" s="66">
        <v>897423.59990100004</v>
      </c>
      <c r="G221" s="66">
        <v>903434.23814200005</v>
      </c>
      <c r="H221" s="66">
        <v>3968.4017789999998</v>
      </c>
      <c r="I221" s="67">
        <v>907402.63992099999</v>
      </c>
      <c r="J221" s="59"/>
      <c r="K221" s="74"/>
      <c r="L221" s="74"/>
      <c r="M221" s="59"/>
    </row>
    <row r="222" spans="2:13" x14ac:dyDescent="0.2">
      <c r="B222" s="394"/>
      <c r="C222" s="394"/>
      <c r="D222" s="394"/>
      <c r="E222" s="394"/>
      <c r="F222" s="394"/>
      <c r="G222" s="394"/>
      <c r="H222" s="394"/>
      <c r="I222" s="394"/>
      <c r="K222" s="72"/>
      <c r="L222" s="72"/>
    </row>
    <row r="223" spans="2:13" x14ac:dyDescent="0.2">
      <c r="C223" s="327"/>
      <c r="D223" s="328">
        <f>SUM(D220,D217,D214,D206,D204,D201,D189,D187,D183,D176,D173,D165,D161,D152,D138,D125,D122,D109,D101,D99,D93,D87,D79,D77,D69,D65,D61,D56,D49,D41,D34,D19,D11,D9)</f>
        <v>892242.19812199974</v>
      </c>
      <c r="E223" s="328">
        <f t="shared" ref="E223:I223" si="8">SUM(E220,E217,E214,E206,E204,E201,E189,E187,E183,E176,E173,E165,E161,E152,E138,E125,E122,E109,E101,E99,E93,E87,E79,E77,E69,E65,E61,E56,E49,E41,E34,E19,E11,E9)</f>
        <v>5181.4017790000007</v>
      </c>
      <c r="F223" s="328">
        <f t="shared" si="8"/>
        <v>897423.5999009998</v>
      </c>
      <c r="G223" s="328">
        <f t="shared" si="8"/>
        <v>903434.2381419997</v>
      </c>
      <c r="H223" s="328">
        <f t="shared" si="8"/>
        <v>3968.4017790000003</v>
      </c>
      <c r="I223" s="328">
        <f t="shared" si="8"/>
        <v>907402.63992099999</v>
      </c>
      <c r="J223" s="327"/>
      <c r="K223" s="72"/>
      <c r="L223" s="72"/>
    </row>
    <row r="224" spans="2:13" x14ac:dyDescent="0.2">
      <c r="C224" s="327"/>
      <c r="D224" s="328">
        <f>D223-D221</f>
        <v>0</v>
      </c>
      <c r="E224" s="328">
        <f t="shared" ref="E224:I224" si="9">E223-E221</f>
        <v>0</v>
      </c>
      <c r="F224" s="328">
        <f t="shared" si="9"/>
        <v>0</v>
      </c>
      <c r="G224" s="328">
        <f t="shared" si="9"/>
        <v>0</v>
      </c>
      <c r="H224" s="328">
        <f t="shared" si="9"/>
        <v>0</v>
      </c>
      <c r="I224" s="328">
        <f t="shared" si="9"/>
        <v>0</v>
      </c>
      <c r="J224" s="327"/>
      <c r="K224" s="69"/>
      <c r="L224" s="69"/>
    </row>
    <row r="225" spans="3:12" x14ac:dyDescent="0.2">
      <c r="C225" s="327"/>
      <c r="D225" s="327" t="s">
        <v>889</v>
      </c>
      <c r="E225" s="327" t="s">
        <v>889</v>
      </c>
      <c r="F225" s="327" t="s">
        <v>889</v>
      </c>
      <c r="G225" s="327" t="s">
        <v>889</v>
      </c>
      <c r="H225" s="327" t="s">
        <v>889</v>
      </c>
      <c r="I225" s="327" t="s">
        <v>889</v>
      </c>
      <c r="J225" s="327"/>
    </row>
    <row r="226" spans="3:12" x14ac:dyDescent="0.2">
      <c r="C226" s="327"/>
      <c r="D226" s="327"/>
      <c r="E226" s="327"/>
      <c r="F226" s="327"/>
      <c r="G226" s="327"/>
      <c r="H226" s="327"/>
      <c r="I226" s="327"/>
      <c r="J226" s="327"/>
      <c r="K226" s="69"/>
      <c r="L226" s="69"/>
    </row>
    <row r="227" spans="3:12" x14ac:dyDescent="0.2">
      <c r="C227" s="327"/>
      <c r="D227" s="327"/>
      <c r="E227" s="327"/>
      <c r="F227" s="327"/>
      <c r="G227" s="327"/>
      <c r="H227" s="327"/>
      <c r="I227" s="327"/>
      <c r="J227" s="327"/>
    </row>
    <row r="228" spans="3:12" x14ac:dyDescent="0.2">
      <c r="C228" s="327"/>
      <c r="D228" s="327"/>
      <c r="E228" s="327"/>
      <c r="F228" s="327"/>
      <c r="G228" s="327"/>
      <c r="H228" s="327"/>
      <c r="I228" s="327"/>
      <c r="J228" s="327"/>
    </row>
    <row r="231" spans="3:12" x14ac:dyDescent="0.2">
      <c r="D231" s="59"/>
      <c r="E231" s="59"/>
    </row>
  </sheetData>
  <mergeCells count="75">
    <mergeCell ref="B222:I222"/>
    <mergeCell ref="B214:C214"/>
    <mergeCell ref="B215:B216"/>
    <mergeCell ref="B217:C217"/>
    <mergeCell ref="B218:B219"/>
    <mergeCell ref="B220:C220"/>
    <mergeCell ref="B221:C221"/>
    <mergeCell ref="B207:B212"/>
    <mergeCell ref="B176:C176"/>
    <mergeCell ref="B177:B182"/>
    <mergeCell ref="B183:C183"/>
    <mergeCell ref="B184:B186"/>
    <mergeCell ref="B187:C187"/>
    <mergeCell ref="B189:C189"/>
    <mergeCell ref="B190:B200"/>
    <mergeCell ref="B201:C201"/>
    <mergeCell ref="B202:B203"/>
    <mergeCell ref="B204:C204"/>
    <mergeCell ref="B206:C206"/>
    <mergeCell ref="B174:B175"/>
    <mergeCell ref="B125:C125"/>
    <mergeCell ref="B126:B137"/>
    <mergeCell ref="B138:C138"/>
    <mergeCell ref="B139:B151"/>
    <mergeCell ref="B152:C152"/>
    <mergeCell ref="B153:B160"/>
    <mergeCell ref="B161:C161"/>
    <mergeCell ref="B162:B164"/>
    <mergeCell ref="B165:C165"/>
    <mergeCell ref="B166:B172"/>
    <mergeCell ref="B173:C173"/>
    <mergeCell ref="B123:B124"/>
    <mergeCell ref="B80:B86"/>
    <mergeCell ref="B87:C87"/>
    <mergeCell ref="B88:B92"/>
    <mergeCell ref="B93:C93"/>
    <mergeCell ref="B94:B98"/>
    <mergeCell ref="B99:C99"/>
    <mergeCell ref="B101:C101"/>
    <mergeCell ref="B102:B108"/>
    <mergeCell ref="B109:C109"/>
    <mergeCell ref="B110:B121"/>
    <mergeCell ref="B122:C122"/>
    <mergeCell ref="B20:B33"/>
    <mergeCell ref="B34:C34"/>
    <mergeCell ref="B35:B40"/>
    <mergeCell ref="B41:C41"/>
    <mergeCell ref="B79:C79"/>
    <mergeCell ref="B49:C49"/>
    <mergeCell ref="B50:B55"/>
    <mergeCell ref="B56:C56"/>
    <mergeCell ref="B57:B60"/>
    <mergeCell ref="B61:C61"/>
    <mergeCell ref="B62:B64"/>
    <mergeCell ref="B65:C65"/>
    <mergeCell ref="B66:B68"/>
    <mergeCell ref="B69:C69"/>
    <mergeCell ref="B70:B76"/>
    <mergeCell ref="B77:C77"/>
    <mergeCell ref="B42:B48"/>
    <mergeCell ref="I5:I6"/>
    <mergeCell ref="B7:B8"/>
    <mergeCell ref="B9:C9"/>
    <mergeCell ref="B11:C11"/>
    <mergeCell ref="B12:B18"/>
    <mergeCell ref="E5:E6"/>
    <mergeCell ref="H5:H6"/>
    <mergeCell ref="B4:B6"/>
    <mergeCell ref="C4:C6"/>
    <mergeCell ref="D4:F4"/>
    <mergeCell ref="G4:I4"/>
    <mergeCell ref="D5:D6"/>
    <mergeCell ref="F5:F6"/>
    <mergeCell ref="G5:G6"/>
    <mergeCell ref="B19:C19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P226"/>
  <sheetViews>
    <sheetView zoomScale="90" zoomScaleNormal="90" workbookViewId="0">
      <selection activeCell="B2" sqref="B2"/>
    </sheetView>
  </sheetViews>
  <sheetFormatPr defaultColWidth="8.85546875" defaultRowHeight="12.75" x14ac:dyDescent="0.2"/>
  <cols>
    <col min="1" max="1" width="8.85546875" style="46"/>
    <col min="2" max="2" width="50.28515625" style="47" customWidth="1"/>
    <col min="3" max="3" width="63.7109375" style="46" customWidth="1"/>
    <col min="4" max="4" width="16.7109375" style="46" customWidth="1"/>
    <col min="5" max="5" width="11" style="46" customWidth="1"/>
    <col min="6" max="6" width="11.85546875" style="46" customWidth="1"/>
    <col min="7" max="7" width="15.5703125" style="46" customWidth="1"/>
    <col min="8" max="8" width="8.85546875" style="46" bestFit="1" customWidth="1"/>
    <col min="9" max="9" width="12" style="46" customWidth="1"/>
    <col min="10" max="10" width="17.140625" style="46" customWidth="1"/>
    <col min="11" max="11" width="14.85546875" style="46" bestFit="1" customWidth="1"/>
    <col min="12" max="12" width="15.42578125" style="46" customWidth="1"/>
    <col min="13" max="13" width="12.7109375" style="46" bestFit="1" customWidth="1"/>
    <col min="14" max="16384" width="8.85546875" style="46"/>
  </cols>
  <sheetData>
    <row r="1" spans="2:13" ht="13.5" thickBot="1" x14ac:dyDescent="0.25"/>
    <row r="2" spans="2:13" x14ac:dyDescent="0.2">
      <c r="B2" s="48" t="s">
        <v>301</v>
      </c>
      <c r="C2" s="49"/>
      <c r="D2" s="49"/>
      <c r="E2" s="49"/>
      <c r="F2" s="49"/>
      <c r="G2" s="49"/>
      <c r="H2" s="49"/>
      <c r="I2" s="50"/>
    </row>
    <row r="3" spans="2:13" ht="13.5" thickBot="1" x14ac:dyDescent="0.25">
      <c r="B3" s="51" t="s">
        <v>160</v>
      </c>
      <c r="C3" s="52"/>
      <c r="D3" s="52"/>
      <c r="E3" s="52"/>
      <c r="F3" s="52"/>
      <c r="G3" s="52"/>
      <c r="H3" s="52"/>
      <c r="I3" s="53"/>
    </row>
    <row r="4" spans="2:13" ht="26.45" customHeight="1" x14ac:dyDescent="0.2">
      <c r="B4" s="386" t="s">
        <v>189</v>
      </c>
      <c r="C4" s="388" t="s">
        <v>190</v>
      </c>
      <c r="D4" s="390" t="s">
        <v>260</v>
      </c>
      <c r="E4" s="391"/>
      <c r="F4" s="392"/>
      <c r="G4" s="390" t="s">
        <v>296</v>
      </c>
      <c r="H4" s="391"/>
      <c r="I4" s="393"/>
    </row>
    <row r="5" spans="2:13" x14ac:dyDescent="0.2">
      <c r="B5" s="387"/>
      <c r="C5" s="389"/>
      <c r="D5" s="384" t="s">
        <v>293</v>
      </c>
      <c r="E5" s="384" t="s">
        <v>263</v>
      </c>
      <c r="F5" s="378" t="s">
        <v>294</v>
      </c>
      <c r="G5" s="384" t="s">
        <v>293</v>
      </c>
      <c r="H5" s="384" t="s">
        <v>263</v>
      </c>
      <c r="I5" s="378" t="s">
        <v>294</v>
      </c>
    </row>
    <row r="6" spans="2:13" ht="85.9" customHeight="1" x14ac:dyDescent="0.2">
      <c r="B6" s="387"/>
      <c r="C6" s="389"/>
      <c r="D6" s="385"/>
      <c r="E6" s="385"/>
      <c r="F6" s="379"/>
      <c r="G6" s="385"/>
      <c r="H6" s="385"/>
      <c r="I6" s="379"/>
    </row>
    <row r="7" spans="2:13" x14ac:dyDescent="0.2">
      <c r="B7" s="380" t="s">
        <v>6</v>
      </c>
      <c r="C7" s="54" t="s">
        <v>144</v>
      </c>
      <c r="D7" s="55">
        <v>1743.011671</v>
      </c>
      <c r="E7" s="55">
        <v>0</v>
      </c>
      <c r="F7" s="55">
        <v>1743.011671</v>
      </c>
      <c r="G7" s="55">
        <v>1743.011671</v>
      </c>
      <c r="H7" s="55">
        <v>0</v>
      </c>
      <c r="I7" s="56">
        <v>1743.011671</v>
      </c>
      <c r="K7" s="71"/>
    </row>
    <row r="8" spans="2:13" x14ac:dyDescent="0.2">
      <c r="B8" s="380"/>
      <c r="C8" s="54" t="s">
        <v>140</v>
      </c>
      <c r="D8" s="55">
        <v>577.25843899999995</v>
      </c>
      <c r="E8" s="55">
        <v>18.677793000000001</v>
      </c>
      <c r="F8" s="55">
        <v>595.93623200000002</v>
      </c>
      <c r="G8" s="55">
        <v>577.25843899999995</v>
      </c>
      <c r="H8" s="55">
        <v>18.677793000000001</v>
      </c>
      <c r="I8" s="56">
        <v>595.93623200000002</v>
      </c>
    </row>
    <row r="9" spans="2:13" x14ac:dyDescent="0.2">
      <c r="B9" s="381" t="s">
        <v>191</v>
      </c>
      <c r="C9" s="382"/>
      <c r="D9" s="57">
        <v>2320.2701099999999</v>
      </c>
      <c r="E9" s="57">
        <v>18.677793000000001</v>
      </c>
      <c r="F9" s="57">
        <v>2338.9479030000002</v>
      </c>
      <c r="G9" s="57">
        <v>2320.2701099999999</v>
      </c>
      <c r="H9" s="57">
        <v>18.677793000000001</v>
      </c>
      <c r="I9" s="58">
        <v>2338.9479030000002</v>
      </c>
      <c r="J9" s="59"/>
      <c r="K9" s="59"/>
      <c r="L9" s="59"/>
      <c r="M9" s="59"/>
    </row>
    <row r="10" spans="2:13" ht="25.5" x14ac:dyDescent="0.2">
      <c r="B10" s="60" t="s">
        <v>7</v>
      </c>
      <c r="C10" s="61" t="s">
        <v>273</v>
      </c>
      <c r="D10" s="62">
        <v>608.64380300000005</v>
      </c>
      <c r="E10" s="62">
        <v>6.2806199999999999</v>
      </c>
      <c r="F10" s="62">
        <v>614.92442300000005</v>
      </c>
      <c r="G10" s="62">
        <v>608.64380300000005</v>
      </c>
      <c r="H10" s="62">
        <v>6.2806199999999999</v>
      </c>
      <c r="I10" s="63">
        <v>614.92442300000005</v>
      </c>
      <c r="J10" s="59"/>
      <c r="K10" s="59"/>
      <c r="L10" s="59"/>
      <c r="M10" s="59"/>
    </row>
    <row r="11" spans="2:13" x14ac:dyDescent="0.2">
      <c r="B11" s="381" t="s">
        <v>191</v>
      </c>
      <c r="C11" s="382"/>
      <c r="D11" s="57">
        <v>608.64380300000005</v>
      </c>
      <c r="E11" s="57">
        <v>6.2806199999999999</v>
      </c>
      <c r="F11" s="57">
        <v>614.92442300000005</v>
      </c>
      <c r="G11" s="57">
        <v>608.64380300000005</v>
      </c>
      <c r="H11" s="57">
        <v>6.2806199999999999</v>
      </c>
      <c r="I11" s="58">
        <v>614.92442300000005</v>
      </c>
      <c r="J11" s="59"/>
      <c r="K11" s="59"/>
      <c r="L11" s="59"/>
      <c r="M11" s="59"/>
    </row>
    <row r="12" spans="2:13" x14ac:dyDescent="0.2">
      <c r="B12" s="375" t="s">
        <v>8</v>
      </c>
      <c r="C12" s="54" t="s">
        <v>148</v>
      </c>
      <c r="D12" s="55">
        <v>2318.7936669999999</v>
      </c>
      <c r="E12" s="55">
        <v>0</v>
      </c>
      <c r="F12" s="55">
        <v>2318.7936669999999</v>
      </c>
      <c r="G12" s="55">
        <v>2318.7936669999999</v>
      </c>
      <c r="H12" s="55">
        <v>0</v>
      </c>
      <c r="I12" s="56">
        <v>2318.7936669999999</v>
      </c>
      <c r="J12" s="59"/>
      <c r="K12" s="59"/>
      <c r="L12" s="59"/>
      <c r="M12" s="59"/>
    </row>
    <row r="13" spans="2:13" ht="25.5" x14ac:dyDescent="0.2">
      <c r="B13" s="383"/>
      <c r="C13" s="54" t="s">
        <v>214</v>
      </c>
      <c r="D13" s="55">
        <v>30197.760252</v>
      </c>
      <c r="E13" s="55">
        <v>116</v>
      </c>
      <c r="F13" s="55">
        <v>30313.760252</v>
      </c>
      <c r="G13" s="55">
        <v>30197.760252</v>
      </c>
      <c r="H13" s="55">
        <v>116</v>
      </c>
      <c r="I13" s="56">
        <v>30313.760252</v>
      </c>
      <c r="J13" s="59"/>
      <c r="K13" s="59"/>
      <c r="L13" s="59"/>
      <c r="M13" s="59"/>
    </row>
    <row r="14" spans="2:13" x14ac:dyDescent="0.2">
      <c r="B14" s="376"/>
      <c r="C14" s="54" t="s">
        <v>149</v>
      </c>
      <c r="D14" s="55">
        <v>77581.585999999996</v>
      </c>
      <c r="E14" s="55">
        <v>865.74</v>
      </c>
      <c r="F14" s="55">
        <v>78447.326000000001</v>
      </c>
      <c r="G14" s="55">
        <v>85452.930391999995</v>
      </c>
      <c r="H14" s="55">
        <v>865.74</v>
      </c>
      <c r="I14" s="56">
        <v>86318.670392</v>
      </c>
      <c r="J14" s="59"/>
      <c r="K14" s="59"/>
      <c r="L14" s="59"/>
      <c r="M14" s="59"/>
    </row>
    <row r="15" spans="2:13" x14ac:dyDescent="0.2">
      <c r="B15" s="376"/>
      <c r="C15" s="54" t="s">
        <v>150</v>
      </c>
      <c r="D15" s="55">
        <v>1874.3112080000001</v>
      </c>
      <c r="E15" s="55">
        <v>90</v>
      </c>
      <c r="F15" s="55">
        <v>1964.3112080000001</v>
      </c>
      <c r="G15" s="55">
        <v>2094.3112080000001</v>
      </c>
      <c r="H15" s="55">
        <v>90</v>
      </c>
      <c r="I15" s="56">
        <v>2184.3112080000001</v>
      </c>
      <c r="J15" s="59"/>
      <c r="K15" s="59"/>
      <c r="L15" s="59"/>
      <c r="M15" s="59"/>
    </row>
    <row r="16" spans="2:13" x14ac:dyDescent="0.2">
      <c r="B16" s="376"/>
      <c r="C16" s="54" t="s">
        <v>66</v>
      </c>
      <c r="D16" s="55">
        <v>35.437317999999998</v>
      </c>
      <c r="E16" s="55">
        <v>0</v>
      </c>
      <c r="F16" s="55">
        <v>35.437317999999998</v>
      </c>
      <c r="G16" s="55">
        <v>35.437317999999998</v>
      </c>
      <c r="H16" s="55">
        <v>0</v>
      </c>
      <c r="I16" s="56">
        <v>35.437317999999998</v>
      </c>
      <c r="J16" s="59"/>
      <c r="K16" s="59"/>
      <c r="L16" s="59"/>
      <c r="M16" s="59"/>
    </row>
    <row r="17" spans="2:13" x14ac:dyDescent="0.2">
      <c r="B17" s="376"/>
      <c r="C17" s="54" t="s">
        <v>215</v>
      </c>
      <c r="D17" s="55">
        <v>70.422224999999997</v>
      </c>
      <c r="E17" s="55">
        <v>0</v>
      </c>
      <c r="F17" s="55">
        <v>70.422224999999997</v>
      </c>
      <c r="G17" s="55">
        <v>70.422224999999997</v>
      </c>
      <c r="H17" s="55">
        <v>0</v>
      </c>
      <c r="I17" s="56">
        <v>70.422224999999997</v>
      </c>
      <c r="J17" s="59"/>
      <c r="K17" s="59"/>
      <c r="L17" s="59"/>
      <c r="M17" s="59"/>
    </row>
    <row r="18" spans="2:13" ht="25.5" x14ac:dyDescent="0.2">
      <c r="B18" s="377"/>
      <c r="C18" s="54" t="s">
        <v>216</v>
      </c>
      <c r="D18" s="55">
        <v>10716.486128</v>
      </c>
      <c r="E18" s="55">
        <v>1403.269</v>
      </c>
      <c r="F18" s="55">
        <v>12119.755128000001</v>
      </c>
      <c r="G18" s="55">
        <v>10716.445686999999</v>
      </c>
      <c r="H18" s="55">
        <v>1403.269</v>
      </c>
      <c r="I18" s="56">
        <v>12119.714687</v>
      </c>
      <c r="J18" s="59"/>
      <c r="K18" s="59"/>
      <c r="L18" s="59"/>
      <c r="M18" s="59"/>
    </row>
    <row r="19" spans="2:13" x14ac:dyDescent="0.2">
      <c r="B19" s="381" t="s">
        <v>191</v>
      </c>
      <c r="C19" s="382"/>
      <c r="D19" s="57">
        <v>122794.796798</v>
      </c>
      <c r="E19" s="57">
        <v>2475.009</v>
      </c>
      <c r="F19" s="57">
        <v>125269.805798</v>
      </c>
      <c r="G19" s="57">
        <v>130886.100749</v>
      </c>
      <c r="H19" s="57">
        <v>2475.009</v>
      </c>
      <c r="I19" s="58">
        <v>133361.109749</v>
      </c>
      <c r="J19" s="59"/>
      <c r="K19" s="59"/>
      <c r="L19" s="59"/>
      <c r="M19" s="59"/>
    </row>
    <row r="20" spans="2:13" x14ac:dyDescent="0.2">
      <c r="B20" s="375" t="s">
        <v>9</v>
      </c>
      <c r="C20" s="54" t="s">
        <v>67</v>
      </c>
      <c r="D20" s="55">
        <v>7.6673099999999996</v>
      </c>
      <c r="E20" s="55">
        <v>0</v>
      </c>
      <c r="F20" s="55">
        <v>7.6673099999999996</v>
      </c>
      <c r="G20" s="55">
        <v>7.6673099999999996</v>
      </c>
      <c r="H20" s="55">
        <v>0</v>
      </c>
      <c r="I20" s="56">
        <v>7.6673099999999996</v>
      </c>
      <c r="J20" s="59"/>
      <c r="K20" s="59"/>
      <c r="L20" s="59"/>
      <c r="M20" s="59"/>
    </row>
    <row r="21" spans="2:13" x14ac:dyDescent="0.2">
      <c r="B21" s="376"/>
      <c r="C21" s="54" t="s">
        <v>68</v>
      </c>
      <c r="D21" s="55">
        <v>1184.7077870000001</v>
      </c>
      <c r="E21" s="55">
        <v>0</v>
      </c>
      <c r="F21" s="55">
        <v>1184.7077870000001</v>
      </c>
      <c r="G21" s="55">
        <v>1184.7077870000001</v>
      </c>
      <c r="H21" s="55">
        <v>0</v>
      </c>
      <c r="I21" s="56">
        <v>1184.7077870000001</v>
      </c>
      <c r="J21" s="59"/>
      <c r="K21" s="59"/>
      <c r="L21" s="59"/>
      <c r="M21" s="59"/>
    </row>
    <row r="22" spans="2:13" x14ac:dyDescent="0.2">
      <c r="B22" s="376"/>
      <c r="C22" s="54" t="s">
        <v>69</v>
      </c>
      <c r="D22" s="55">
        <v>36.019776999999998</v>
      </c>
      <c r="E22" s="55">
        <v>0</v>
      </c>
      <c r="F22" s="55">
        <v>36.019776999999998</v>
      </c>
      <c r="G22" s="55">
        <v>36.019776999999998</v>
      </c>
      <c r="H22" s="55">
        <v>0</v>
      </c>
      <c r="I22" s="56">
        <v>36.019776999999998</v>
      </c>
      <c r="J22" s="59"/>
      <c r="K22" s="59"/>
      <c r="L22" s="59"/>
      <c r="M22" s="59"/>
    </row>
    <row r="23" spans="2:13" x14ac:dyDescent="0.2">
      <c r="B23" s="376"/>
      <c r="C23" s="54" t="s">
        <v>70</v>
      </c>
      <c r="D23" s="55">
        <v>426.964946</v>
      </c>
      <c r="E23" s="55">
        <v>-36</v>
      </c>
      <c r="F23" s="55">
        <v>390.964946</v>
      </c>
      <c r="G23" s="55">
        <v>426.964946</v>
      </c>
      <c r="H23" s="55">
        <v>-36</v>
      </c>
      <c r="I23" s="56">
        <v>390.964946</v>
      </c>
      <c r="J23" s="59"/>
      <c r="K23" s="59"/>
      <c r="L23" s="59"/>
      <c r="M23" s="59"/>
    </row>
    <row r="24" spans="2:13" x14ac:dyDescent="0.2">
      <c r="B24" s="376"/>
      <c r="C24" s="54" t="s">
        <v>71</v>
      </c>
      <c r="D24" s="55">
        <v>22.938794000000001</v>
      </c>
      <c r="E24" s="55">
        <v>0</v>
      </c>
      <c r="F24" s="55">
        <v>22.938794000000001</v>
      </c>
      <c r="G24" s="55">
        <v>22.938794000000001</v>
      </c>
      <c r="H24" s="55">
        <v>0</v>
      </c>
      <c r="I24" s="56">
        <v>22.938794000000001</v>
      </c>
      <c r="J24" s="59"/>
      <c r="K24" s="59"/>
      <c r="L24" s="59"/>
      <c r="M24" s="59"/>
    </row>
    <row r="25" spans="2:13" x14ac:dyDescent="0.2">
      <c r="B25" s="376"/>
      <c r="C25" s="54" t="s">
        <v>72</v>
      </c>
      <c r="D25" s="55">
        <v>33.553260000000002</v>
      </c>
      <c r="E25" s="55">
        <v>33</v>
      </c>
      <c r="F25" s="55">
        <v>66.553259999999995</v>
      </c>
      <c r="G25" s="55">
        <v>33.553260000000002</v>
      </c>
      <c r="H25" s="55">
        <v>33</v>
      </c>
      <c r="I25" s="56">
        <v>66.553259999999995</v>
      </c>
      <c r="J25" s="59"/>
      <c r="K25" s="59"/>
      <c r="L25" s="59"/>
      <c r="M25" s="59"/>
    </row>
    <row r="26" spans="2:13" x14ac:dyDescent="0.2">
      <c r="B26" s="376"/>
      <c r="C26" s="54" t="s">
        <v>274</v>
      </c>
      <c r="D26" s="55">
        <v>105.72351500000001</v>
      </c>
      <c r="E26" s="55">
        <v>41.89</v>
      </c>
      <c r="F26" s="55">
        <v>147.61351500000001</v>
      </c>
      <c r="G26" s="55">
        <v>105.72351500000001</v>
      </c>
      <c r="H26" s="55">
        <v>41.89</v>
      </c>
      <c r="I26" s="56">
        <v>147.61351500000001</v>
      </c>
      <c r="J26" s="59"/>
      <c r="K26" s="59"/>
      <c r="L26" s="59"/>
      <c r="M26" s="59"/>
    </row>
    <row r="27" spans="2:13" x14ac:dyDescent="0.2">
      <c r="B27" s="376"/>
      <c r="C27" s="54" t="s">
        <v>138</v>
      </c>
      <c r="D27" s="55">
        <v>24062.006416</v>
      </c>
      <c r="E27" s="55">
        <v>25</v>
      </c>
      <c r="F27" s="55">
        <v>24087.006416</v>
      </c>
      <c r="G27" s="55">
        <v>24062.006416</v>
      </c>
      <c r="H27" s="55">
        <v>25</v>
      </c>
      <c r="I27" s="56">
        <v>24087.006416</v>
      </c>
      <c r="J27" s="59"/>
      <c r="K27" s="59"/>
      <c r="L27" s="59"/>
      <c r="M27" s="59"/>
    </row>
    <row r="28" spans="2:13" x14ac:dyDescent="0.2">
      <c r="B28" s="376"/>
      <c r="C28" s="54" t="s">
        <v>136</v>
      </c>
      <c r="D28" s="55">
        <v>486.12068799999997</v>
      </c>
      <c r="E28" s="55">
        <v>136.03100000000001</v>
      </c>
      <c r="F28" s="55">
        <v>622.15168800000004</v>
      </c>
      <c r="G28" s="55">
        <v>486.12068799999997</v>
      </c>
      <c r="H28" s="55">
        <v>136.03100000000001</v>
      </c>
      <c r="I28" s="56">
        <v>622.15168800000004</v>
      </c>
      <c r="J28" s="59"/>
      <c r="K28" s="59"/>
      <c r="L28" s="59"/>
      <c r="M28" s="59"/>
    </row>
    <row r="29" spans="2:13" x14ac:dyDescent="0.2">
      <c r="B29" s="376"/>
      <c r="C29" s="54" t="s">
        <v>73</v>
      </c>
      <c r="D29" s="55">
        <v>94.740847000000002</v>
      </c>
      <c r="E29" s="55">
        <v>0.5</v>
      </c>
      <c r="F29" s="55">
        <v>95.240847000000002</v>
      </c>
      <c r="G29" s="55">
        <v>94.740847000000002</v>
      </c>
      <c r="H29" s="55">
        <v>0.5</v>
      </c>
      <c r="I29" s="56">
        <v>95.240847000000002</v>
      </c>
      <c r="J29" s="59"/>
      <c r="K29" s="59"/>
      <c r="L29" s="59"/>
      <c r="M29" s="59"/>
    </row>
    <row r="30" spans="2:13" x14ac:dyDescent="0.2">
      <c r="B30" s="376"/>
      <c r="C30" s="54" t="s">
        <v>47</v>
      </c>
      <c r="D30" s="55">
        <v>605.32486600000004</v>
      </c>
      <c r="E30" s="55">
        <v>9.7100000000000009</v>
      </c>
      <c r="F30" s="55">
        <v>615.03486599999997</v>
      </c>
      <c r="G30" s="55">
        <v>605.32486600000004</v>
      </c>
      <c r="H30" s="55">
        <v>9.7100000000000009</v>
      </c>
      <c r="I30" s="56">
        <v>615.03486599999997</v>
      </c>
      <c r="J30" s="59"/>
      <c r="K30" s="59"/>
      <c r="L30" s="59"/>
      <c r="M30" s="59"/>
    </row>
    <row r="31" spans="2:13" x14ac:dyDescent="0.2">
      <c r="B31" s="376"/>
      <c r="C31" s="54" t="s">
        <v>74</v>
      </c>
      <c r="D31" s="55">
        <v>16.706261000000001</v>
      </c>
      <c r="E31" s="55">
        <v>0</v>
      </c>
      <c r="F31" s="55">
        <v>16.706261000000001</v>
      </c>
      <c r="G31" s="55">
        <v>16.706261000000001</v>
      </c>
      <c r="H31" s="55">
        <v>0</v>
      </c>
      <c r="I31" s="56">
        <v>16.706261000000001</v>
      </c>
      <c r="J31" s="59"/>
      <c r="K31" s="59"/>
      <c r="L31" s="59"/>
      <c r="M31" s="59"/>
    </row>
    <row r="32" spans="2:13" x14ac:dyDescent="0.2">
      <c r="B32" s="376"/>
      <c r="C32" s="54" t="s">
        <v>75</v>
      </c>
      <c r="D32" s="55">
        <v>3.9353229999999999</v>
      </c>
      <c r="E32" s="55">
        <v>0</v>
      </c>
      <c r="F32" s="55">
        <v>3.9353229999999999</v>
      </c>
      <c r="G32" s="55">
        <v>3.9353229999999999</v>
      </c>
      <c r="H32" s="55">
        <v>0</v>
      </c>
      <c r="I32" s="56">
        <v>3.9353229999999999</v>
      </c>
      <c r="J32" s="59"/>
      <c r="K32" s="59"/>
      <c r="L32" s="59"/>
      <c r="M32" s="59"/>
    </row>
    <row r="33" spans="2:13" x14ac:dyDescent="0.2">
      <c r="B33" s="377"/>
      <c r="C33" s="54" t="s">
        <v>217</v>
      </c>
      <c r="D33" s="55">
        <v>3.5515569999999999</v>
      </c>
      <c r="E33" s="55">
        <v>0</v>
      </c>
      <c r="F33" s="55">
        <v>3.5515569999999999</v>
      </c>
      <c r="G33" s="55">
        <v>3.5515569999999999</v>
      </c>
      <c r="H33" s="55">
        <v>0</v>
      </c>
      <c r="I33" s="56">
        <v>3.5515569999999999</v>
      </c>
      <c r="J33" s="59"/>
      <c r="K33" s="59"/>
      <c r="L33" s="59"/>
      <c r="M33" s="59"/>
    </row>
    <row r="34" spans="2:13" x14ac:dyDescent="0.2">
      <c r="B34" s="381" t="s">
        <v>191</v>
      </c>
      <c r="C34" s="382"/>
      <c r="D34" s="57">
        <v>27089.961347</v>
      </c>
      <c r="E34" s="57">
        <v>210.131</v>
      </c>
      <c r="F34" s="57">
        <v>27300.092347000002</v>
      </c>
      <c r="G34" s="57">
        <v>27089.961347</v>
      </c>
      <c r="H34" s="57">
        <v>210.131</v>
      </c>
      <c r="I34" s="58">
        <v>27300.092347000002</v>
      </c>
      <c r="J34" s="59"/>
      <c r="K34" s="59"/>
      <c r="L34" s="59"/>
      <c r="M34" s="59"/>
    </row>
    <row r="35" spans="2:13" x14ac:dyDescent="0.2">
      <c r="B35" s="375" t="s">
        <v>10</v>
      </c>
      <c r="C35" s="54" t="s">
        <v>39</v>
      </c>
      <c r="D35" s="55">
        <v>6590.2800390000002</v>
      </c>
      <c r="E35" s="55">
        <v>10.164</v>
      </c>
      <c r="F35" s="55">
        <v>6600.444039</v>
      </c>
      <c r="G35" s="55">
        <v>6590.3758600000001</v>
      </c>
      <c r="H35" s="55">
        <v>10.164</v>
      </c>
      <c r="I35" s="56">
        <v>6600.5398599999999</v>
      </c>
      <c r="J35" s="59"/>
      <c r="K35" s="59"/>
      <c r="L35" s="59"/>
      <c r="M35" s="59"/>
    </row>
    <row r="36" spans="2:13" x14ac:dyDescent="0.2">
      <c r="B36" s="376"/>
      <c r="C36" s="54" t="s">
        <v>40</v>
      </c>
      <c r="D36" s="55">
        <v>5178.8794669999997</v>
      </c>
      <c r="E36" s="55">
        <v>0</v>
      </c>
      <c r="F36" s="55">
        <v>5178.8794669999997</v>
      </c>
      <c r="G36" s="55">
        <v>5178.8794669999997</v>
      </c>
      <c r="H36" s="55">
        <v>0</v>
      </c>
      <c r="I36" s="56">
        <v>5178.8794669999997</v>
      </c>
      <c r="J36" s="59"/>
      <c r="K36" s="59"/>
      <c r="L36" s="59"/>
      <c r="M36" s="59"/>
    </row>
    <row r="37" spans="2:13" x14ac:dyDescent="0.2">
      <c r="B37" s="376"/>
      <c r="C37" s="54" t="s">
        <v>253</v>
      </c>
      <c r="D37" s="55">
        <v>2036.4236289999999</v>
      </c>
      <c r="E37" s="55">
        <v>0</v>
      </c>
      <c r="F37" s="55">
        <v>2036.4236289999999</v>
      </c>
      <c r="G37" s="55">
        <v>2036.4236289999999</v>
      </c>
      <c r="H37" s="55">
        <v>0</v>
      </c>
      <c r="I37" s="56">
        <v>2036.4236289999999</v>
      </c>
      <c r="J37" s="59"/>
      <c r="K37" s="59"/>
      <c r="L37" s="59"/>
      <c r="M37" s="59"/>
    </row>
    <row r="38" spans="2:13" x14ac:dyDescent="0.2">
      <c r="B38" s="376"/>
      <c r="C38" s="54" t="s">
        <v>41</v>
      </c>
      <c r="D38" s="55">
        <v>2738.3935369999999</v>
      </c>
      <c r="E38" s="55">
        <v>0</v>
      </c>
      <c r="F38" s="55">
        <v>2738.3935369999999</v>
      </c>
      <c r="G38" s="55">
        <v>2746.4985369999999</v>
      </c>
      <c r="H38" s="55">
        <v>0</v>
      </c>
      <c r="I38" s="56">
        <v>2746.4985369999999</v>
      </c>
      <c r="J38" s="59"/>
      <c r="K38" s="59"/>
      <c r="L38" s="59"/>
      <c r="M38" s="59"/>
    </row>
    <row r="39" spans="2:13" x14ac:dyDescent="0.2">
      <c r="B39" s="376"/>
      <c r="C39" s="54" t="s">
        <v>42</v>
      </c>
      <c r="D39" s="55">
        <v>4656.6467400000001</v>
      </c>
      <c r="E39" s="55">
        <v>131.4</v>
      </c>
      <c r="F39" s="55">
        <v>4788.0467399999998</v>
      </c>
      <c r="G39" s="55">
        <v>4395.0532329999996</v>
      </c>
      <c r="H39" s="55">
        <v>131.4</v>
      </c>
      <c r="I39" s="56">
        <v>4526.4532330000002</v>
      </c>
      <c r="J39" s="59"/>
      <c r="K39" s="59"/>
      <c r="L39" s="59"/>
      <c r="M39" s="59"/>
    </row>
    <row r="40" spans="2:13" x14ac:dyDescent="0.2">
      <c r="B40" s="377"/>
      <c r="C40" s="54" t="s">
        <v>218</v>
      </c>
      <c r="D40" s="55">
        <v>0</v>
      </c>
      <c r="E40" s="55">
        <v>850</v>
      </c>
      <c r="F40" s="55">
        <v>850</v>
      </c>
      <c r="G40" s="55">
        <v>0</v>
      </c>
      <c r="H40" s="55">
        <v>850</v>
      </c>
      <c r="I40" s="56">
        <v>850</v>
      </c>
      <c r="J40" s="59"/>
      <c r="K40" s="59"/>
      <c r="L40" s="59"/>
      <c r="M40" s="59"/>
    </row>
    <row r="41" spans="2:13" x14ac:dyDescent="0.2">
      <c r="B41" s="381" t="s">
        <v>191</v>
      </c>
      <c r="C41" s="382"/>
      <c r="D41" s="57">
        <v>21200.623412000001</v>
      </c>
      <c r="E41" s="57">
        <v>991.56399999999996</v>
      </c>
      <c r="F41" s="57">
        <v>22192.187411999999</v>
      </c>
      <c r="G41" s="57">
        <v>20947.230726000002</v>
      </c>
      <c r="H41" s="57">
        <v>991.56399999999996</v>
      </c>
      <c r="I41" s="58">
        <v>21938.794726</v>
      </c>
      <c r="J41" s="59"/>
      <c r="K41" s="59"/>
      <c r="L41" s="59"/>
      <c r="M41" s="59"/>
    </row>
    <row r="42" spans="2:13" x14ac:dyDescent="0.2">
      <c r="B42" s="375" t="s">
        <v>11</v>
      </c>
      <c r="C42" s="54" t="s">
        <v>44</v>
      </c>
      <c r="D42" s="55">
        <v>3026.0096720000001</v>
      </c>
      <c r="E42" s="55">
        <v>-9.2489100000000004</v>
      </c>
      <c r="F42" s="55">
        <v>3016.7607619999999</v>
      </c>
      <c r="G42" s="55">
        <v>3026.0096720000001</v>
      </c>
      <c r="H42" s="55">
        <v>-9.2489100000000004</v>
      </c>
      <c r="I42" s="56">
        <v>3016.7607619999999</v>
      </c>
      <c r="J42" s="59"/>
      <c r="K42" s="59"/>
      <c r="L42" s="59"/>
      <c r="M42" s="59"/>
    </row>
    <row r="43" spans="2:13" x14ac:dyDescent="0.2">
      <c r="B43" s="376"/>
      <c r="C43" s="54" t="s">
        <v>46</v>
      </c>
      <c r="D43" s="55">
        <v>4261.2227849999999</v>
      </c>
      <c r="E43" s="55">
        <v>2.2087789999999998</v>
      </c>
      <c r="F43" s="55">
        <v>4263.4315640000004</v>
      </c>
      <c r="G43" s="55">
        <v>4261.2227849999999</v>
      </c>
      <c r="H43" s="55">
        <v>2.2087789999999998</v>
      </c>
      <c r="I43" s="56">
        <v>4263.4315640000004</v>
      </c>
      <c r="J43" s="59"/>
      <c r="K43" s="59"/>
      <c r="L43" s="59"/>
      <c r="M43" s="59"/>
    </row>
    <row r="44" spans="2:13" x14ac:dyDescent="0.2">
      <c r="B44" s="376"/>
      <c r="C44" s="54" t="s">
        <v>219</v>
      </c>
      <c r="D44" s="55">
        <v>275.49597299999999</v>
      </c>
      <c r="E44" s="55">
        <v>4.2267999999999999</v>
      </c>
      <c r="F44" s="55">
        <v>279.72277300000002</v>
      </c>
      <c r="G44" s="55">
        <v>275.49597299999999</v>
      </c>
      <c r="H44" s="55">
        <v>4.2267999999999999</v>
      </c>
      <c r="I44" s="56">
        <v>279.72277300000002</v>
      </c>
      <c r="J44" s="59"/>
      <c r="K44" s="59"/>
      <c r="L44" s="59"/>
      <c r="M44" s="59"/>
    </row>
    <row r="45" spans="2:13" x14ac:dyDescent="0.2">
      <c r="B45" s="376"/>
      <c r="C45" s="54" t="s">
        <v>76</v>
      </c>
      <c r="D45" s="55">
        <v>191.06979000000001</v>
      </c>
      <c r="E45" s="55">
        <v>0</v>
      </c>
      <c r="F45" s="55">
        <v>191.06979000000001</v>
      </c>
      <c r="G45" s="55">
        <v>193.06979000000001</v>
      </c>
      <c r="H45" s="55">
        <v>0</v>
      </c>
      <c r="I45" s="56">
        <v>193.06979000000001</v>
      </c>
      <c r="J45" s="59"/>
      <c r="K45" s="59"/>
      <c r="L45" s="59"/>
      <c r="M45" s="59"/>
    </row>
    <row r="46" spans="2:13" x14ac:dyDescent="0.2">
      <c r="B46" s="376"/>
      <c r="C46" s="54" t="s">
        <v>220</v>
      </c>
      <c r="D46" s="55">
        <v>1145.054905</v>
      </c>
      <c r="E46" s="55">
        <v>-3</v>
      </c>
      <c r="F46" s="55">
        <v>1142.054905</v>
      </c>
      <c r="G46" s="55">
        <v>1145.054905</v>
      </c>
      <c r="H46" s="55">
        <v>-3</v>
      </c>
      <c r="I46" s="56">
        <v>1142.054905</v>
      </c>
      <c r="J46" s="59"/>
      <c r="K46" s="59"/>
      <c r="L46" s="59"/>
      <c r="M46" s="59"/>
    </row>
    <row r="47" spans="2:13" x14ac:dyDescent="0.2">
      <c r="B47" s="376"/>
      <c r="C47" s="54" t="s">
        <v>221</v>
      </c>
      <c r="D47" s="55">
        <v>175.06397000000001</v>
      </c>
      <c r="E47" s="55">
        <v>10</v>
      </c>
      <c r="F47" s="55">
        <v>185.06397000000001</v>
      </c>
      <c r="G47" s="55">
        <v>175.06397000000001</v>
      </c>
      <c r="H47" s="55">
        <v>10</v>
      </c>
      <c r="I47" s="56">
        <v>185.06397000000001</v>
      </c>
      <c r="J47" s="59"/>
      <c r="K47" s="59"/>
      <c r="L47" s="59"/>
      <c r="M47" s="59"/>
    </row>
    <row r="48" spans="2:13" x14ac:dyDescent="0.2">
      <c r="B48" s="377"/>
      <c r="C48" s="54" t="s">
        <v>222</v>
      </c>
      <c r="D48" s="55">
        <v>34.461965999999997</v>
      </c>
      <c r="E48" s="55">
        <v>-1.9619660000000001</v>
      </c>
      <c r="F48" s="55">
        <v>32.5</v>
      </c>
      <c r="G48" s="55">
        <v>34.461965999999997</v>
      </c>
      <c r="H48" s="55">
        <v>-1.9619660000000001</v>
      </c>
      <c r="I48" s="56">
        <v>32.5</v>
      </c>
      <c r="J48" s="59"/>
      <c r="K48" s="59"/>
      <c r="L48" s="59"/>
      <c r="M48" s="59"/>
    </row>
    <row r="49" spans="2:13" x14ac:dyDescent="0.2">
      <c r="B49" s="381" t="s">
        <v>191</v>
      </c>
      <c r="C49" s="382"/>
      <c r="D49" s="57">
        <v>9108.3790609999996</v>
      </c>
      <c r="E49" s="57">
        <v>2.2247029999999999</v>
      </c>
      <c r="F49" s="57">
        <v>9110.6037639999995</v>
      </c>
      <c r="G49" s="57">
        <v>9110.3790609999996</v>
      </c>
      <c r="H49" s="57">
        <v>2.2247029999999999</v>
      </c>
      <c r="I49" s="58">
        <v>9112.6037639999995</v>
      </c>
      <c r="J49" s="59"/>
      <c r="K49" s="59"/>
      <c r="L49" s="59"/>
      <c r="M49" s="59"/>
    </row>
    <row r="50" spans="2:13" x14ac:dyDescent="0.2">
      <c r="B50" s="375" t="s">
        <v>12</v>
      </c>
      <c r="C50" s="54" t="s">
        <v>134</v>
      </c>
      <c r="D50" s="55">
        <v>802.1</v>
      </c>
      <c r="E50" s="55">
        <v>0</v>
      </c>
      <c r="F50" s="55">
        <v>802.1</v>
      </c>
      <c r="G50" s="55">
        <v>802.1</v>
      </c>
      <c r="H50" s="55">
        <v>0</v>
      </c>
      <c r="I50" s="56">
        <v>802.1</v>
      </c>
      <c r="J50" s="59"/>
      <c r="K50" s="59"/>
      <c r="L50" s="59"/>
      <c r="M50" s="59"/>
    </row>
    <row r="51" spans="2:13" x14ac:dyDescent="0.2">
      <c r="B51" s="376"/>
      <c r="C51" s="54" t="s">
        <v>48</v>
      </c>
      <c r="D51" s="55">
        <v>1620.832073</v>
      </c>
      <c r="E51" s="55">
        <v>2.8679999999999999</v>
      </c>
      <c r="F51" s="55">
        <v>1623.700073</v>
      </c>
      <c r="G51" s="55">
        <v>1626.626888</v>
      </c>
      <c r="H51" s="55">
        <v>2.8679999999999999</v>
      </c>
      <c r="I51" s="56">
        <v>1629.4948879999999</v>
      </c>
      <c r="J51" s="59"/>
      <c r="K51" s="59"/>
      <c r="L51" s="59"/>
      <c r="M51" s="59"/>
    </row>
    <row r="52" spans="2:13" x14ac:dyDescent="0.2">
      <c r="B52" s="376"/>
      <c r="C52" s="54" t="s">
        <v>49</v>
      </c>
      <c r="D52" s="55">
        <v>806.29021</v>
      </c>
      <c r="E52" s="55">
        <v>-4.2302840000000002</v>
      </c>
      <c r="F52" s="55">
        <v>802.05992600000002</v>
      </c>
      <c r="G52" s="55">
        <v>815.63966600000003</v>
      </c>
      <c r="H52" s="55">
        <v>-4.2302840000000002</v>
      </c>
      <c r="I52" s="56">
        <v>811.40938200000005</v>
      </c>
      <c r="J52" s="59"/>
      <c r="K52" s="59"/>
      <c r="L52" s="59"/>
      <c r="M52" s="59"/>
    </row>
    <row r="53" spans="2:13" x14ac:dyDescent="0.2">
      <c r="B53" s="376"/>
      <c r="C53" s="54" t="s">
        <v>55</v>
      </c>
      <c r="D53" s="55">
        <v>7170.0375640000002</v>
      </c>
      <c r="E53" s="55">
        <v>11.92</v>
      </c>
      <c r="F53" s="55">
        <v>7181.9575640000003</v>
      </c>
      <c r="G53" s="55">
        <v>7170.0375640000002</v>
      </c>
      <c r="H53" s="55">
        <v>11.92</v>
      </c>
      <c r="I53" s="56">
        <v>7181.9575640000003</v>
      </c>
      <c r="J53" s="59"/>
      <c r="K53" s="59"/>
      <c r="L53" s="59"/>
      <c r="M53" s="59"/>
    </row>
    <row r="54" spans="2:13" ht="25.5" x14ac:dyDescent="0.2">
      <c r="B54" s="376"/>
      <c r="C54" s="54" t="s">
        <v>56</v>
      </c>
      <c r="D54" s="55">
        <v>458.52825999999999</v>
      </c>
      <c r="E54" s="55">
        <v>0</v>
      </c>
      <c r="F54" s="55">
        <v>458.52825999999999</v>
      </c>
      <c r="G54" s="55">
        <v>458.52825999999999</v>
      </c>
      <c r="H54" s="55">
        <v>0</v>
      </c>
      <c r="I54" s="56">
        <v>458.52825999999999</v>
      </c>
      <c r="J54" s="59"/>
      <c r="K54" s="59"/>
      <c r="L54" s="59"/>
      <c r="M54" s="59"/>
    </row>
    <row r="55" spans="2:13" x14ac:dyDescent="0.2">
      <c r="B55" s="376"/>
      <c r="C55" s="54" t="s">
        <v>52</v>
      </c>
      <c r="D55" s="55">
        <v>631.45295999999996</v>
      </c>
      <c r="E55" s="55">
        <v>4.5</v>
      </c>
      <c r="F55" s="55">
        <v>635.95295999999996</v>
      </c>
      <c r="G55" s="55">
        <v>631.45295999999996</v>
      </c>
      <c r="H55" s="55">
        <v>4.5</v>
      </c>
      <c r="I55" s="56">
        <v>635.95295999999996</v>
      </c>
      <c r="J55" s="59"/>
      <c r="K55" s="59"/>
      <c r="L55" s="59"/>
      <c r="M55" s="59"/>
    </row>
    <row r="56" spans="2:13" x14ac:dyDescent="0.2">
      <c r="B56" s="381" t="s">
        <v>191</v>
      </c>
      <c r="C56" s="382"/>
      <c r="D56" s="57">
        <v>11489.241067000001</v>
      </c>
      <c r="E56" s="57">
        <v>15.057715999999999</v>
      </c>
      <c r="F56" s="57">
        <v>11504.298783</v>
      </c>
      <c r="G56" s="57">
        <v>11504.385338</v>
      </c>
      <c r="H56" s="57">
        <v>15.057715999999999</v>
      </c>
      <c r="I56" s="58">
        <v>11519.443053999999</v>
      </c>
      <c r="J56" s="59"/>
      <c r="K56" s="59"/>
      <c r="L56" s="59"/>
      <c r="M56" s="59"/>
    </row>
    <row r="57" spans="2:13" x14ac:dyDescent="0.2">
      <c r="B57" s="375" t="s">
        <v>13</v>
      </c>
      <c r="C57" s="54" t="s">
        <v>131</v>
      </c>
      <c r="D57" s="55">
        <v>5.0087099999999998</v>
      </c>
      <c r="E57" s="55">
        <v>0</v>
      </c>
      <c r="F57" s="55">
        <v>5.0087099999999998</v>
      </c>
      <c r="G57" s="55">
        <v>5.0087099999999998</v>
      </c>
      <c r="H57" s="55">
        <v>0</v>
      </c>
      <c r="I57" s="56">
        <v>5.0087099999999998</v>
      </c>
      <c r="J57" s="59"/>
      <c r="K57" s="59"/>
      <c r="L57" s="59"/>
      <c r="M57" s="59"/>
    </row>
    <row r="58" spans="2:13" x14ac:dyDescent="0.2">
      <c r="B58" s="376"/>
      <c r="C58" s="54" t="s">
        <v>50</v>
      </c>
      <c r="D58" s="55">
        <v>2531.2371969999999</v>
      </c>
      <c r="E58" s="55">
        <v>113.102878</v>
      </c>
      <c r="F58" s="55">
        <v>2644.3400750000001</v>
      </c>
      <c r="G58" s="55">
        <v>2531.2371969999999</v>
      </c>
      <c r="H58" s="55">
        <v>113.102878</v>
      </c>
      <c r="I58" s="56">
        <v>2644.3400750000001</v>
      </c>
      <c r="J58" s="59"/>
      <c r="K58" s="59"/>
      <c r="L58" s="59"/>
      <c r="M58" s="59"/>
    </row>
    <row r="59" spans="2:13" x14ac:dyDescent="0.2">
      <c r="B59" s="376"/>
      <c r="C59" s="54" t="s">
        <v>145</v>
      </c>
      <c r="D59" s="55">
        <v>628.84657600000003</v>
      </c>
      <c r="E59" s="55">
        <v>-49</v>
      </c>
      <c r="F59" s="55">
        <v>579.84657600000003</v>
      </c>
      <c r="G59" s="55">
        <v>628.84657600000003</v>
      </c>
      <c r="H59" s="55">
        <v>-49</v>
      </c>
      <c r="I59" s="56">
        <v>579.84657600000003</v>
      </c>
      <c r="J59" s="59"/>
      <c r="K59" s="59"/>
      <c r="L59" s="59"/>
      <c r="M59" s="59"/>
    </row>
    <row r="60" spans="2:13" x14ac:dyDescent="0.2">
      <c r="B60" s="376"/>
      <c r="C60" s="54" t="s">
        <v>146</v>
      </c>
      <c r="D60" s="55">
        <v>1428.561383</v>
      </c>
      <c r="E60" s="55">
        <v>0</v>
      </c>
      <c r="F60" s="55">
        <v>1428.561383</v>
      </c>
      <c r="G60" s="55">
        <v>1428.561383</v>
      </c>
      <c r="H60" s="55">
        <v>0</v>
      </c>
      <c r="I60" s="56">
        <v>1428.561383</v>
      </c>
      <c r="J60" s="59"/>
      <c r="K60" s="59"/>
      <c r="L60" s="59"/>
      <c r="M60" s="59"/>
    </row>
    <row r="61" spans="2:13" x14ac:dyDescent="0.2">
      <c r="B61" s="381" t="s">
        <v>191</v>
      </c>
      <c r="C61" s="382"/>
      <c r="D61" s="57">
        <v>4593.6538659999997</v>
      </c>
      <c r="E61" s="57">
        <v>64.102878000000004</v>
      </c>
      <c r="F61" s="57">
        <v>4657.7567440000003</v>
      </c>
      <c r="G61" s="57">
        <v>4593.6538659999997</v>
      </c>
      <c r="H61" s="57">
        <v>64.102878000000004</v>
      </c>
      <c r="I61" s="58">
        <v>4657.7567440000003</v>
      </c>
      <c r="J61" s="59"/>
      <c r="K61" s="59"/>
      <c r="L61" s="59"/>
      <c r="M61" s="59"/>
    </row>
    <row r="62" spans="2:13" x14ac:dyDescent="0.2">
      <c r="B62" s="375" t="s">
        <v>14</v>
      </c>
      <c r="C62" s="54" t="s">
        <v>77</v>
      </c>
      <c r="D62" s="55">
        <v>478.49795499999999</v>
      </c>
      <c r="E62" s="55">
        <v>19.805197</v>
      </c>
      <c r="F62" s="55">
        <v>498.30315200000001</v>
      </c>
      <c r="G62" s="55">
        <v>486.06958200000003</v>
      </c>
      <c r="H62" s="55">
        <v>19.805197</v>
      </c>
      <c r="I62" s="56">
        <v>505.87477899999999</v>
      </c>
      <c r="J62" s="59"/>
      <c r="K62" s="59"/>
      <c r="L62" s="59"/>
      <c r="M62" s="59"/>
    </row>
    <row r="63" spans="2:13" ht="25.5" x14ac:dyDescent="0.2">
      <c r="B63" s="376"/>
      <c r="C63" s="54" t="s">
        <v>45</v>
      </c>
      <c r="D63" s="55">
        <v>46.943595000000002</v>
      </c>
      <c r="E63" s="55">
        <v>-0.19517999999999999</v>
      </c>
      <c r="F63" s="55">
        <v>46.748415000000001</v>
      </c>
      <c r="G63" s="55">
        <v>46.943595000000002</v>
      </c>
      <c r="H63" s="55">
        <v>-0.19517999999999999</v>
      </c>
      <c r="I63" s="56">
        <v>46.748415000000001</v>
      </c>
      <c r="J63" s="59"/>
      <c r="K63" s="59"/>
      <c r="L63" s="59"/>
      <c r="M63" s="59"/>
    </row>
    <row r="64" spans="2:13" ht="25.5" x14ac:dyDescent="0.2">
      <c r="B64" s="376"/>
      <c r="C64" s="54" t="s">
        <v>78</v>
      </c>
      <c r="D64" s="55">
        <v>434.79581000000002</v>
      </c>
      <c r="E64" s="55">
        <v>29.259218000000001</v>
      </c>
      <c r="F64" s="55">
        <v>464.05502799999999</v>
      </c>
      <c r="G64" s="55">
        <v>434.79581000000002</v>
      </c>
      <c r="H64" s="55">
        <v>29.259218000000001</v>
      </c>
      <c r="I64" s="56">
        <v>464.05502799999999</v>
      </c>
      <c r="J64" s="59"/>
      <c r="K64" s="59"/>
      <c r="L64" s="59"/>
      <c r="M64" s="59"/>
    </row>
    <row r="65" spans="2:13" x14ac:dyDescent="0.2">
      <c r="B65" s="381" t="s">
        <v>191</v>
      </c>
      <c r="C65" s="382"/>
      <c r="D65" s="57">
        <v>960.23735999999997</v>
      </c>
      <c r="E65" s="57">
        <v>48.869235000000003</v>
      </c>
      <c r="F65" s="57">
        <v>1009.106595</v>
      </c>
      <c r="G65" s="57">
        <v>967.808987</v>
      </c>
      <c r="H65" s="57">
        <v>48.869235000000003</v>
      </c>
      <c r="I65" s="58">
        <v>1016.678222</v>
      </c>
      <c r="J65" s="59"/>
      <c r="K65" s="59"/>
      <c r="L65" s="59"/>
      <c r="M65" s="59"/>
    </row>
    <row r="66" spans="2:13" ht="25.5" x14ac:dyDescent="0.2">
      <c r="B66" s="375" t="s">
        <v>15</v>
      </c>
      <c r="C66" s="54" t="s">
        <v>223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6">
        <v>0</v>
      </c>
      <c r="J66" s="59"/>
      <c r="K66" s="59"/>
      <c r="L66" s="59"/>
      <c r="M66" s="59"/>
    </row>
    <row r="67" spans="2:13" ht="25.5" x14ac:dyDescent="0.2">
      <c r="B67" s="376"/>
      <c r="C67" s="54" t="s">
        <v>275</v>
      </c>
      <c r="D67" s="55">
        <v>141.246701</v>
      </c>
      <c r="E67" s="55">
        <v>0</v>
      </c>
      <c r="F67" s="55">
        <v>141.246701</v>
      </c>
      <c r="G67" s="55">
        <v>141.24755099999999</v>
      </c>
      <c r="H67" s="55">
        <v>0</v>
      </c>
      <c r="I67" s="56">
        <v>141.24755099999999</v>
      </c>
      <c r="J67" s="59"/>
      <c r="K67" s="59"/>
      <c r="L67" s="59"/>
      <c r="M67" s="59"/>
    </row>
    <row r="68" spans="2:13" ht="25.5" x14ac:dyDescent="0.2">
      <c r="B68" s="377"/>
      <c r="C68" s="54" t="s">
        <v>276</v>
      </c>
      <c r="D68" s="55">
        <v>210.02693500000001</v>
      </c>
      <c r="E68" s="55">
        <v>-30.555</v>
      </c>
      <c r="F68" s="55">
        <v>179.471935</v>
      </c>
      <c r="G68" s="55">
        <v>210.02863500000001</v>
      </c>
      <c r="H68" s="55">
        <v>-30.555</v>
      </c>
      <c r="I68" s="56">
        <v>179.473635</v>
      </c>
      <c r="J68" s="59"/>
      <c r="K68" s="59"/>
      <c r="L68" s="59"/>
      <c r="M68" s="59"/>
    </row>
    <row r="69" spans="2:13" x14ac:dyDescent="0.2">
      <c r="B69" s="381" t="s">
        <v>191</v>
      </c>
      <c r="C69" s="382"/>
      <c r="D69" s="57">
        <v>351.27363600000001</v>
      </c>
      <c r="E69" s="57">
        <v>-30.555</v>
      </c>
      <c r="F69" s="57">
        <v>320.718636</v>
      </c>
      <c r="G69" s="57">
        <v>351.276186</v>
      </c>
      <c r="H69" s="57">
        <v>-30.555</v>
      </c>
      <c r="I69" s="58">
        <v>320.72118599999999</v>
      </c>
      <c r="J69" s="59"/>
      <c r="K69" s="59"/>
      <c r="L69" s="59"/>
      <c r="M69" s="59"/>
    </row>
    <row r="70" spans="2:13" ht="25.5" x14ac:dyDescent="0.2">
      <c r="B70" s="375" t="s">
        <v>16</v>
      </c>
      <c r="C70" s="54" t="s">
        <v>224</v>
      </c>
      <c r="D70" s="55">
        <v>3336.61688</v>
      </c>
      <c r="E70" s="55">
        <v>99</v>
      </c>
      <c r="F70" s="55">
        <v>3435.61688</v>
      </c>
      <c r="G70" s="55">
        <v>3460.9137730000002</v>
      </c>
      <c r="H70" s="55">
        <v>99</v>
      </c>
      <c r="I70" s="56">
        <v>3559.9137730000002</v>
      </c>
      <c r="J70" s="59"/>
      <c r="K70" s="59"/>
      <c r="L70" s="59"/>
      <c r="M70" s="59"/>
    </row>
    <row r="71" spans="2:13" x14ac:dyDescent="0.2">
      <c r="B71" s="376"/>
      <c r="C71" s="54" t="s">
        <v>277</v>
      </c>
      <c r="D71" s="55">
        <v>23.025099999999998</v>
      </c>
      <c r="E71" s="55">
        <v>0</v>
      </c>
      <c r="F71" s="55">
        <v>23.025099999999998</v>
      </c>
      <c r="G71" s="55">
        <v>23.025524999999998</v>
      </c>
      <c r="H71" s="55">
        <v>0</v>
      </c>
      <c r="I71" s="56">
        <v>23.025524999999998</v>
      </c>
      <c r="J71" s="59"/>
      <c r="K71" s="59"/>
      <c r="L71" s="59"/>
      <c r="M71" s="59"/>
    </row>
    <row r="72" spans="2:13" x14ac:dyDescent="0.2">
      <c r="B72" s="376"/>
      <c r="C72" s="54" t="s">
        <v>79</v>
      </c>
      <c r="D72" s="55">
        <v>667.12064999999996</v>
      </c>
      <c r="E72" s="55">
        <v>2207.5974270000002</v>
      </c>
      <c r="F72" s="55">
        <v>2874.718077</v>
      </c>
      <c r="G72" s="55">
        <v>667.12146600000005</v>
      </c>
      <c r="H72" s="55">
        <v>2207.5974270000002</v>
      </c>
      <c r="I72" s="56">
        <v>2874.7188930000002</v>
      </c>
      <c r="J72" s="59"/>
      <c r="K72" s="59"/>
      <c r="L72" s="59"/>
      <c r="M72" s="59"/>
    </row>
    <row r="73" spans="2:13" x14ac:dyDescent="0.2">
      <c r="B73" s="376"/>
      <c r="C73" s="54" t="s">
        <v>156</v>
      </c>
      <c r="D73" s="55">
        <v>247.094829</v>
      </c>
      <c r="E73" s="55">
        <v>-20</v>
      </c>
      <c r="F73" s="55">
        <v>227.094829</v>
      </c>
      <c r="G73" s="55">
        <v>247.094829</v>
      </c>
      <c r="H73" s="55">
        <v>-20</v>
      </c>
      <c r="I73" s="56">
        <v>227.094829</v>
      </c>
      <c r="J73" s="59"/>
      <c r="K73" s="59"/>
      <c r="L73" s="59"/>
      <c r="M73" s="59"/>
    </row>
    <row r="74" spans="2:13" x14ac:dyDescent="0.2">
      <c r="B74" s="376"/>
      <c r="C74" s="54" t="s">
        <v>154</v>
      </c>
      <c r="D74" s="55">
        <v>16602.554866999999</v>
      </c>
      <c r="E74" s="55">
        <v>-750.7</v>
      </c>
      <c r="F74" s="55">
        <v>15851.854867</v>
      </c>
      <c r="G74" s="55">
        <v>16602.554866999999</v>
      </c>
      <c r="H74" s="55">
        <v>-750.7</v>
      </c>
      <c r="I74" s="56">
        <v>15851.854867</v>
      </c>
      <c r="J74" s="59"/>
      <c r="K74" s="59"/>
      <c r="L74" s="59"/>
      <c r="M74" s="59"/>
    </row>
    <row r="75" spans="2:13" x14ac:dyDescent="0.2">
      <c r="B75" s="376"/>
      <c r="C75" s="54" t="s">
        <v>80</v>
      </c>
      <c r="D75" s="55">
        <v>80.159811000000005</v>
      </c>
      <c r="E75" s="55">
        <v>0</v>
      </c>
      <c r="F75" s="55">
        <v>80.159811000000005</v>
      </c>
      <c r="G75" s="55">
        <v>83.226291000000003</v>
      </c>
      <c r="H75" s="55">
        <v>0</v>
      </c>
      <c r="I75" s="56">
        <v>83.226291000000003</v>
      </c>
      <c r="J75" s="59"/>
      <c r="K75" s="59"/>
      <c r="L75" s="59"/>
      <c r="M75" s="59"/>
    </row>
    <row r="76" spans="2:13" ht="25.5" x14ac:dyDescent="0.2">
      <c r="B76" s="377"/>
      <c r="C76" s="54" t="s">
        <v>278</v>
      </c>
      <c r="D76" s="55">
        <v>2.475473</v>
      </c>
      <c r="E76" s="55">
        <v>0</v>
      </c>
      <c r="F76" s="55">
        <v>2.475473</v>
      </c>
      <c r="G76" s="55">
        <v>2.4763229999999998</v>
      </c>
      <c r="H76" s="55">
        <v>0</v>
      </c>
      <c r="I76" s="56">
        <v>2.4763229999999998</v>
      </c>
      <c r="J76" s="59"/>
      <c r="K76" s="59"/>
      <c r="L76" s="59"/>
      <c r="M76" s="59"/>
    </row>
    <row r="77" spans="2:13" x14ac:dyDescent="0.2">
      <c r="B77" s="381" t="s">
        <v>191</v>
      </c>
      <c r="C77" s="382"/>
      <c r="D77" s="57">
        <v>20959.047610000001</v>
      </c>
      <c r="E77" s="57">
        <v>1535.8974270000001</v>
      </c>
      <c r="F77" s="57">
        <v>22494.945037000001</v>
      </c>
      <c r="G77" s="57">
        <v>21086.413074</v>
      </c>
      <c r="H77" s="57">
        <v>1535.8974270000001</v>
      </c>
      <c r="I77" s="58">
        <v>22622.310501</v>
      </c>
      <c r="J77" s="59"/>
      <c r="K77" s="59"/>
      <c r="L77" s="59"/>
      <c r="M77" s="59"/>
    </row>
    <row r="78" spans="2:13" ht="25.5" x14ac:dyDescent="0.2">
      <c r="B78" s="64" t="s">
        <v>17</v>
      </c>
      <c r="C78" s="61" t="s">
        <v>81</v>
      </c>
      <c r="D78" s="62">
        <v>40.483297</v>
      </c>
      <c r="E78" s="62">
        <v>0</v>
      </c>
      <c r="F78" s="62">
        <v>40.483297</v>
      </c>
      <c r="G78" s="62">
        <v>40.474110000000003</v>
      </c>
      <c r="H78" s="62">
        <v>0</v>
      </c>
      <c r="I78" s="63">
        <v>40.474110000000003</v>
      </c>
      <c r="J78" s="59"/>
      <c r="K78" s="59"/>
      <c r="L78" s="59"/>
      <c r="M78" s="59"/>
    </row>
    <row r="79" spans="2:13" x14ac:dyDescent="0.2">
      <c r="B79" s="381" t="s">
        <v>191</v>
      </c>
      <c r="C79" s="382"/>
      <c r="D79" s="57">
        <v>40.483297</v>
      </c>
      <c r="E79" s="57">
        <v>0</v>
      </c>
      <c r="F79" s="57">
        <v>40.483297</v>
      </c>
      <c r="G79" s="57">
        <v>40.474110000000003</v>
      </c>
      <c r="H79" s="57">
        <v>0</v>
      </c>
      <c r="I79" s="58">
        <v>40.474110000000003</v>
      </c>
      <c r="J79" s="59"/>
      <c r="K79" s="59"/>
      <c r="L79" s="59"/>
      <c r="M79" s="59"/>
    </row>
    <row r="80" spans="2:13" x14ac:dyDescent="0.2">
      <c r="B80" s="375" t="s">
        <v>18</v>
      </c>
      <c r="C80" s="54" t="s">
        <v>82</v>
      </c>
      <c r="D80" s="55">
        <v>254.43675500000001</v>
      </c>
      <c r="E80" s="55">
        <v>-3</v>
      </c>
      <c r="F80" s="55">
        <v>251.43675500000001</v>
      </c>
      <c r="G80" s="55">
        <v>262.68382700000001</v>
      </c>
      <c r="H80" s="55">
        <v>-3</v>
      </c>
      <c r="I80" s="56">
        <v>259.68382700000001</v>
      </c>
      <c r="J80" s="59"/>
      <c r="K80" s="59"/>
      <c r="L80" s="59"/>
      <c r="M80" s="59"/>
    </row>
    <row r="81" spans="2:13" x14ac:dyDescent="0.2">
      <c r="B81" s="376"/>
      <c r="C81" s="54" t="s">
        <v>83</v>
      </c>
      <c r="D81" s="55">
        <v>255.16976099999999</v>
      </c>
      <c r="E81" s="55">
        <v>45.395401</v>
      </c>
      <c r="F81" s="55">
        <v>300.56516199999999</v>
      </c>
      <c r="G81" s="55">
        <v>255.16976099999999</v>
      </c>
      <c r="H81" s="55">
        <v>45.395401</v>
      </c>
      <c r="I81" s="56">
        <v>300.56516199999999</v>
      </c>
      <c r="J81" s="59"/>
      <c r="K81" s="59"/>
      <c r="L81" s="59"/>
      <c r="M81" s="59"/>
    </row>
    <row r="82" spans="2:13" x14ac:dyDescent="0.2">
      <c r="B82" s="376"/>
      <c r="C82" s="54" t="s">
        <v>84</v>
      </c>
      <c r="D82" s="55">
        <v>63.952924000000003</v>
      </c>
      <c r="E82" s="55">
        <v>20</v>
      </c>
      <c r="F82" s="55">
        <v>83.952923999999996</v>
      </c>
      <c r="G82" s="55">
        <v>63.952924000000003</v>
      </c>
      <c r="H82" s="55">
        <v>20</v>
      </c>
      <c r="I82" s="56">
        <v>83.952923999999996</v>
      </c>
      <c r="J82" s="59"/>
      <c r="K82" s="59"/>
      <c r="L82" s="59"/>
      <c r="M82" s="59"/>
    </row>
    <row r="83" spans="2:13" x14ac:dyDescent="0.2">
      <c r="B83" s="376"/>
      <c r="C83" s="54" t="s">
        <v>85</v>
      </c>
      <c r="D83" s="55">
        <v>418.12233800000001</v>
      </c>
      <c r="E83" s="55">
        <v>0.5</v>
      </c>
      <c r="F83" s="55">
        <v>418.62233800000001</v>
      </c>
      <c r="G83" s="55">
        <v>487.68527399999999</v>
      </c>
      <c r="H83" s="55">
        <v>0.5</v>
      </c>
      <c r="I83" s="56">
        <v>488.18527399999999</v>
      </c>
      <c r="J83" s="59"/>
      <c r="K83" s="59"/>
      <c r="L83" s="59"/>
      <c r="M83" s="59"/>
    </row>
    <row r="84" spans="2:13" x14ac:dyDescent="0.2">
      <c r="B84" s="376"/>
      <c r="C84" s="54" t="s">
        <v>86</v>
      </c>
      <c r="D84" s="55">
        <v>6111.5597010000001</v>
      </c>
      <c r="E84" s="55">
        <v>56.899729999999998</v>
      </c>
      <c r="F84" s="55">
        <v>6168.4594310000002</v>
      </c>
      <c r="G84" s="55">
        <v>6151.5524610000002</v>
      </c>
      <c r="H84" s="55">
        <v>56.899729999999998</v>
      </c>
      <c r="I84" s="56">
        <v>6208.4521910000003</v>
      </c>
      <c r="J84" s="59"/>
      <c r="K84" s="59"/>
      <c r="L84" s="59"/>
      <c r="M84" s="59"/>
    </row>
    <row r="85" spans="2:13" x14ac:dyDescent="0.2">
      <c r="B85" s="376"/>
      <c r="C85" s="54" t="s">
        <v>141</v>
      </c>
      <c r="D85" s="55">
        <v>5719.1076510000003</v>
      </c>
      <c r="E85" s="55">
        <v>239.5</v>
      </c>
      <c r="F85" s="55">
        <v>5958.6076510000003</v>
      </c>
      <c r="G85" s="55">
        <v>5719.1076510000003</v>
      </c>
      <c r="H85" s="55">
        <v>239.5</v>
      </c>
      <c r="I85" s="56">
        <v>5958.6076510000003</v>
      </c>
      <c r="J85" s="59"/>
      <c r="K85" s="59"/>
      <c r="L85" s="59"/>
      <c r="M85" s="59"/>
    </row>
    <row r="86" spans="2:13" ht="25.5" x14ac:dyDescent="0.2">
      <c r="B86" s="377"/>
      <c r="C86" s="54" t="s">
        <v>87</v>
      </c>
      <c r="D86" s="55">
        <v>515.99165200000004</v>
      </c>
      <c r="E86" s="55">
        <v>-22.038184000000001</v>
      </c>
      <c r="F86" s="55">
        <v>493.95346799999999</v>
      </c>
      <c r="G86" s="55">
        <v>531.90609400000005</v>
      </c>
      <c r="H86" s="55">
        <v>-22.038184000000001</v>
      </c>
      <c r="I86" s="56">
        <v>509.86790999999999</v>
      </c>
      <c r="J86" s="59"/>
      <c r="K86" s="59"/>
      <c r="L86" s="59"/>
      <c r="M86" s="59"/>
    </row>
    <row r="87" spans="2:13" x14ac:dyDescent="0.2">
      <c r="B87" s="381" t="s">
        <v>191</v>
      </c>
      <c r="C87" s="382"/>
      <c r="D87" s="57">
        <v>13338.340781999999</v>
      </c>
      <c r="E87" s="57">
        <v>337.25694700000003</v>
      </c>
      <c r="F87" s="57">
        <v>13675.597728999999</v>
      </c>
      <c r="G87" s="57">
        <v>13472.057992</v>
      </c>
      <c r="H87" s="57">
        <v>337.25694700000003</v>
      </c>
      <c r="I87" s="58">
        <v>13809.314939</v>
      </c>
      <c r="J87" s="59"/>
      <c r="K87" s="59"/>
      <c r="L87" s="59"/>
      <c r="M87" s="59"/>
    </row>
    <row r="88" spans="2:13" x14ac:dyDescent="0.2">
      <c r="B88" s="375" t="s">
        <v>19</v>
      </c>
      <c r="C88" s="54" t="s">
        <v>88</v>
      </c>
      <c r="D88" s="55">
        <v>181.38817399999999</v>
      </c>
      <c r="E88" s="55">
        <v>-0.44596200000000003</v>
      </c>
      <c r="F88" s="55">
        <v>180.94221200000001</v>
      </c>
      <c r="G88" s="55">
        <v>182.74167</v>
      </c>
      <c r="H88" s="55">
        <v>-0.44596200000000003</v>
      </c>
      <c r="I88" s="56">
        <v>182.29570799999999</v>
      </c>
      <c r="J88" s="59"/>
      <c r="K88" s="59"/>
      <c r="L88" s="59"/>
      <c r="M88" s="59"/>
    </row>
    <row r="89" spans="2:13" x14ac:dyDescent="0.2">
      <c r="B89" s="376"/>
      <c r="C89" s="54" t="s">
        <v>151</v>
      </c>
      <c r="D89" s="55">
        <v>2390</v>
      </c>
      <c r="E89" s="55">
        <v>-1420</v>
      </c>
      <c r="F89" s="55">
        <v>970</v>
      </c>
      <c r="G89" s="55">
        <v>2390</v>
      </c>
      <c r="H89" s="55">
        <v>-1420</v>
      </c>
      <c r="I89" s="56">
        <v>970</v>
      </c>
      <c r="J89" s="59"/>
      <c r="K89" s="59"/>
      <c r="L89" s="59"/>
      <c r="M89" s="59"/>
    </row>
    <row r="90" spans="2:13" ht="25.5" x14ac:dyDescent="0.2">
      <c r="B90" s="376"/>
      <c r="C90" s="54" t="s">
        <v>89</v>
      </c>
      <c r="D90" s="55">
        <v>6.4558109999999997</v>
      </c>
      <c r="E90" s="55">
        <v>0</v>
      </c>
      <c r="F90" s="55">
        <v>6.4558109999999997</v>
      </c>
      <c r="G90" s="55">
        <v>6.4558109999999997</v>
      </c>
      <c r="H90" s="55">
        <v>0</v>
      </c>
      <c r="I90" s="56">
        <v>6.4558109999999997</v>
      </c>
      <c r="J90" s="59"/>
      <c r="K90" s="59"/>
      <c r="L90" s="59"/>
      <c r="M90" s="59"/>
    </row>
    <row r="91" spans="2:13" ht="25.5" x14ac:dyDescent="0.2">
      <c r="B91" s="376"/>
      <c r="C91" s="54" t="s">
        <v>90</v>
      </c>
      <c r="D91" s="55">
        <v>1407.159637</v>
      </c>
      <c r="E91" s="55">
        <v>-96.988207000000003</v>
      </c>
      <c r="F91" s="55">
        <v>1310.1714300000001</v>
      </c>
      <c r="G91" s="55">
        <v>1424.084666</v>
      </c>
      <c r="H91" s="55">
        <v>-96.988207000000003</v>
      </c>
      <c r="I91" s="56">
        <v>1327.0964590000001</v>
      </c>
      <c r="J91" s="59"/>
      <c r="K91" s="59"/>
      <c r="L91" s="59"/>
      <c r="M91" s="59"/>
    </row>
    <row r="92" spans="2:13" x14ac:dyDescent="0.2">
      <c r="B92" s="377"/>
      <c r="C92" s="54" t="s">
        <v>91</v>
      </c>
      <c r="D92" s="55">
        <v>1426.681943</v>
      </c>
      <c r="E92" s="55">
        <v>253.05244099999999</v>
      </c>
      <c r="F92" s="55">
        <v>1679.7343840000001</v>
      </c>
      <c r="G92" s="55">
        <v>2324.6032519999999</v>
      </c>
      <c r="H92" s="55">
        <v>253.05244099999999</v>
      </c>
      <c r="I92" s="56">
        <v>2577.6556930000002</v>
      </c>
      <c r="J92" s="59"/>
      <c r="K92" s="59"/>
      <c r="L92" s="59"/>
      <c r="M92" s="59"/>
    </row>
    <row r="93" spans="2:13" x14ac:dyDescent="0.2">
      <c r="B93" s="381" t="s">
        <v>191</v>
      </c>
      <c r="C93" s="382"/>
      <c r="D93" s="57">
        <v>5411.6855649999998</v>
      </c>
      <c r="E93" s="57">
        <v>-1264.3817280000001</v>
      </c>
      <c r="F93" s="57">
        <v>4147.3038370000004</v>
      </c>
      <c r="G93" s="57">
        <v>6327.8853989999998</v>
      </c>
      <c r="H93" s="57">
        <v>-1264.3817280000001</v>
      </c>
      <c r="I93" s="58">
        <v>5063.5036710000004</v>
      </c>
      <c r="J93" s="59"/>
      <c r="K93" s="59"/>
      <c r="L93" s="59"/>
      <c r="M93" s="59"/>
    </row>
    <row r="94" spans="2:13" x14ac:dyDescent="0.2">
      <c r="B94" s="375" t="s">
        <v>20</v>
      </c>
      <c r="C94" s="54" t="s">
        <v>225</v>
      </c>
      <c r="D94" s="55">
        <v>317.052593</v>
      </c>
      <c r="E94" s="55">
        <v>-1.374061</v>
      </c>
      <c r="F94" s="55">
        <v>315.67853200000002</v>
      </c>
      <c r="G94" s="55">
        <v>317.052593</v>
      </c>
      <c r="H94" s="55">
        <v>-1.374061</v>
      </c>
      <c r="I94" s="56">
        <v>315.67853200000002</v>
      </c>
      <c r="J94" s="59"/>
      <c r="K94" s="59"/>
      <c r="L94" s="59"/>
      <c r="M94" s="59"/>
    </row>
    <row r="95" spans="2:13" x14ac:dyDescent="0.2">
      <c r="B95" s="376"/>
      <c r="C95" s="54" t="s">
        <v>254</v>
      </c>
      <c r="D95" s="55">
        <v>194.344491</v>
      </c>
      <c r="E95" s="55">
        <v>6.6218089999999998</v>
      </c>
      <c r="F95" s="55">
        <v>200.96629999999999</v>
      </c>
      <c r="G95" s="55">
        <v>212.344491</v>
      </c>
      <c r="H95" s="55">
        <v>6.6218089999999998</v>
      </c>
      <c r="I95" s="56">
        <v>218.96629999999999</v>
      </c>
      <c r="J95" s="59"/>
      <c r="K95" s="59"/>
      <c r="L95" s="59"/>
      <c r="M95" s="59"/>
    </row>
    <row r="96" spans="2:13" ht="25.5" x14ac:dyDescent="0.2">
      <c r="B96" s="376"/>
      <c r="C96" s="54" t="s">
        <v>279</v>
      </c>
      <c r="D96" s="55">
        <v>10.908588999999999</v>
      </c>
      <c r="E96" s="55">
        <v>0</v>
      </c>
      <c r="F96" s="55">
        <v>10.908588999999999</v>
      </c>
      <c r="G96" s="55">
        <v>10.908588999999999</v>
      </c>
      <c r="H96" s="55">
        <v>0</v>
      </c>
      <c r="I96" s="56">
        <v>10.908588999999999</v>
      </c>
      <c r="J96" s="59"/>
      <c r="K96" s="59"/>
      <c r="L96" s="59"/>
      <c r="M96" s="59"/>
    </row>
    <row r="97" spans="2:16" x14ac:dyDescent="0.2">
      <c r="B97" s="376"/>
      <c r="C97" s="54" t="s">
        <v>92</v>
      </c>
      <c r="D97" s="55">
        <v>222.93215699999999</v>
      </c>
      <c r="E97" s="55">
        <v>6</v>
      </c>
      <c r="F97" s="55">
        <v>228.93215699999999</v>
      </c>
      <c r="G97" s="55">
        <v>222.932582</v>
      </c>
      <c r="H97" s="55">
        <v>6</v>
      </c>
      <c r="I97" s="56">
        <v>228.932582</v>
      </c>
      <c r="J97" s="59"/>
      <c r="K97" s="59"/>
      <c r="L97" s="59"/>
      <c r="M97" s="59"/>
    </row>
    <row r="98" spans="2:16" ht="25.5" x14ac:dyDescent="0.2">
      <c r="B98" s="377"/>
      <c r="C98" s="54" t="s">
        <v>226</v>
      </c>
      <c r="D98" s="55">
        <v>41.470489000000001</v>
      </c>
      <c r="E98" s="55">
        <v>-0.12</v>
      </c>
      <c r="F98" s="55">
        <v>41.350489000000003</v>
      </c>
      <c r="G98" s="55">
        <v>41.471339</v>
      </c>
      <c r="H98" s="55">
        <v>-0.12</v>
      </c>
      <c r="I98" s="56">
        <v>41.351339000000003</v>
      </c>
      <c r="J98" s="59"/>
      <c r="K98" s="59"/>
      <c r="L98" s="59"/>
      <c r="M98" s="59"/>
    </row>
    <row r="99" spans="2:16" x14ac:dyDescent="0.2">
      <c r="B99" s="381" t="s">
        <v>191</v>
      </c>
      <c r="C99" s="382"/>
      <c r="D99" s="57">
        <v>786.70831899999996</v>
      </c>
      <c r="E99" s="57">
        <v>11.127748</v>
      </c>
      <c r="F99" s="57">
        <v>797.83606699999996</v>
      </c>
      <c r="G99" s="57">
        <v>804.70959400000004</v>
      </c>
      <c r="H99" s="57">
        <v>11.127748</v>
      </c>
      <c r="I99" s="58">
        <v>815.83734200000004</v>
      </c>
      <c r="J99" s="59"/>
      <c r="K99" s="59"/>
      <c r="L99" s="59"/>
      <c r="M99" s="59"/>
    </row>
    <row r="100" spans="2:16" ht="25.5" x14ac:dyDescent="0.2">
      <c r="B100" s="60" t="s">
        <v>21</v>
      </c>
      <c r="C100" s="61" t="s">
        <v>93</v>
      </c>
      <c r="D100" s="55">
        <v>192.91375099999999</v>
      </c>
      <c r="E100" s="55">
        <v>2.855</v>
      </c>
      <c r="F100" s="55">
        <v>195.76875100000001</v>
      </c>
      <c r="G100" s="55">
        <v>194.41393099999999</v>
      </c>
      <c r="H100" s="55">
        <v>2.855</v>
      </c>
      <c r="I100" s="56">
        <v>197.26893100000001</v>
      </c>
      <c r="J100" s="59"/>
      <c r="K100" s="59"/>
      <c r="L100" s="59"/>
      <c r="M100" s="59"/>
      <c r="N100" s="59"/>
      <c r="O100" s="59"/>
      <c r="P100" s="59"/>
    </row>
    <row r="101" spans="2:16" x14ac:dyDescent="0.2">
      <c r="B101" s="381" t="s">
        <v>191</v>
      </c>
      <c r="C101" s="382"/>
      <c r="D101" s="57">
        <v>192.91375099999999</v>
      </c>
      <c r="E101" s="57">
        <v>2.855</v>
      </c>
      <c r="F101" s="57">
        <v>195.76875100000001</v>
      </c>
      <c r="G101" s="57">
        <v>194.41393099999999</v>
      </c>
      <c r="H101" s="57">
        <v>2.855</v>
      </c>
      <c r="I101" s="58">
        <v>197.26893100000001</v>
      </c>
      <c r="J101" s="59"/>
      <c r="K101" s="59"/>
      <c r="L101" s="59"/>
      <c r="M101" s="59"/>
    </row>
    <row r="102" spans="2:16" x14ac:dyDescent="0.2">
      <c r="B102" s="375" t="s">
        <v>22</v>
      </c>
      <c r="C102" s="54" t="s">
        <v>94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  <c r="I102" s="56">
        <v>0</v>
      </c>
      <c r="J102" s="59"/>
      <c r="K102" s="59"/>
      <c r="L102" s="59"/>
      <c r="M102" s="59"/>
    </row>
    <row r="103" spans="2:16" x14ac:dyDescent="0.2">
      <c r="B103" s="376"/>
      <c r="C103" s="54" t="s">
        <v>95</v>
      </c>
      <c r="D103" s="55">
        <v>73.612305000000006</v>
      </c>
      <c r="E103" s="55">
        <v>9.9107160000000007</v>
      </c>
      <c r="F103" s="55">
        <v>83.523021</v>
      </c>
      <c r="G103" s="55">
        <v>73.612305000000006</v>
      </c>
      <c r="H103" s="55">
        <v>9.9107160000000007</v>
      </c>
      <c r="I103" s="56">
        <v>83.523021</v>
      </c>
      <c r="J103" s="59"/>
      <c r="K103" s="59"/>
      <c r="L103" s="59"/>
      <c r="M103" s="59"/>
    </row>
    <row r="104" spans="2:16" x14ac:dyDescent="0.2">
      <c r="B104" s="376"/>
      <c r="C104" s="54" t="s">
        <v>142</v>
      </c>
      <c r="D104" s="55">
        <v>319.67862500000001</v>
      </c>
      <c r="E104" s="55">
        <v>451.37099699999999</v>
      </c>
      <c r="F104" s="55">
        <v>771.049622</v>
      </c>
      <c r="G104" s="55">
        <v>319.67862500000001</v>
      </c>
      <c r="H104" s="55">
        <v>451.37099699999999</v>
      </c>
      <c r="I104" s="56">
        <v>771.049622</v>
      </c>
      <c r="J104" s="59"/>
      <c r="K104" s="59"/>
      <c r="L104" s="59"/>
      <c r="M104" s="59"/>
    </row>
    <row r="105" spans="2:16" ht="25.5" x14ac:dyDescent="0.2">
      <c r="B105" s="376"/>
      <c r="C105" s="54" t="s">
        <v>96</v>
      </c>
      <c r="D105" s="55">
        <v>10.155108999999999</v>
      </c>
      <c r="E105" s="55">
        <v>0</v>
      </c>
      <c r="F105" s="55">
        <v>10.155108999999999</v>
      </c>
      <c r="G105" s="55">
        <v>10.155108999999999</v>
      </c>
      <c r="H105" s="55">
        <v>0</v>
      </c>
      <c r="I105" s="56">
        <v>10.155108999999999</v>
      </c>
      <c r="J105" s="59"/>
      <c r="K105" s="59"/>
      <c r="L105" s="59"/>
      <c r="M105" s="59"/>
    </row>
    <row r="106" spans="2:16" x14ac:dyDescent="0.2">
      <c r="B106" s="376"/>
      <c r="C106" s="54" t="s">
        <v>97</v>
      </c>
      <c r="D106" s="55">
        <v>308.30816499999997</v>
      </c>
      <c r="E106" s="55">
        <v>2</v>
      </c>
      <c r="F106" s="55">
        <v>310.30816499999997</v>
      </c>
      <c r="G106" s="55">
        <v>371.00012400000003</v>
      </c>
      <c r="H106" s="55">
        <v>2</v>
      </c>
      <c r="I106" s="56">
        <v>373.00012400000003</v>
      </c>
      <c r="J106" s="59"/>
      <c r="K106" s="59"/>
      <c r="L106" s="59"/>
      <c r="M106" s="59"/>
    </row>
    <row r="107" spans="2:16" x14ac:dyDescent="0.2">
      <c r="B107" s="376"/>
      <c r="C107" s="54" t="s">
        <v>98</v>
      </c>
      <c r="D107" s="55">
        <v>11.453816</v>
      </c>
      <c r="E107" s="55">
        <v>0</v>
      </c>
      <c r="F107" s="55">
        <v>11.453816</v>
      </c>
      <c r="G107" s="55">
        <v>13.513032000000001</v>
      </c>
      <c r="H107" s="55">
        <v>0</v>
      </c>
      <c r="I107" s="56">
        <v>13.513032000000001</v>
      </c>
      <c r="J107" s="59"/>
      <c r="K107" s="59"/>
      <c r="L107" s="59"/>
      <c r="M107" s="59"/>
    </row>
    <row r="108" spans="2:16" x14ac:dyDescent="0.2">
      <c r="B108" s="377"/>
      <c r="C108" s="54" t="s">
        <v>99</v>
      </c>
      <c r="D108" s="55">
        <v>2464.377896</v>
      </c>
      <c r="E108" s="55">
        <v>175.8</v>
      </c>
      <c r="F108" s="55">
        <v>2640.1778960000001</v>
      </c>
      <c r="G108" s="55">
        <v>2464.377896</v>
      </c>
      <c r="H108" s="55">
        <v>175.8</v>
      </c>
      <c r="I108" s="56">
        <v>2640.1778960000001</v>
      </c>
      <c r="J108" s="59"/>
      <c r="K108" s="59"/>
      <c r="L108" s="59"/>
      <c r="M108" s="59"/>
    </row>
    <row r="109" spans="2:16" x14ac:dyDescent="0.2">
      <c r="B109" s="381" t="s">
        <v>191</v>
      </c>
      <c r="C109" s="382"/>
      <c r="D109" s="57">
        <v>3187.585916</v>
      </c>
      <c r="E109" s="57">
        <v>639.08171300000004</v>
      </c>
      <c r="F109" s="57">
        <v>3826.667629</v>
      </c>
      <c r="G109" s="57">
        <v>3252.3370909999999</v>
      </c>
      <c r="H109" s="57">
        <v>639.08171300000004</v>
      </c>
      <c r="I109" s="58">
        <v>3891.4188039999999</v>
      </c>
      <c r="J109" s="59"/>
      <c r="K109" s="59"/>
      <c r="L109" s="59"/>
      <c r="M109" s="59"/>
    </row>
    <row r="110" spans="2:16" x14ac:dyDescent="0.2">
      <c r="B110" s="375" t="s">
        <v>23</v>
      </c>
      <c r="C110" s="61" t="s">
        <v>60</v>
      </c>
      <c r="D110" s="62">
        <v>0</v>
      </c>
      <c r="E110" s="62">
        <v>0</v>
      </c>
      <c r="F110" s="62">
        <v>0</v>
      </c>
      <c r="G110" s="62">
        <v>0</v>
      </c>
      <c r="H110" s="62">
        <v>0</v>
      </c>
      <c r="I110" s="63">
        <v>0</v>
      </c>
      <c r="J110" s="59"/>
      <c r="K110" s="59"/>
      <c r="L110" s="59"/>
      <c r="M110" s="59"/>
    </row>
    <row r="111" spans="2:16" ht="25.5" x14ac:dyDescent="0.2">
      <c r="B111" s="376"/>
      <c r="C111" s="61" t="s">
        <v>280</v>
      </c>
      <c r="D111" s="62">
        <v>32.933788</v>
      </c>
      <c r="E111" s="62">
        <v>-2.3814860000000002</v>
      </c>
      <c r="F111" s="62">
        <v>30.552302000000001</v>
      </c>
      <c r="G111" s="62">
        <v>32.979222999999998</v>
      </c>
      <c r="H111" s="62">
        <v>-2.3814860000000002</v>
      </c>
      <c r="I111" s="63">
        <v>30.597736999999999</v>
      </c>
      <c r="J111" s="59"/>
      <c r="K111" s="59"/>
      <c r="L111" s="59"/>
      <c r="M111" s="59"/>
    </row>
    <row r="112" spans="2:16" x14ac:dyDescent="0.2">
      <c r="B112" s="376"/>
      <c r="C112" s="61" t="s">
        <v>57</v>
      </c>
      <c r="D112" s="62">
        <v>20.849247999999999</v>
      </c>
      <c r="E112" s="62">
        <v>0</v>
      </c>
      <c r="F112" s="62">
        <v>20.849247999999999</v>
      </c>
      <c r="G112" s="62">
        <v>20.849247999999999</v>
      </c>
      <c r="H112" s="62">
        <v>0</v>
      </c>
      <c r="I112" s="63">
        <v>20.849247999999999</v>
      </c>
      <c r="J112" s="59"/>
      <c r="K112" s="59"/>
      <c r="L112" s="59"/>
      <c r="M112" s="59"/>
    </row>
    <row r="113" spans="2:13" x14ac:dyDescent="0.2">
      <c r="B113" s="376"/>
      <c r="C113" s="61" t="s">
        <v>100</v>
      </c>
      <c r="D113" s="62">
        <v>0.45346799999999998</v>
      </c>
      <c r="E113" s="62">
        <v>-0.45346799999999998</v>
      </c>
      <c r="F113" s="62">
        <v>0</v>
      </c>
      <c r="G113" s="62">
        <v>0.45346799999999998</v>
      </c>
      <c r="H113" s="62">
        <v>-0.45346799999999998</v>
      </c>
      <c r="I113" s="63">
        <v>0</v>
      </c>
      <c r="J113" s="59"/>
      <c r="K113" s="59"/>
      <c r="L113" s="59"/>
      <c r="M113" s="59"/>
    </row>
    <row r="114" spans="2:13" ht="25.5" x14ac:dyDescent="0.2">
      <c r="B114" s="376"/>
      <c r="C114" s="61" t="s">
        <v>281</v>
      </c>
      <c r="D114" s="62">
        <v>475.94792899999999</v>
      </c>
      <c r="E114" s="62">
        <v>5.842295</v>
      </c>
      <c r="F114" s="62">
        <v>481.79022400000002</v>
      </c>
      <c r="G114" s="62">
        <v>476.71848</v>
      </c>
      <c r="H114" s="62">
        <v>5.842295</v>
      </c>
      <c r="I114" s="63">
        <v>482.56077499999998</v>
      </c>
      <c r="J114" s="59"/>
      <c r="K114" s="59"/>
      <c r="L114" s="59"/>
      <c r="M114" s="59"/>
    </row>
    <row r="115" spans="2:13" ht="25.5" x14ac:dyDescent="0.2">
      <c r="B115" s="376"/>
      <c r="C115" s="61" t="s">
        <v>282</v>
      </c>
      <c r="D115" s="62">
        <v>150.38503</v>
      </c>
      <c r="E115" s="62">
        <v>-6.9964999999999999E-2</v>
      </c>
      <c r="F115" s="62">
        <v>150.315065</v>
      </c>
      <c r="G115" s="62">
        <v>150.63496599999999</v>
      </c>
      <c r="H115" s="62">
        <v>-6.9964999999999999E-2</v>
      </c>
      <c r="I115" s="63">
        <v>150.565001</v>
      </c>
      <c r="J115" s="59"/>
      <c r="K115" s="59"/>
      <c r="L115" s="59"/>
      <c r="M115" s="59"/>
    </row>
    <row r="116" spans="2:13" x14ac:dyDescent="0.2">
      <c r="B116" s="376"/>
      <c r="C116" s="61" t="s">
        <v>147</v>
      </c>
      <c r="D116" s="62">
        <v>0</v>
      </c>
      <c r="E116" s="62">
        <v>930</v>
      </c>
      <c r="F116" s="62">
        <v>930</v>
      </c>
      <c r="G116" s="62">
        <v>0</v>
      </c>
      <c r="H116" s="62">
        <v>930</v>
      </c>
      <c r="I116" s="63">
        <v>930</v>
      </c>
      <c r="J116" s="59"/>
      <c r="K116" s="59"/>
      <c r="L116" s="59"/>
      <c r="M116" s="59"/>
    </row>
    <row r="117" spans="2:13" x14ac:dyDescent="0.2">
      <c r="B117" s="376"/>
      <c r="C117" s="61" t="s">
        <v>283</v>
      </c>
      <c r="D117" s="62">
        <v>46.843074000000001</v>
      </c>
      <c r="E117" s="62">
        <v>-0.17</v>
      </c>
      <c r="F117" s="62">
        <v>46.673074</v>
      </c>
      <c r="G117" s="62">
        <v>46.843074000000001</v>
      </c>
      <c r="H117" s="62">
        <v>-0.17</v>
      </c>
      <c r="I117" s="63">
        <v>46.673074</v>
      </c>
      <c r="J117" s="59"/>
      <c r="K117" s="59"/>
      <c r="L117" s="59"/>
      <c r="M117" s="59"/>
    </row>
    <row r="118" spans="2:13" ht="25.5" x14ac:dyDescent="0.2">
      <c r="B118" s="376"/>
      <c r="C118" s="61" t="s">
        <v>284</v>
      </c>
      <c r="D118" s="62">
        <v>83.055456000000007</v>
      </c>
      <c r="E118" s="62">
        <v>32.849063000000001</v>
      </c>
      <c r="F118" s="62">
        <v>115.90451899999999</v>
      </c>
      <c r="G118" s="62">
        <v>83.176706999999993</v>
      </c>
      <c r="H118" s="62">
        <v>32.849063000000001</v>
      </c>
      <c r="I118" s="63">
        <v>116.02576999999999</v>
      </c>
      <c r="J118" s="59"/>
      <c r="K118" s="59"/>
      <c r="L118" s="59"/>
      <c r="M118" s="59"/>
    </row>
    <row r="119" spans="2:13" ht="25.5" x14ac:dyDescent="0.2">
      <c r="B119" s="376"/>
      <c r="C119" s="61" t="s">
        <v>227</v>
      </c>
      <c r="D119" s="62">
        <v>470.19530300000002</v>
      </c>
      <c r="E119" s="62">
        <v>0.95599999999999996</v>
      </c>
      <c r="F119" s="62">
        <v>471.15130299999998</v>
      </c>
      <c r="G119" s="62">
        <v>470.19530300000002</v>
      </c>
      <c r="H119" s="62">
        <v>0.95599999999999996</v>
      </c>
      <c r="I119" s="63">
        <v>471.15130299999998</v>
      </c>
      <c r="J119" s="59"/>
      <c r="K119" s="59"/>
      <c r="L119" s="59"/>
      <c r="M119" s="59"/>
    </row>
    <row r="120" spans="2:13" x14ac:dyDescent="0.2">
      <c r="B120" s="376"/>
      <c r="C120" s="61" t="s">
        <v>285</v>
      </c>
      <c r="D120" s="62">
        <v>9.1722439999999992</v>
      </c>
      <c r="E120" s="62">
        <v>0</v>
      </c>
      <c r="F120" s="62">
        <v>9.1722439999999992</v>
      </c>
      <c r="G120" s="62">
        <v>9.1722439999999992</v>
      </c>
      <c r="H120" s="62">
        <v>0</v>
      </c>
      <c r="I120" s="63">
        <v>9.1722439999999992</v>
      </c>
      <c r="J120" s="59"/>
      <c r="K120" s="59"/>
      <c r="L120" s="59"/>
      <c r="M120" s="59"/>
    </row>
    <row r="121" spans="2:13" x14ac:dyDescent="0.2">
      <c r="B121" s="377"/>
      <c r="C121" s="61" t="s">
        <v>286</v>
      </c>
      <c r="D121" s="62">
        <v>62.041119999999999</v>
      </c>
      <c r="E121" s="62">
        <v>4</v>
      </c>
      <c r="F121" s="62">
        <v>66.041120000000006</v>
      </c>
      <c r="G121" s="62">
        <v>62.041119999999999</v>
      </c>
      <c r="H121" s="62">
        <v>4</v>
      </c>
      <c r="I121" s="63">
        <v>66.041120000000006</v>
      </c>
      <c r="J121" s="59"/>
      <c r="K121" s="59"/>
      <c r="L121" s="59"/>
      <c r="M121" s="59"/>
    </row>
    <row r="122" spans="2:13" x14ac:dyDescent="0.2">
      <c r="B122" s="381" t="s">
        <v>191</v>
      </c>
      <c r="C122" s="382"/>
      <c r="D122" s="57">
        <v>1351.8766599999999</v>
      </c>
      <c r="E122" s="57">
        <v>970.57243900000003</v>
      </c>
      <c r="F122" s="57">
        <v>2322.4490989999999</v>
      </c>
      <c r="G122" s="57">
        <v>1353.0638329999999</v>
      </c>
      <c r="H122" s="57">
        <v>970.57243900000003</v>
      </c>
      <c r="I122" s="58">
        <v>2323.6362720000002</v>
      </c>
      <c r="J122" s="59"/>
      <c r="K122" s="59"/>
      <c r="L122" s="59"/>
      <c r="M122" s="59"/>
    </row>
    <row r="123" spans="2:13" x14ac:dyDescent="0.2">
      <c r="B123" s="375" t="s">
        <v>24</v>
      </c>
      <c r="C123" s="61" t="s">
        <v>258</v>
      </c>
      <c r="D123" s="62">
        <v>232.78913600000001</v>
      </c>
      <c r="E123" s="62">
        <v>14.142989999999999</v>
      </c>
      <c r="F123" s="62">
        <v>246.93212600000001</v>
      </c>
      <c r="G123" s="62">
        <v>232.78913600000001</v>
      </c>
      <c r="H123" s="62">
        <v>14.142989999999999</v>
      </c>
      <c r="I123" s="63">
        <v>246.93212600000001</v>
      </c>
      <c r="J123" s="59"/>
      <c r="K123" s="59"/>
      <c r="L123" s="59"/>
      <c r="M123" s="59"/>
    </row>
    <row r="124" spans="2:13" x14ac:dyDescent="0.2">
      <c r="B124" s="377"/>
      <c r="C124" s="61" t="s">
        <v>101</v>
      </c>
      <c r="D124" s="62">
        <v>97.419376</v>
      </c>
      <c r="E124" s="62">
        <v>66.2</v>
      </c>
      <c r="F124" s="62">
        <v>163.61937599999999</v>
      </c>
      <c r="G124" s="62">
        <v>97.419376</v>
      </c>
      <c r="H124" s="62">
        <v>66.2</v>
      </c>
      <c r="I124" s="63">
        <v>163.61937599999999</v>
      </c>
      <c r="J124" s="59"/>
      <c r="K124" s="59"/>
      <c r="L124" s="59"/>
      <c r="M124" s="59"/>
    </row>
    <row r="125" spans="2:13" x14ac:dyDescent="0.2">
      <c r="B125" s="381" t="s">
        <v>191</v>
      </c>
      <c r="C125" s="382"/>
      <c r="D125" s="57">
        <v>330.20851199999998</v>
      </c>
      <c r="E125" s="57">
        <v>80.34299</v>
      </c>
      <c r="F125" s="57">
        <v>410.55150200000003</v>
      </c>
      <c r="G125" s="57">
        <v>330.20851199999998</v>
      </c>
      <c r="H125" s="57">
        <v>80.34299</v>
      </c>
      <c r="I125" s="58">
        <v>410.55150200000003</v>
      </c>
      <c r="J125" s="59"/>
      <c r="K125" s="59"/>
      <c r="L125" s="59"/>
      <c r="M125" s="59"/>
    </row>
    <row r="126" spans="2:13" ht="25.5" x14ac:dyDescent="0.2">
      <c r="B126" s="375" t="s">
        <v>25</v>
      </c>
      <c r="C126" s="61" t="s">
        <v>61</v>
      </c>
      <c r="D126" s="62">
        <v>136.10975300000001</v>
      </c>
      <c r="E126" s="62">
        <v>0.3</v>
      </c>
      <c r="F126" s="62">
        <v>136.40975299999999</v>
      </c>
      <c r="G126" s="62">
        <v>137.60975300000001</v>
      </c>
      <c r="H126" s="62">
        <v>0.3</v>
      </c>
      <c r="I126" s="63">
        <v>137.90975299999999</v>
      </c>
      <c r="J126" s="59"/>
      <c r="K126" s="59"/>
      <c r="L126" s="59"/>
      <c r="M126" s="59"/>
    </row>
    <row r="127" spans="2:13" x14ac:dyDescent="0.2">
      <c r="B127" s="376"/>
      <c r="C127" s="61" t="s">
        <v>62</v>
      </c>
      <c r="D127" s="62">
        <v>32.940125000000002</v>
      </c>
      <c r="E127" s="62">
        <v>0</v>
      </c>
      <c r="F127" s="62">
        <v>32.940125000000002</v>
      </c>
      <c r="G127" s="62">
        <v>32.940125000000002</v>
      </c>
      <c r="H127" s="62">
        <v>0</v>
      </c>
      <c r="I127" s="63">
        <v>32.940125000000002</v>
      </c>
      <c r="J127" s="59"/>
      <c r="K127" s="59"/>
      <c r="L127" s="59"/>
      <c r="M127" s="59"/>
    </row>
    <row r="128" spans="2:13" ht="25.5" x14ac:dyDescent="0.2">
      <c r="B128" s="376"/>
      <c r="C128" s="61" t="s">
        <v>102</v>
      </c>
      <c r="D128" s="62">
        <v>405.67761100000001</v>
      </c>
      <c r="E128" s="62">
        <v>-60</v>
      </c>
      <c r="F128" s="62">
        <v>345.67761100000001</v>
      </c>
      <c r="G128" s="62">
        <v>453.207629</v>
      </c>
      <c r="H128" s="62">
        <v>-60</v>
      </c>
      <c r="I128" s="63">
        <v>393.207629</v>
      </c>
      <c r="J128" s="59"/>
      <c r="K128" s="59"/>
      <c r="L128" s="59"/>
      <c r="M128" s="59"/>
    </row>
    <row r="129" spans="2:13" ht="25.5" x14ac:dyDescent="0.2">
      <c r="B129" s="376"/>
      <c r="C129" s="61" t="s">
        <v>103</v>
      </c>
      <c r="D129" s="62">
        <v>11.716932999999999</v>
      </c>
      <c r="E129" s="62">
        <v>0</v>
      </c>
      <c r="F129" s="62">
        <v>11.716932999999999</v>
      </c>
      <c r="G129" s="62">
        <v>11.716932999999999</v>
      </c>
      <c r="H129" s="62">
        <v>0</v>
      </c>
      <c r="I129" s="63">
        <v>11.716932999999999</v>
      </c>
      <c r="J129" s="59"/>
      <c r="K129" s="59"/>
      <c r="L129" s="59"/>
      <c r="M129" s="59"/>
    </row>
    <row r="130" spans="2:13" x14ac:dyDescent="0.2">
      <c r="B130" s="376"/>
      <c r="C130" s="61" t="s">
        <v>58</v>
      </c>
      <c r="D130" s="62">
        <v>11.207909000000001</v>
      </c>
      <c r="E130" s="62">
        <v>0</v>
      </c>
      <c r="F130" s="62">
        <v>11.207909000000001</v>
      </c>
      <c r="G130" s="62">
        <v>11.207909000000001</v>
      </c>
      <c r="H130" s="62">
        <v>0</v>
      </c>
      <c r="I130" s="63">
        <v>11.207909000000001</v>
      </c>
      <c r="J130" s="59"/>
      <c r="K130" s="59"/>
      <c r="L130" s="59"/>
      <c r="M130" s="59"/>
    </row>
    <row r="131" spans="2:13" ht="38.25" x14ac:dyDescent="0.2">
      <c r="B131" s="376"/>
      <c r="C131" s="61" t="s">
        <v>63</v>
      </c>
      <c r="D131" s="62">
        <v>25.269207000000002</v>
      </c>
      <c r="E131" s="62">
        <v>0.5</v>
      </c>
      <c r="F131" s="62">
        <v>25.769207000000002</v>
      </c>
      <c r="G131" s="62">
        <v>25.269207000000002</v>
      </c>
      <c r="H131" s="62">
        <v>0.5</v>
      </c>
      <c r="I131" s="63">
        <v>25.769207000000002</v>
      </c>
      <c r="J131" s="59"/>
      <c r="K131" s="59"/>
      <c r="L131" s="59"/>
      <c r="M131" s="59"/>
    </row>
    <row r="132" spans="2:13" x14ac:dyDescent="0.2">
      <c r="B132" s="376"/>
      <c r="C132" s="61" t="s">
        <v>104</v>
      </c>
      <c r="D132" s="62">
        <v>589.860997</v>
      </c>
      <c r="E132" s="62">
        <v>2</v>
      </c>
      <c r="F132" s="62">
        <v>591.860997</v>
      </c>
      <c r="G132" s="62">
        <v>589.860997</v>
      </c>
      <c r="H132" s="62">
        <v>2</v>
      </c>
      <c r="I132" s="63">
        <v>591.860997</v>
      </c>
      <c r="J132" s="59"/>
      <c r="K132" s="59"/>
      <c r="L132" s="59"/>
      <c r="M132" s="59"/>
    </row>
    <row r="133" spans="2:13" x14ac:dyDescent="0.2">
      <c r="B133" s="376"/>
      <c r="C133" s="61" t="s">
        <v>105</v>
      </c>
      <c r="D133" s="62">
        <v>11.118914999999999</v>
      </c>
      <c r="E133" s="62">
        <v>0</v>
      </c>
      <c r="F133" s="62">
        <v>11.118914999999999</v>
      </c>
      <c r="G133" s="62">
        <v>11.118914999999999</v>
      </c>
      <c r="H133" s="62">
        <v>0</v>
      </c>
      <c r="I133" s="63">
        <v>11.118914999999999</v>
      </c>
      <c r="J133" s="59"/>
      <c r="K133" s="59"/>
      <c r="L133" s="59"/>
      <c r="M133" s="59"/>
    </row>
    <row r="134" spans="2:13" x14ac:dyDescent="0.2">
      <c r="B134" s="376"/>
      <c r="C134" s="61" t="s">
        <v>106</v>
      </c>
      <c r="D134" s="62">
        <v>2.8293379999999999</v>
      </c>
      <c r="E134" s="62">
        <v>0</v>
      </c>
      <c r="F134" s="62">
        <v>2.8293379999999999</v>
      </c>
      <c r="G134" s="62">
        <v>2.8293379999999999</v>
      </c>
      <c r="H134" s="62">
        <v>0</v>
      </c>
      <c r="I134" s="63">
        <v>2.8293379999999999</v>
      </c>
      <c r="J134" s="59"/>
      <c r="K134" s="59"/>
      <c r="L134" s="59"/>
      <c r="M134" s="59"/>
    </row>
    <row r="135" spans="2:13" ht="25.5" x14ac:dyDescent="0.2">
      <c r="B135" s="376"/>
      <c r="C135" s="61" t="s">
        <v>107</v>
      </c>
      <c r="D135" s="62">
        <v>121.087417</v>
      </c>
      <c r="E135" s="62">
        <v>0</v>
      </c>
      <c r="F135" s="62">
        <v>121.087417</v>
      </c>
      <c r="G135" s="62">
        <v>121.087417</v>
      </c>
      <c r="H135" s="62">
        <v>0</v>
      </c>
      <c r="I135" s="63">
        <v>121.087417</v>
      </c>
      <c r="J135" s="59"/>
      <c r="K135" s="59"/>
      <c r="L135" s="59"/>
      <c r="M135" s="59"/>
    </row>
    <row r="136" spans="2:13" x14ac:dyDescent="0.2">
      <c r="B136" s="376"/>
      <c r="C136" s="61" t="s">
        <v>228</v>
      </c>
      <c r="D136" s="62">
        <v>5.061477</v>
      </c>
      <c r="E136" s="62">
        <v>0</v>
      </c>
      <c r="F136" s="62">
        <v>5.061477</v>
      </c>
      <c r="G136" s="62">
        <v>5.061477</v>
      </c>
      <c r="H136" s="62">
        <v>0</v>
      </c>
      <c r="I136" s="63">
        <v>5.061477</v>
      </c>
      <c r="J136" s="59"/>
      <c r="K136" s="59"/>
      <c r="L136" s="59"/>
      <c r="M136" s="59"/>
    </row>
    <row r="137" spans="2:13" ht="25.5" x14ac:dyDescent="0.2">
      <c r="B137" s="377"/>
      <c r="C137" s="61" t="s">
        <v>108</v>
      </c>
      <c r="D137" s="62">
        <v>2.7280389999999999</v>
      </c>
      <c r="E137" s="62">
        <v>0</v>
      </c>
      <c r="F137" s="62">
        <v>2.7280389999999999</v>
      </c>
      <c r="G137" s="62">
        <v>2.7280389999999999</v>
      </c>
      <c r="H137" s="62">
        <v>0</v>
      </c>
      <c r="I137" s="63">
        <v>2.7280389999999999</v>
      </c>
      <c r="J137" s="59"/>
      <c r="K137" s="59"/>
      <c r="L137" s="59"/>
      <c r="M137" s="59"/>
    </row>
    <row r="138" spans="2:13" x14ac:dyDescent="0.2">
      <c r="B138" s="381" t="s">
        <v>191</v>
      </c>
      <c r="C138" s="382"/>
      <c r="D138" s="57">
        <v>1355.6077210000001</v>
      </c>
      <c r="E138" s="57">
        <v>-57.2</v>
      </c>
      <c r="F138" s="57">
        <v>1298.407721</v>
      </c>
      <c r="G138" s="57">
        <v>1404.637739</v>
      </c>
      <c r="H138" s="57">
        <v>-57.2</v>
      </c>
      <c r="I138" s="58">
        <v>1347.437739</v>
      </c>
      <c r="J138" s="59"/>
      <c r="K138" s="59"/>
      <c r="L138" s="59"/>
      <c r="M138" s="59"/>
    </row>
    <row r="139" spans="2:13" x14ac:dyDescent="0.2">
      <c r="B139" s="375" t="s">
        <v>26</v>
      </c>
      <c r="C139" s="61" t="s">
        <v>229</v>
      </c>
      <c r="D139" s="62">
        <v>397.93741299999999</v>
      </c>
      <c r="E139" s="62">
        <v>3.8437770000000002</v>
      </c>
      <c r="F139" s="62">
        <v>401.78118999999998</v>
      </c>
      <c r="G139" s="62">
        <v>397.93741299999999</v>
      </c>
      <c r="H139" s="62">
        <v>3.8437770000000002</v>
      </c>
      <c r="I139" s="63">
        <v>401.78118999999998</v>
      </c>
      <c r="J139" s="59"/>
      <c r="K139" s="59"/>
      <c r="L139" s="59"/>
      <c r="M139" s="59"/>
    </row>
    <row r="140" spans="2:13" x14ac:dyDescent="0.2">
      <c r="B140" s="376"/>
      <c r="C140" s="61" t="s">
        <v>59</v>
      </c>
      <c r="D140" s="62">
        <v>7.5754299999999999</v>
      </c>
      <c r="E140" s="62">
        <v>0</v>
      </c>
      <c r="F140" s="62">
        <v>7.5754299999999999</v>
      </c>
      <c r="G140" s="62">
        <v>7.5754299999999999</v>
      </c>
      <c r="H140" s="62">
        <v>0</v>
      </c>
      <c r="I140" s="63">
        <v>7.5754299999999999</v>
      </c>
      <c r="J140" s="59"/>
      <c r="K140" s="59"/>
      <c r="L140" s="59"/>
      <c r="M140" s="59"/>
    </row>
    <row r="141" spans="2:13" x14ac:dyDescent="0.2">
      <c r="B141" s="376"/>
      <c r="C141" s="61" t="s">
        <v>109</v>
      </c>
      <c r="D141" s="62">
        <v>59.249000000000002</v>
      </c>
      <c r="E141" s="62">
        <v>0.82798499999999997</v>
      </c>
      <c r="F141" s="62">
        <v>60.076985000000001</v>
      </c>
      <c r="G141" s="62">
        <v>59.249000000000002</v>
      </c>
      <c r="H141" s="62">
        <v>0.82798499999999997</v>
      </c>
      <c r="I141" s="63">
        <v>60.076985000000001</v>
      </c>
      <c r="J141" s="59"/>
      <c r="K141" s="59"/>
      <c r="L141" s="59"/>
      <c r="M141" s="59"/>
    </row>
    <row r="142" spans="2:13" x14ac:dyDescent="0.2">
      <c r="B142" s="376"/>
      <c r="C142" s="61" t="s">
        <v>110</v>
      </c>
      <c r="D142" s="62">
        <v>118.447986</v>
      </c>
      <c r="E142" s="62">
        <v>7.8385980000000002</v>
      </c>
      <c r="F142" s="62">
        <v>126.286584</v>
      </c>
      <c r="G142" s="62">
        <v>118.447986</v>
      </c>
      <c r="H142" s="62">
        <v>7.8385980000000002</v>
      </c>
      <c r="I142" s="63">
        <v>126.286584</v>
      </c>
      <c r="J142" s="59"/>
      <c r="K142" s="59"/>
      <c r="L142" s="59"/>
      <c r="M142" s="59"/>
    </row>
    <row r="143" spans="2:13" ht="25.5" x14ac:dyDescent="0.2">
      <c r="B143" s="376"/>
      <c r="C143" s="61" t="s">
        <v>111</v>
      </c>
      <c r="D143" s="62">
        <v>79.734990999999994</v>
      </c>
      <c r="E143" s="62">
        <v>8.923807</v>
      </c>
      <c r="F143" s="62">
        <v>88.658798000000004</v>
      </c>
      <c r="G143" s="62">
        <v>79.734990999999994</v>
      </c>
      <c r="H143" s="62">
        <v>8.923807</v>
      </c>
      <c r="I143" s="63">
        <v>88.658798000000004</v>
      </c>
      <c r="J143" s="59"/>
      <c r="K143" s="59"/>
      <c r="L143" s="59"/>
      <c r="M143" s="59"/>
    </row>
    <row r="144" spans="2:13" x14ac:dyDescent="0.2">
      <c r="B144" s="376"/>
      <c r="C144" s="61" t="s">
        <v>112</v>
      </c>
      <c r="D144" s="62">
        <v>106.517366</v>
      </c>
      <c r="E144" s="62">
        <v>7.4101540000000004</v>
      </c>
      <c r="F144" s="62">
        <v>113.92752</v>
      </c>
      <c r="G144" s="62">
        <v>106.517366</v>
      </c>
      <c r="H144" s="62">
        <v>7.4101540000000004</v>
      </c>
      <c r="I144" s="63">
        <v>113.92752</v>
      </c>
      <c r="J144" s="59"/>
      <c r="K144" s="59"/>
      <c r="L144" s="59"/>
      <c r="M144" s="59"/>
    </row>
    <row r="145" spans="2:13" ht="25.5" x14ac:dyDescent="0.2">
      <c r="B145" s="376"/>
      <c r="C145" s="61" t="s">
        <v>113</v>
      </c>
      <c r="D145" s="62">
        <v>320.17847599999999</v>
      </c>
      <c r="E145" s="62">
        <v>-5.1066750000000001</v>
      </c>
      <c r="F145" s="62">
        <v>315.07180099999999</v>
      </c>
      <c r="G145" s="62">
        <v>320.17847599999999</v>
      </c>
      <c r="H145" s="62">
        <v>-5.1066750000000001</v>
      </c>
      <c r="I145" s="63">
        <v>315.07180099999999</v>
      </c>
      <c r="J145" s="59"/>
      <c r="K145" s="59"/>
      <c r="L145" s="59"/>
      <c r="M145" s="59"/>
    </row>
    <row r="146" spans="2:13" x14ac:dyDescent="0.2">
      <c r="B146" s="376"/>
      <c r="C146" s="61" t="s">
        <v>114</v>
      </c>
      <c r="D146" s="62">
        <v>12.139476</v>
      </c>
      <c r="E146" s="62">
        <v>6.7674729999999998</v>
      </c>
      <c r="F146" s="62">
        <v>18.906949000000001</v>
      </c>
      <c r="G146" s="62">
        <v>12.139476</v>
      </c>
      <c r="H146" s="62">
        <v>6.7674729999999998</v>
      </c>
      <c r="I146" s="63">
        <v>18.906949000000001</v>
      </c>
      <c r="J146" s="59"/>
      <c r="K146" s="59"/>
      <c r="L146" s="59"/>
      <c r="M146" s="59"/>
    </row>
    <row r="147" spans="2:13" x14ac:dyDescent="0.2">
      <c r="B147" s="376"/>
      <c r="C147" s="61" t="s">
        <v>115</v>
      </c>
      <c r="D147" s="62">
        <v>523.44432099999995</v>
      </c>
      <c r="E147" s="62">
        <v>-28.050754999999999</v>
      </c>
      <c r="F147" s="62">
        <v>495.39356600000002</v>
      </c>
      <c r="G147" s="62">
        <v>523.44432099999995</v>
      </c>
      <c r="H147" s="62">
        <v>-28.050754999999999</v>
      </c>
      <c r="I147" s="63">
        <v>495.39356600000002</v>
      </c>
      <c r="J147" s="59"/>
      <c r="K147" s="59"/>
      <c r="L147" s="59"/>
      <c r="M147" s="59"/>
    </row>
    <row r="148" spans="2:13" ht="25.5" x14ac:dyDescent="0.2">
      <c r="B148" s="376"/>
      <c r="C148" s="61" t="s">
        <v>230</v>
      </c>
      <c r="D148" s="62">
        <v>15.217784</v>
      </c>
      <c r="E148" s="62">
        <v>2.7014339999999999</v>
      </c>
      <c r="F148" s="62">
        <v>17.919218000000001</v>
      </c>
      <c r="G148" s="62">
        <v>15.217784</v>
      </c>
      <c r="H148" s="62">
        <v>2.7014339999999999</v>
      </c>
      <c r="I148" s="63">
        <v>17.919218000000001</v>
      </c>
      <c r="J148" s="59"/>
      <c r="K148" s="59"/>
      <c r="L148" s="59"/>
      <c r="M148" s="59"/>
    </row>
    <row r="149" spans="2:13" x14ac:dyDescent="0.2">
      <c r="B149" s="376"/>
      <c r="C149" s="61" t="s">
        <v>231</v>
      </c>
      <c r="D149" s="62">
        <v>240.01550700000001</v>
      </c>
      <c r="E149" s="62">
        <v>0.104375</v>
      </c>
      <c r="F149" s="62">
        <v>240.11988199999999</v>
      </c>
      <c r="G149" s="62">
        <v>240.01550700000001</v>
      </c>
      <c r="H149" s="62">
        <v>0.104375</v>
      </c>
      <c r="I149" s="63">
        <v>240.11988199999999</v>
      </c>
      <c r="J149" s="59"/>
      <c r="K149" s="59"/>
      <c r="L149" s="59"/>
      <c r="M149" s="59"/>
    </row>
    <row r="150" spans="2:13" x14ac:dyDescent="0.2">
      <c r="B150" s="376"/>
      <c r="C150" s="61" t="s">
        <v>287</v>
      </c>
      <c r="D150" s="62">
        <v>18.893180999999998</v>
      </c>
      <c r="E150" s="62">
        <v>0.64058199999999998</v>
      </c>
      <c r="F150" s="62">
        <v>19.533763</v>
      </c>
      <c r="G150" s="62">
        <v>18.893180999999998</v>
      </c>
      <c r="H150" s="62">
        <v>0.64058199999999998</v>
      </c>
      <c r="I150" s="63">
        <v>19.533763</v>
      </c>
      <c r="J150" s="59"/>
      <c r="K150" s="59"/>
      <c r="L150" s="59"/>
      <c r="M150" s="59"/>
    </row>
    <row r="151" spans="2:13" ht="25.5" x14ac:dyDescent="0.2">
      <c r="B151" s="377"/>
      <c r="C151" s="61" t="s">
        <v>288</v>
      </c>
      <c r="D151" s="62">
        <v>1.144717</v>
      </c>
      <c r="E151" s="62">
        <v>0</v>
      </c>
      <c r="F151" s="62">
        <v>1.144717</v>
      </c>
      <c r="G151" s="62">
        <v>1.144717</v>
      </c>
      <c r="H151" s="62">
        <v>0</v>
      </c>
      <c r="I151" s="63">
        <v>1.144717</v>
      </c>
      <c r="J151" s="59"/>
      <c r="K151" s="59"/>
      <c r="L151" s="59"/>
      <c r="M151" s="59"/>
    </row>
    <row r="152" spans="2:13" x14ac:dyDescent="0.2">
      <c r="B152" s="381" t="s">
        <v>191</v>
      </c>
      <c r="C152" s="382"/>
      <c r="D152" s="57">
        <v>1900.4956480000001</v>
      </c>
      <c r="E152" s="57">
        <v>5.9007550000000002</v>
      </c>
      <c r="F152" s="57">
        <v>1906.396403</v>
      </c>
      <c r="G152" s="57">
        <v>1900.4956480000001</v>
      </c>
      <c r="H152" s="57">
        <v>5.9007550000000002</v>
      </c>
      <c r="I152" s="58">
        <v>1906.396403</v>
      </c>
      <c r="J152" s="59"/>
      <c r="K152" s="59"/>
      <c r="L152" s="59"/>
      <c r="M152" s="59"/>
    </row>
    <row r="153" spans="2:13" x14ac:dyDescent="0.2">
      <c r="B153" s="375" t="s">
        <v>27</v>
      </c>
      <c r="C153" s="61" t="s">
        <v>289</v>
      </c>
      <c r="D153" s="62">
        <v>1230.8350680000001</v>
      </c>
      <c r="E153" s="62">
        <v>54.28</v>
      </c>
      <c r="F153" s="62">
        <v>1285.1150680000001</v>
      </c>
      <c r="G153" s="62">
        <v>1230.8350680000001</v>
      </c>
      <c r="H153" s="62">
        <v>54.28</v>
      </c>
      <c r="I153" s="63">
        <v>1285.1150680000001</v>
      </c>
      <c r="J153" s="59"/>
      <c r="K153" s="59"/>
      <c r="L153" s="59"/>
      <c r="M153" s="59"/>
    </row>
    <row r="154" spans="2:13" ht="25.5" x14ac:dyDescent="0.2">
      <c r="B154" s="376"/>
      <c r="C154" s="61" t="s">
        <v>290</v>
      </c>
      <c r="D154" s="62">
        <v>693.63349500000004</v>
      </c>
      <c r="E154" s="62">
        <v>0</v>
      </c>
      <c r="F154" s="62">
        <v>693.63349500000004</v>
      </c>
      <c r="G154" s="62">
        <v>693.63349500000004</v>
      </c>
      <c r="H154" s="62">
        <v>0</v>
      </c>
      <c r="I154" s="63">
        <v>693.63349500000004</v>
      </c>
      <c r="J154" s="59"/>
      <c r="K154" s="59"/>
      <c r="L154" s="59"/>
      <c r="M154" s="59"/>
    </row>
    <row r="155" spans="2:13" x14ac:dyDescent="0.2">
      <c r="B155" s="376"/>
      <c r="C155" s="61" t="s">
        <v>152</v>
      </c>
      <c r="D155" s="62">
        <v>536.52308900000003</v>
      </c>
      <c r="E155" s="62">
        <v>0</v>
      </c>
      <c r="F155" s="62">
        <v>536.52308900000003</v>
      </c>
      <c r="G155" s="62">
        <v>536.52308900000003</v>
      </c>
      <c r="H155" s="62">
        <v>0</v>
      </c>
      <c r="I155" s="63">
        <v>536.52308900000003</v>
      </c>
      <c r="J155" s="59"/>
      <c r="K155" s="59"/>
      <c r="L155" s="59"/>
      <c r="M155" s="59"/>
    </row>
    <row r="156" spans="2:13" x14ac:dyDescent="0.2">
      <c r="B156" s="376"/>
      <c r="C156" s="61" t="s">
        <v>291</v>
      </c>
      <c r="D156" s="62">
        <v>49.295527999999997</v>
      </c>
      <c r="E156" s="62">
        <v>0</v>
      </c>
      <c r="F156" s="62">
        <v>49.295527999999997</v>
      </c>
      <c r="G156" s="62">
        <v>49.295527999999997</v>
      </c>
      <c r="H156" s="62">
        <v>0</v>
      </c>
      <c r="I156" s="63">
        <v>49.295527999999997</v>
      </c>
      <c r="J156" s="59"/>
      <c r="K156" s="59"/>
      <c r="L156" s="59"/>
      <c r="M156" s="59"/>
    </row>
    <row r="157" spans="2:13" ht="25.5" x14ac:dyDescent="0.2">
      <c r="B157" s="376"/>
      <c r="C157" s="61" t="s">
        <v>116</v>
      </c>
      <c r="D157" s="62">
        <v>390.14071799999999</v>
      </c>
      <c r="E157" s="62">
        <v>0</v>
      </c>
      <c r="F157" s="62">
        <v>390.14071799999999</v>
      </c>
      <c r="G157" s="62">
        <v>390.14071799999999</v>
      </c>
      <c r="H157" s="62">
        <v>0</v>
      </c>
      <c r="I157" s="63">
        <v>390.14071799999999</v>
      </c>
      <c r="J157" s="59"/>
      <c r="K157" s="59"/>
      <c r="L157" s="59"/>
      <c r="M157" s="59"/>
    </row>
    <row r="158" spans="2:13" x14ac:dyDescent="0.2">
      <c r="B158" s="376"/>
      <c r="C158" s="61" t="s">
        <v>233</v>
      </c>
      <c r="D158" s="62">
        <v>28213.604942000002</v>
      </c>
      <c r="E158" s="62">
        <v>-47.713453999999999</v>
      </c>
      <c r="F158" s="62">
        <v>28165.891488000001</v>
      </c>
      <c r="G158" s="62">
        <v>28213.604942000002</v>
      </c>
      <c r="H158" s="62">
        <v>-47.713453999999999</v>
      </c>
      <c r="I158" s="63">
        <v>28165.891488000001</v>
      </c>
      <c r="J158" s="59"/>
      <c r="K158" s="59"/>
      <c r="L158" s="59"/>
      <c r="M158" s="59"/>
    </row>
    <row r="159" spans="2:13" x14ac:dyDescent="0.2">
      <c r="B159" s="376"/>
      <c r="C159" s="61" t="s">
        <v>232</v>
      </c>
      <c r="D159" s="62">
        <v>15704.225759999999</v>
      </c>
      <c r="E159" s="62">
        <v>-39.895432</v>
      </c>
      <c r="F159" s="62">
        <v>15664.330328</v>
      </c>
      <c r="G159" s="62">
        <v>15704.225759999999</v>
      </c>
      <c r="H159" s="62">
        <v>-39.895432</v>
      </c>
      <c r="I159" s="63">
        <v>15664.330328</v>
      </c>
      <c r="J159" s="59"/>
      <c r="K159" s="59"/>
      <c r="L159" s="59"/>
      <c r="M159" s="59"/>
    </row>
    <row r="160" spans="2:13" ht="25.5" x14ac:dyDescent="0.2">
      <c r="B160" s="377"/>
      <c r="C160" s="61" t="s">
        <v>234</v>
      </c>
      <c r="D160" s="62">
        <v>445.19966599999998</v>
      </c>
      <c r="E160" s="62">
        <v>1</v>
      </c>
      <c r="F160" s="62">
        <v>446.19966599999998</v>
      </c>
      <c r="G160" s="62">
        <v>445.19966599999998</v>
      </c>
      <c r="H160" s="62">
        <v>1</v>
      </c>
      <c r="I160" s="63">
        <v>446.19966599999998</v>
      </c>
      <c r="J160" s="59"/>
      <c r="K160" s="59"/>
      <c r="L160" s="59"/>
      <c r="M160" s="59"/>
    </row>
    <row r="161" spans="2:13" x14ac:dyDescent="0.2">
      <c r="B161" s="381" t="s">
        <v>191</v>
      </c>
      <c r="C161" s="382"/>
      <c r="D161" s="57">
        <v>47263.458266000001</v>
      </c>
      <c r="E161" s="57">
        <v>-32.328885999999997</v>
      </c>
      <c r="F161" s="57">
        <v>47231.129379999998</v>
      </c>
      <c r="G161" s="57">
        <v>47263.458266000001</v>
      </c>
      <c r="H161" s="57">
        <v>-32.328885999999997</v>
      </c>
      <c r="I161" s="58">
        <v>47231.129379999998</v>
      </c>
      <c r="J161" s="59"/>
      <c r="K161" s="59"/>
      <c r="L161" s="59"/>
      <c r="M161" s="59"/>
    </row>
    <row r="162" spans="2:13" x14ac:dyDescent="0.2">
      <c r="B162" s="375" t="s">
        <v>28</v>
      </c>
      <c r="C162" s="61" t="s">
        <v>259</v>
      </c>
      <c r="D162" s="62">
        <v>311.722194</v>
      </c>
      <c r="E162" s="62">
        <v>3</v>
      </c>
      <c r="F162" s="62">
        <v>314.722194</v>
      </c>
      <c r="G162" s="62">
        <v>311.722194</v>
      </c>
      <c r="H162" s="62">
        <v>3</v>
      </c>
      <c r="I162" s="63">
        <v>314.722194</v>
      </c>
      <c r="J162" s="59"/>
      <c r="K162" s="59"/>
      <c r="L162" s="59"/>
      <c r="M162" s="59"/>
    </row>
    <row r="163" spans="2:13" x14ac:dyDescent="0.2">
      <c r="B163" s="376"/>
      <c r="C163" s="61" t="s">
        <v>117</v>
      </c>
      <c r="D163" s="62">
        <v>504.142042</v>
      </c>
      <c r="E163" s="62">
        <v>11.5</v>
      </c>
      <c r="F163" s="62">
        <v>515.64204199999995</v>
      </c>
      <c r="G163" s="62">
        <v>504.142042</v>
      </c>
      <c r="H163" s="62">
        <v>11.5</v>
      </c>
      <c r="I163" s="63">
        <v>515.64204199999995</v>
      </c>
      <c r="J163" s="59"/>
      <c r="K163" s="59"/>
      <c r="L163" s="59"/>
      <c r="M163" s="59"/>
    </row>
    <row r="164" spans="2:13" x14ac:dyDescent="0.2">
      <c r="B164" s="377"/>
      <c r="C164" s="61" t="s">
        <v>118</v>
      </c>
      <c r="D164" s="62">
        <v>7808.5587610000002</v>
      </c>
      <c r="E164" s="62">
        <v>72</v>
      </c>
      <c r="F164" s="62">
        <v>7880.5587610000002</v>
      </c>
      <c r="G164" s="62">
        <v>7808.5587610000002</v>
      </c>
      <c r="H164" s="62">
        <v>72</v>
      </c>
      <c r="I164" s="63">
        <v>7880.5587610000002</v>
      </c>
      <c r="J164" s="59"/>
      <c r="K164" s="59"/>
      <c r="L164" s="59"/>
      <c r="M164" s="59"/>
    </row>
    <row r="165" spans="2:13" x14ac:dyDescent="0.2">
      <c r="B165" s="381" t="s">
        <v>191</v>
      </c>
      <c r="C165" s="382"/>
      <c r="D165" s="57">
        <v>8624.4229969999997</v>
      </c>
      <c r="E165" s="57">
        <v>86.5</v>
      </c>
      <c r="F165" s="57">
        <v>8710.9229969999997</v>
      </c>
      <c r="G165" s="57">
        <v>8624.4229969999997</v>
      </c>
      <c r="H165" s="57">
        <v>86.5</v>
      </c>
      <c r="I165" s="58">
        <v>8710.9229969999997</v>
      </c>
      <c r="J165" s="59"/>
      <c r="K165" s="59"/>
      <c r="L165" s="59"/>
      <c r="M165" s="59"/>
    </row>
    <row r="166" spans="2:13" ht="25.5" x14ac:dyDescent="0.2">
      <c r="B166" s="375" t="s">
        <v>29</v>
      </c>
      <c r="C166" s="61" t="s">
        <v>119</v>
      </c>
      <c r="D166" s="62">
        <v>71.910330999999999</v>
      </c>
      <c r="E166" s="62">
        <v>1.1499999999999999</v>
      </c>
      <c r="F166" s="62">
        <v>73.060331000000005</v>
      </c>
      <c r="G166" s="62">
        <v>71.910330999999999</v>
      </c>
      <c r="H166" s="62">
        <v>1.1499999999999999</v>
      </c>
      <c r="I166" s="63">
        <v>73.060331000000005</v>
      </c>
      <c r="J166" s="59"/>
      <c r="K166" s="59"/>
      <c r="L166" s="59"/>
      <c r="M166" s="59"/>
    </row>
    <row r="167" spans="2:13" x14ac:dyDescent="0.2">
      <c r="B167" s="376"/>
      <c r="C167" s="61" t="s">
        <v>257</v>
      </c>
      <c r="D167" s="62">
        <v>223.17143999999999</v>
      </c>
      <c r="E167" s="62">
        <v>15.635152</v>
      </c>
      <c r="F167" s="62">
        <v>238.80659199999999</v>
      </c>
      <c r="G167" s="62">
        <v>223.17143999999999</v>
      </c>
      <c r="H167" s="62">
        <v>15.635152</v>
      </c>
      <c r="I167" s="63">
        <v>238.80659199999999</v>
      </c>
      <c r="J167" s="59"/>
      <c r="K167" s="59"/>
      <c r="L167" s="59"/>
      <c r="M167" s="59"/>
    </row>
    <row r="168" spans="2:13" x14ac:dyDescent="0.2">
      <c r="B168" s="376"/>
      <c r="C168" s="61" t="s">
        <v>64</v>
      </c>
      <c r="D168" s="62">
        <v>133.63324299999999</v>
      </c>
      <c r="E168" s="62">
        <v>-0.25105100000000002</v>
      </c>
      <c r="F168" s="62">
        <v>133.382192</v>
      </c>
      <c r="G168" s="62">
        <v>133.63324299999999</v>
      </c>
      <c r="H168" s="62">
        <v>-0.25105100000000002</v>
      </c>
      <c r="I168" s="63">
        <v>133.382192</v>
      </c>
      <c r="J168" s="59"/>
      <c r="K168" s="59"/>
      <c r="L168" s="59"/>
      <c r="M168" s="59"/>
    </row>
    <row r="169" spans="2:13" ht="25.5" x14ac:dyDescent="0.2">
      <c r="B169" s="376"/>
      <c r="C169" s="61" t="s">
        <v>137</v>
      </c>
      <c r="D169" s="62">
        <v>541.55850199999998</v>
      </c>
      <c r="E169" s="62">
        <v>0</v>
      </c>
      <c r="F169" s="62">
        <v>541.55850199999998</v>
      </c>
      <c r="G169" s="62">
        <v>541.55850199999998</v>
      </c>
      <c r="H169" s="62">
        <v>0</v>
      </c>
      <c r="I169" s="63">
        <v>541.55850199999998</v>
      </c>
      <c r="J169" s="59"/>
      <c r="K169" s="59"/>
      <c r="L169" s="59"/>
      <c r="M169" s="59"/>
    </row>
    <row r="170" spans="2:13" ht="38.25" x14ac:dyDescent="0.2">
      <c r="B170" s="376"/>
      <c r="C170" s="61" t="s">
        <v>120</v>
      </c>
      <c r="D170" s="62">
        <v>39884.3678</v>
      </c>
      <c r="E170" s="62">
        <v>1272</v>
      </c>
      <c r="F170" s="62">
        <v>41156.3678</v>
      </c>
      <c r="G170" s="62">
        <v>39884.3678</v>
      </c>
      <c r="H170" s="62">
        <v>1272</v>
      </c>
      <c r="I170" s="63">
        <v>41156.3678</v>
      </c>
      <c r="J170" s="59"/>
      <c r="K170" s="59"/>
      <c r="L170" s="59"/>
      <c r="M170" s="59"/>
    </row>
    <row r="171" spans="2:13" x14ac:dyDescent="0.2">
      <c r="B171" s="376"/>
      <c r="C171" s="61" t="s">
        <v>255</v>
      </c>
      <c r="D171" s="62">
        <v>168.12401</v>
      </c>
      <c r="E171" s="62">
        <v>0</v>
      </c>
      <c r="F171" s="62">
        <v>168.12401</v>
      </c>
      <c r="G171" s="62">
        <v>168.12401</v>
      </c>
      <c r="H171" s="62">
        <v>0</v>
      </c>
      <c r="I171" s="63">
        <v>168.12401</v>
      </c>
      <c r="J171" s="59"/>
      <c r="K171" s="59"/>
      <c r="L171" s="59"/>
      <c r="M171" s="59"/>
    </row>
    <row r="172" spans="2:13" x14ac:dyDescent="0.2">
      <c r="B172" s="377"/>
      <c r="C172" s="61" t="s">
        <v>256</v>
      </c>
      <c r="D172" s="62">
        <v>30.127272999999999</v>
      </c>
      <c r="E172" s="62">
        <v>0</v>
      </c>
      <c r="F172" s="62">
        <v>30.127272999999999</v>
      </c>
      <c r="G172" s="62">
        <v>30.127272999999999</v>
      </c>
      <c r="H172" s="62">
        <v>0</v>
      </c>
      <c r="I172" s="63">
        <v>30.127272999999999</v>
      </c>
      <c r="J172" s="59"/>
      <c r="K172" s="59"/>
      <c r="L172" s="59"/>
      <c r="M172" s="59"/>
    </row>
    <row r="173" spans="2:13" x14ac:dyDescent="0.2">
      <c r="B173" s="381" t="s">
        <v>191</v>
      </c>
      <c r="C173" s="382"/>
      <c r="D173" s="57">
        <v>41052.892598999999</v>
      </c>
      <c r="E173" s="57">
        <v>1288.534101</v>
      </c>
      <c r="F173" s="57">
        <v>42341.426700000004</v>
      </c>
      <c r="G173" s="57">
        <v>41052.892598999999</v>
      </c>
      <c r="H173" s="57">
        <v>1288.534101</v>
      </c>
      <c r="I173" s="58">
        <v>42341.426700000004</v>
      </c>
      <c r="J173" s="59"/>
      <c r="K173" s="59"/>
      <c r="L173" s="59"/>
      <c r="M173" s="59"/>
    </row>
    <row r="174" spans="2:13" ht="25.5" x14ac:dyDescent="0.2">
      <c r="B174" s="375" t="s">
        <v>30</v>
      </c>
      <c r="C174" s="61" t="s">
        <v>132</v>
      </c>
      <c r="D174" s="62">
        <v>11480.341178999999</v>
      </c>
      <c r="E174" s="62">
        <v>0</v>
      </c>
      <c r="F174" s="62">
        <v>11480.341178999999</v>
      </c>
      <c r="G174" s="62">
        <v>11480.341178999999</v>
      </c>
      <c r="H174" s="62">
        <v>0</v>
      </c>
      <c r="I174" s="63">
        <v>11480.341178999999</v>
      </c>
      <c r="J174" s="59"/>
      <c r="K174" s="59"/>
      <c r="L174" s="59"/>
      <c r="M174" s="59"/>
    </row>
    <row r="175" spans="2:13" x14ac:dyDescent="0.2">
      <c r="B175" s="377"/>
      <c r="C175" s="61" t="s">
        <v>121</v>
      </c>
      <c r="D175" s="62">
        <v>92827.494072000001</v>
      </c>
      <c r="E175" s="62">
        <v>-389.4</v>
      </c>
      <c r="F175" s="62">
        <v>92438.094072000007</v>
      </c>
      <c r="G175" s="62">
        <v>93076.304071999999</v>
      </c>
      <c r="H175" s="62">
        <v>-389.4</v>
      </c>
      <c r="I175" s="63">
        <v>92686.904072000005</v>
      </c>
      <c r="J175" s="59"/>
      <c r="K175" s="59"/>
      <c r="L175" s="59"/>
      <c r="M175" s="59"/>
    </row>
    <row r="176" spans="2:13" x14ac:dyDescent="0.2">
      <c r="B176" s="381" t="s">
        <v>191</v>
      </c>
      <c r="C176" s="382"/>
      <c r="D176" s="57">
        <v>104307.835251</v>
      </c>
      <c r="E176" s="57">
        <v>-389.4</v>
      </c>
      <c r="F176" s="57">
        <v>103918.435251</v>
      </c>
      <c r="G176" s="57">
        <v>104556.64525099999</v>
      </c>
      <c r="H176" s="57">
        <v>-389.4</v>
      </c>
      <c r="I176" s="58">
        <v>104167.245251</v>
      </c>
      <c r="J176" s="59"/>
      <c r="K176" s="59"/>
      <c r="L176" s="59"/>
      <c r="M176" s="59"/>
    </row>
    <row r="177" spans="2:13" x14ac:dyDescent="0.2">
      <c r="B177" s="375" t="s">
        <v>31</v>
      </c>
      <c r="C177" s="61" t="s">
        <v>122</v>
      </c>
      <c r="D177" s="62">
        <v>9473.6604239999997</v>
      </c>
      <c r="E177" s="62">
        <v>312</v>
      </c>
      <c r="F177" s="62">
        <v>9785.6604239999997</v>
      </c>
      <c r="G177" s="62">
        <v>9634.5277380000007</v>
      </c>
      <c r="H177" s="62">
        <v>312</v>
      </c>
      <c r="I177" s="63">
        <v>9946.5277380000007</v>
      </c>
      <c r="J177" s="59"/>
      <c r="K177" s="59"/>
      <c r="L177" s="59"/>
      <c r="M177" s="59"/>
    </row>
    <row r="178" spans="2:13" ht="25.5" x14ac:dyDescent="0.2">
      <c r="B178" s="376"/>
      <c r="C178" s="61" t="s">
        <v>123</v>
      </c>
      <c r="D178" s="62">
        <v>31.001663000000001</v>
      </c>
      <c r="E178" s="62">
        <v>0</v>
      </c>
      <c r="F178" s="62">
        <v>31.001663000000001</v>
      </c>
      <c r="G178" s="62">
        <v>31.001663000000001</v>
      </c>
      <c r="H178" s="62">
        <v>0</v>
      </c>
      <c r="I178" s="63">
        <v>31.001663000000001</v>
      </c>
      <c r="J178" s="59"/>
      <c r="K178" s="59"/>
      <c r="L178" s="59"/>
      <c r="M178" s="59"/>
    </row>
    <row r="179" spans="2:13" x14ac:dyDescent="0.2">
      <c r="B179" s="376"/>
      <c r="C179" s="61" t="s">
        <v>124</v>
      </c>
      <c r="D179" s="62">
        <v>64.616675000000001</v>
      </c>
      <c r="E179" s="62">
        <v>9.1999999999999993</v>
      </c>
      <c r="F179" s="62">
        <v>73.816675000000004</v>
      </c>
      <c r="G179" s="62">
        <v>64.616675000000001</v>
      </c>
      <c r="H179" s="62">
        <v>9.1999999999999993</v>
      </c>
      <c r="I179" s="63">
        <v>73.816675000000004</v>
      </c>
      <c r="J179" s="59"/>
      <c r="K179" s="59"/>
      <c r="L179" s="59"/>
      <c r="M179" s="59"/>
    </row>
    <row r="180" spans="2:13" ht="25.5" x14ac:dyDescent="0.2">
      <c r="B180" s="376"/>
      <c r="C180" s="61" t="s">
        <v>236</v>
      </c>
      <c r="D180" s="62">
        <v>332.451751</v>
      </c>
      <c r="E180" s="62">
        <v>0</v>
      </c>
      <c r="F180" s="62">
        <v>332.451751</v>
      </c>
      <c r="G180" s="62">
        <v>332.451751</v>
      </c>
      <c r="H180" s="62">
        <v>0</v>
      </c>
      <c r="I180" s="63">
        <v>332.451751</v>
      </c>
      <c r="J180" s="59"/>
      <c r="K180" s="59"/>
      <c r="L180" s="59"/>
      <c r="M180" s="59"/>
    </row>
    <row r="181" spans="2:13" x14ac:dyDescent="0.2">
      <c r="B181" s="376"/>
      <c r="C181" s="61" t="s">
        <v>235</v>
      </c>
      <c r="D181" s="62">
        <v>838.10794199999998</v>
      </c>
      <c r="E181" s="62">
        <v>0</v>
      </c>
      <c r="F181" s="62">
        <v>838.10794199999998</v>
      </c>
      <c r="G181" s="62">
        <v>838.10794199999998</v>
      </c>
      <c r="H181" s="62">
        <v>0</v>
      </c>
      <c r="I181" s="63">
        <v>838.10794199999998</v>
      </c>
      <c r="J181" s="59"/>
      <c r="K181" s="59"/>
      <c r="L181" s="59"/>
      <c r="M181" s="59"/>
    </row>
    <row r="182" spans="2:13" ht="25.5" x14ac:dyDescent="0.2">
      <c r="B182" s="377"/>
      <c r="C182" s="61" t="s">
        <v>237</v>
      </c>
      <c r="D182" s="62">
        <v>43.817304999999998</v>
      </c>
      <c r="E182" s="62">
        <v>0</v>
      </c>
      <c r="F182" s="62">
        <v>43.817304999999998</v>
      </c>
      <c r="G182" s="62">
        <v>43.817304999999998</v>
      </c>
      <c r="H182" s="62">
        <v>0</v>
      </c>
      <c r="I182" s="63">
        <v>43.817304999999998</v>
      </c>
      <c r="J182" s="59"/>
      <c r="K182" s="59"/>
      <c r="L182" s="59"/>
      <c r="M182" s="59"/>
    </row>
    <row r="183" spans="2:13" x14ac:dyDescent="0.2">
      <c r="B183" s="381" t="s">
        <v>191</v>
      </c>
      <c r="C183" s="382"/>
      <c r="D183" s="57">
        <v>10783.65576</v>
      </c>
      <c r="E183" s="57">
        <v>321.2</v>
      </c>
      <c r="F183" s="57">
        <v>11104.85576</v>
      </c>
      <c r="G183" s="57">
        <v>10944.523074000001</v>
      </c>
      <c r="H183" s="57">
        <v>321.2</v>
      </c>
      <c r="I183" s="58">
        <v>11265.723074</v>
      </c>
      <c r="J183" s="59"/>
      <c r="K183" s="59"/>
      <c r="L183" s="59"/>
      <c r="M183" s="59"/>
    </row>
    <row r="184" spans="2:13" ht="25.5" x14ac:dyDescent="0.2">
      <c r="B184" s="375" t="s">
        <v>32</v>
      </c>
      <c r="C184" s="61" t="s">
        <v>238</v>
      </c>
      <c r="D184" s="62">
        <v>1808.9808210000001</v>
      </c>
      <c r="E184" s="62">
        <v>-3.8</v>
      </c>
      <c r="F184" s="62">
        <v>1805.1808209999999</v>
      </c>
      <c r="G184" s="62">
        <v>1808.9808210000001</v>
      </c>
      <c r="H184" s="62">
        <v>-3.8</v>
      </c>
      <c r="I184" s="63">
        <v>1805.1808209999999</v>
      </c>
      <c r="J184" s="59"/>
      <c r="K184" s="59"/>
      <c r="L184" s="59"/>
      <c r="M184" s="59"/>
    </row>
    <row r="185" spans="2:13" ht="25.5" x14ac:dyDescent="0.2">
      <c r="B185" s="376"/>
      <c r="C185" s="61" t="s">
        <v>125</v>
      </c>
      <c r="D185" s="62">
        <v>12.331564</v>
      </c>
      <c r="E185" s="62">
        <v>0</v>
      </c>
      <c r="F185" s="62">
        <v>12.331564</v>
      </c>
      <c r="G185" s="62">
        <v>12.331564</v>
      </c>
      <c r="H185" s="62">
        <v>0</v>
      </c>
      <c r="I185" s="63">
        <v>12.331564</v>
      </c>
      <c r="J185" s="59"/>
      <c r="K185" s="59"/>
      <c r="L185" s="59"/>
      <c r="M185" s="59"/>
    </row>
    <row r="186" spans="2:13" x14ac:dyDescent="0.2">
      <c r="B186" s="376"/>
      <c r="C186" s="61" t="s">
        <v>155</v>
      </c>
      <c r="D186" s="62">
        <v>1226.7948389999999</v>
      </c>
      <c r="E186" s="62">
        <v>0</v>
      </c>
      <c r="F186" s="62">
        <v>1226.7948389999999</v>
      </c>
      <c r="G186" s="62">
        <v>1226.7948389999999</v>
      </c>
      <c r="H186" s="62">
        <v>0</v>
      </c>
      <c r="I186" s="63">
        <v>1226.7948389999999</v>
      </c>
      <c r="J186" s="59"/>
      <c r="K186" s="59"/>
      <c r="L186" s="59"/>
      <c r="M186" s="59"/>
    </row>
    <row r="187" spans="2:13" x14ac:dyDescent="0.2">
      <c r="B187" s="381" t="s">
        <v>191</v>
      </c>
      <c r="C187" s="382"/>
      <c r="D187" s="57">
        <v>3048.1072239999999</v>
      </c>
      <c r="E187" s="57">
        <v>-3.8</v>
      </c>
      <c r="F187" s="57">
        <v>3044.3072240000001</v>
      </c>
      <c r="G187" s="57">
        <v>3048.1072239999999</v>
      </c>
      <c r="H187" s="57">
        <v>-3.8</v>
      </c>
      <c r="I187" s="58">
        <v>3044.3072240000001</v>
      </c>
      <c r="J187" s="59"/>
      <c r="K187" s="59"/>
      <c r="L187" s="59"/>
      <c r="M187" s="59"/>
    </row>
    <row r="188" spans="2:13" ht="25.5" x14ac:dyDescent="0.2">
      <c r="B188" s="64" t="s">
        <v>33</v>
      </c>
      <c r="C188" s="61" t="s">
        <v>126</v>
      </c>
      <c r="D188" s="62">
        <v>6873.9679749999996</v>
      </c>
      <c r="E188" s="62">
        <v>466</v>
      </c>
      <c r="F188" s="62">
        <v>7339.9679749999996</v>
      </c>
      <c r="G188" s="62">
        <v>3545.967975</v>
      </c>
      <c r="H188" s="62">
        <v>-134</v>
      </c>
      <c r="I188" s="63">
        <v>3411.967975</v>
      </c>
      <c r="J188" s="59"/>
      <c r="K188" s="59"/>
      <c r="L188" s="59"/>
      <c r="M188" s="59"/>
    </row>
    <row r="189" spans="2:13" x14ac:dyDescent="0.2">
      <c r="B189" s="381" t="s">
        <v>191</v>
      </c>
      <c r="C189" s="382"/>
      <c r="D189" s="57">
        <v>6873.9679749999996</v>
      </c>
      <c r="E189" s="57">
        <v>466</v>
      </c>
      <c r="F189" s="57">
        <v>7339.9679749999996</v>
      </c>
      <c r="G189" s="57">
        <v>3545.967975</v>
      </c>
      <c r="H189" s="57">
        <v>-134</v>
      </c>
      <c r="I189" s="58">
        <v>3411.967975</v>
      </c>
      <c r="J189" s="59"/>
      <c r="K189" s="59"/>
      <c r="L189" s="59"/>
      <c r="M189" s="59"/>
    </row>
    <row r="190" spans="2:13" x14ac:dyDescent="0.2">
      <c r="B190" s="375" t="s">
        <v>248</v>
      </c>
      <c r="C190" s="61" t="s">
        <v>239</v>
      </c>
      <c r="D190" s="62">
        <v>907.60436800000002</v>
      </c>
      <c r="E190" s="62">
        <v>5.0102700000000002</v>
      </c>
      <c r="F190" s="62">
        <v>912.61463800000001</v>
      </c>
      <c r="G190" s="62">
        <v>907.60436800000002</v>
      </c>
      <c r="H190" s="62">
        <v>5.0102700000000002</v>
      </c>
      <c r="I190" s="63">
        <v>912.61463800000001</v>
      </c>
      <c r="J190" s="59"/>
      <c r="K190" s="59"/>
      <c r="L190" s="59"/>
      <c r="M190" s="59"/>
    </row>
    <row r="191" spans="2:13" x14ac:dyDescent="0.2">
      <c r="B191" s="376"/>
      <c r="C191" s="61" t="s">
        <v>51</v>
      </c>
      <c r="D191" s="62">
        <v>2827.840737</v>
      </c>
      <c r="E191" s="62">
        <v>-3.3079999999999998</v>
      </c>
      <c r="F191" s="62">
        <v>2824.532737</v>
      </c>
      <c r="G191" s="62">
        <v>2851.793142</v>
      </c>
      <c r="H191" s="62">
        <v>-3.3079999999999998</v>
      </c>
      <c r="I191" s="63">
        <v>2848.485142</v>
      </c>
      <c r="J191" s="59"/>
      <c r="K191" s="59"/>
      <c r="L191" s="59"/>
      <c r="M191" s="59"/>
    </row>
    <row r="192" spans="2:13" x14ac:dyDescent="0.2">
      <c r="B192" s="376"/>
      <c r="C192" s="61" t="s">
        <v>127</v>
      </c>
      <c r="D192" s="62">
        <v>656.40514700000006</v>
      </c>
      <c r="E192" s="62">
        <v>2999.9119999999998</v>
      </c>
      <c r="F192" s="62">
        <v>3656.3171470000002</v>
      </c>
      <c r="G192" s="62">
        <v>656.40514700000006</v>
      </c>
      <c r="H192" s="62">
        <v>2999.9119999999998</v>
      </c>
      <c r="I192" s="63">
        <v>3656.3171470000002</v>
      </c>
      <c r="J192" s="59"/>
      <c r="K192" s="59"/>
      <c r="L192" s="59"/>
      <c r="M192" s="59"/>
    </row>
    <row r="193" spans="2:13" x14ac:dyDescent="0.2">
      <c r="B193" s="376"/>
      <c r="C193" s="61" t="s">
        <v>133</v>
      </c>
      <c r="D193" s="62">
        <v>74884.810870000001</v>
      </c>
      <c r="E193" s="62">
        <v>-1021</v>
      </c>
      <c r="F193" s="62">
        <v>73863.810870000001</v>
      </c>
      <c r="G193" s="62">
        <v>74886.310870000001</v>
      </c>
      <c r="H193" s="62">
        <v>-1021</v>
      </c>
      <c r="I193" s="63">
        <v>73865.310870000001</v>
      </c>
      <c r="J193" s="59"/>
      <c r="K193" s="59"/>
      <c r="L193" s="59"/>
      <c r="M193" s="59"/>
    </row>
    <row r="194" spans="2:13" ht="25.5" x14ac:dyDescent="0.2">
      <c r="B194" s="376"/>
      <c r="C194" s="61" t="s">
        <v>240</v>
      </c>
      <c r="D194" s="62">
        <v>104.05169600000001</v>
      </c>
      <c r="E194" s="62">
        <v>-0.108</v>
      </c>
      <c r="F194" s="62">
        <v>103.943696</v>
      </c>
      <c r="G194" s="62">
        <v>104.531696</v>
      </c>
      <c r="H194" s="62">
        <v>-0.108</v>
      </c>
      <c r="I194" s="63">
        <v>104.42369600000001</v>
      </c>
      <c r="J194" s="59"/>
      <c r="K194" s="59"/>
      <c r="L194" s="59"/>
      <c r="M194" s="59"/>
    </row>
    <row r="195" spans="2:13" ht="25.5" x14ac:dyDescent="0.2">
      <c r="B195" s="376"/>
      <c r="C195" s="61" t="s">
        <v>128</v>
      </c>
      <c r="D195" s="62">
        <v>368.57658500000002</v>
      </c>
      <c r="E195" s="62">
        <v>-1.321</v>
      </c>
      <c r="F195" s="62">
        <v>367.255585</v>
      </c>
      <c r="G195" s="62">
        <v>867.57658500000002</v>
      </c>
      <c r="H195" s="62">
        <v>-37.320999999999998</v>
      </c>
      <c r="I195" s="63">
        <v>830.255585</v>
      </c>
      <c r="J195" s="59"/>
      <c r="K195" s="59"/>
      <c r="L195" s="59"/>
      <c r="M195" s="59"/>
    </row>
    <row r="196" spans="2:13" ht="25.5" x14ac:dyDescent="0.2">
      <c r="B196" s="376"/>
      <c r="C196" s="61" t="s">
        <v>129</v>
      </c>
      <c r="D196" s="62">
        <v>163.02104800000001</v>
      </c>
      <c r="E196" s="62">
        <v>-0.56000000000000005</v>
      </c>
      <c r="F196" s="62">
        <v>162.46104800000001</v>
      </c>
      <c r="G196" s="62">
        <v>163.02104800000001</v>
      </c>
      <c r="H196" s="62">
        <v>-0.56000000000000005</v>
      </c>
      <c r="I196" s="63">
        <v>162.46104800000001</v>
      </c>
      <c r="J196" s="59"/>
      <c r="K196" s="59"/>
      <c r="L196" s="59"/>
      <c r="M196" s="59"/>
    </row>
    <row r="197" spans="2:13" x14ac:dyDescent="0.2">
      <c r="B197" s="376"/>
      <c r="C197" s="61" t="s">
        <v>241</v>
      </c>
      <c r="D197" s="62">
        <v>132.59190699999999</v>
      </c>
      <c r="E197" s="62">
        <v>0</v>
      </c>
      <c r="F197" s="62">
        <v>132.59190699999999</v>
      </c>
      <c r="G197" s="62">
        <v>132.59190699999999</v>
      </c>
      <c r="H197" s="62">
        <v>0</v>
      </c>
      <c r="I197" s="63">
        <v>132.59190699999999</v>
      </c>
      <c r="J197" s="59"/>
      <c r="K197" s="59"/>
      <c r="L197" s="59"/>
      <c r="M197" s="59"/>
    </row>
    <row r="198" spans="2:13" ht="25.5" x14ac:dyDescent="0.2">
      <c r="B198" s="376"/>
      <c r="C198" s="61" t="s">
        <v>242</v>
      </c>
      <c r="D198" s="62">
        <v>6770.2040530000004</v>
      </c>
      <c r="E198" s="62">
        <v>-21.65</v>
      </c>
      <c r="F198" s="62">
        <v>6748.5540529999998</v>
      </c>
      <c r="G198" s="62">
        <v>6770.2040530000004</v>
      </c>
      <c r="H198" s="62">
        <v>-21.65</v>
      </c>
      <c r="I198" s="63">
        <v>6748.5540529999998</v>
      </c>
      <c r="J198" s="59"/>
      <c r="K198" s="59"/>
      <c r="L198" s="59"/>
      <c r="M198" s="59"/>
    </row>
    <row r="199" spans="2:13" x14ac:dyDescent="0.2">
      <c r="B199" s="376"/>
      <c r="C199" s="61" t="s">
        <v>243</v>
      </c>
      <c r="D199" s="62">
        <v>323.00885499999998</v>
      </c>
      <c r="E199" s="62">
        <v>0</v>
      </c>
      <c r="F199" s="62">
        <v>323.00885499999998</v>
      </c>
      <c r="G199" s="62">
        <v>323.00885499999998</v>
      </c>
      <c r="H199" s="62">
        <v>0</v>
      </c>
      <c r="I199" s="63">
        <v>323.00885499999998</v>
      </c>
      <c r="J199" s="59"/>
      <c r="K199" s="59"/>
      <c r="L199" s="59"/>
      <c r="M199" s="59"/>
    </row>
    <row r="200" spans="2:13" x14ac:dyDescent="0.2">
      <c r="B200" s="377"/>
      <c r="C200" s="61" t="s">
        <v>244</v>
      </c>
      <c r="D200" s="62">
        <v>5600</v>
      </c>
      <c r="E200" s="62">
        <v>0</v>
      </c>
      <c r="F200" s="62">
        <v>5600</v>
      </c>
      <c r="G200" s="62">
        <v>5600</v>
      </c>
      <c r="H200" s="62">
        <v>0</v>
      </c>
      <c r="I200" s="63">
        <v>5600</v>
      </c>
      <c r="J200" s="59"/>
      <c r="K200" s="59"/>
      <c r="L200" s="59"/>
      <c r="M200" s="59"/>
    </row>
    <row r="201" spans="2:13" ht="16.899999999999999" customHeight="1" x14ac:dyDescent="0.2">
      <c r="B201" s="381" t="s">
        <v>191</v>
      </c>
      <c r="C201" s="382"/>
      <c r="D201" s="57">
        <v>92738.115265999993</v>
      </c>
      <c r="E201" s="57">
        <v>1956.9752699999999</v>
      </c>
      <c r="F201" s="57">
        <v>94695.090536000003</v>
      </c>
      <c r="G201" s="57">
        <v>93263.047670999993</v>
      </c>
      <c r="H201" s="57">
        <v>1920.9752699999999</v>
      </c>
      <c r="I201" s="58">
        <v>95184.022941000003</v>
      </c>
      <c r="J201" s="59"/>
      <c r="K201" s="59"/>
      <c r="L201" s="59"/>
      <c r="M201" s="59"/>
    </row>
    <row r="202" spans="2:13" x14ac:dyDescent="0.2">
      <c r="B202" s="375" t="s">
        <v>34</v>
      </c>
      <c r="C202" s="61" t="s">
        <v>139</v>
      </c>
      <c r="D202" s="62">
        <v>577.91529400000002</v>
      </c>
      <c r="E202" s="62">
        <v>-0.91110500000000005</v>
      </c>
      <c r="F202" s="62">
        <v>577.004189</v>
      </c>
      <c r="G202" s="62">
        <v>580.31929400000001</v>
      </c>
      <c r="H202" s="62">
        <v>-0.91110500000000005</v>
      </c>
      <c r="I202" s="63">
        <v>579.40818899999999</v>
      </c>
      <c r="J202" s="59"/>
      <c r="K202" s="59"/>
      <c r="L202" s="59"/>
      <c r="M202" s="59"/>
    </row>
    <row r="203" spans="2:13" x14ac:dyDescent="0.2">
      <c r="B203" s="377"/>
      <c r="C203" s="61" t="s">
        <v>143</v>
      </c>
      <c r="D203" s="62">
        <v>140.87603899999999</v>
      </c>
      <c r="E203" s="62">
        <v>1.698995</v>
      </c>
      <c r="F203" s="62">
        <v>142.57503399999999</v>
      </c>
      <c r="G203" s="62">
        <v>140.87603899999999</v>
      </c>
      <c r="H203" s="62">
        <v>1.698995</v>
      </c>
      <c r="I203" s="63">
        <v>142.57503399999999</v>
      </c>
      <c r="J203" s="59"/>
      <c r="K203" s="59"/>
      <c r="L203" s="59"/>
      <c r="M203" s="59"/>
    </row>
    <row r="204" spans="2:13" x14ac:dyDescent="0.2">
      <c r="B204" s="381" t="s">
        <v>191</v>
      </c>
      <c r="C204" s="382"/>
      <c r="D204" s="57">
        <v>718.79133300000001</v>
      </c>
      <c r="E204" s="57">
        <v>0.78788999999999998</v>
      </c>
      <c r="F204" s="57">
        <v>719.57922299999996</v>
      </c>
      <c r="G204" s="57">
        <v>721.19533300000001</v>
      </c>
      <c r="H204" s="57">
        <v>0.78788999999999998</v>
      </c>
      <c r="I204" s="58">
        <v>721.98322299999995</v>
      </c>
      <c r="J204" s="59"/>
      <c r="K204" s="59"/>
      <c r="L204" s="59"/>
      <c r="M204" s="59"/>
    </row>
    <row r="205" spans="2:13" x14ac:dyDescent="0.2">
      <c r="B205" s="64" t="s">
        <v>35</v>
      </c>
      <c r="C205" s="61" t="s">
        <v>130</v>
      </c>
      <c r="D205" s="62">
        <v>43.227027999999997</v>
      </c>
      <c r="E205" s="62">
        <v>0.1</v>
      </c>
      <c r="F205" s="62">
        <v>43.327027999999999</v>
      </c>
      <c r="G205" s="62">
        <v>43.227027999999997</v>
      </c>
      <c r="H205" s="62">
        <v>0.1</v>
      </c>
      <c r="I205" s="63">
        <v>43.327027999999999</v>
      </c>
      <c r="J205" s="59"/>
      <c r="K205" s="59"/>
      <c r="L205" s="59"/>
      <c r="M205" s="59"/>
    </row>
    <row r="206" spans="2:13" x14ac:dyDescent="0.2">
      <c r="B206" s="381" t="s">
        <v>191</v>
      </c>
      <c r="C206" s="382"/>
      <c r="D206" s="57">
        <v>43.227027999999997</v>
      </c>
      <c r="E206" s="57">
        <v>0.1</v>
      </c>
      <c r="F206" s="57">
        <v>43.327027999999999</v>
      </c>
      <c r="G206" s="57">
        <v>43.227027999999997</v>
      </c>
      <c r="H206" s="57">
        <v>0.1</v>
      </c>
      <c r="I206" s="58">
        <v>43.327027999999999</v>
      </c>
      <c r="J206" s="59"/>
      <c r="K206" s="59"/>
      <c r="L206" s="59"/>
      <c r="M206" s="59"/>
    </row>
    <row r="207" spans="2:13" x14ac:dyDescent="0.2">
      <c r="B207" s="375" t="s">
        <v>36</v>
      </c>
      <c r="C207" s="61" t="s">
        <v>53</v>
      </c>
      <c r="D207" s="62">
        <v>573.03220699999997</v>
      </c>
      <c r="E207" s="62">
        <v>-202.31104199999999</v>
      </c>
      <c r="F207" s="62">
        <v>370.72116499999998</v>
      </c>
      <c r="G207" s="62">
        <v>573.03305699999999</v>
      </c>
      <c r="H207" s="62">
        <v>-202.31104199999999</v>
      </c>
      <c r="I207" s="63">
        <v>370.722015</v>
      </c>
      <c r="J207" s="59"/>
      <c r="K207" s="59"/>
      <c r="L207" s="59"/>
      <c r="M207" s="59"/>
    </row>
    <row r="208" spans="2:13" x14ac:dyDescent="0.2">
      <c r="B208" s="376"/>
      <c r="C208" s="61" t="s">
        <v>43</v>
      </c>
      <c r="D208" s="62">
        <v>1897.919989</v>
      </c>
      <c r="E208" s="62">
        <v>-25.970272000000001</v>
      </c>
      <c r="F208" s="62">
        <v>1871.949717</v>
      </c>
      <c r="G208" s="62">
        <v>1896.4565720000001</v>
      </c>
      <c r="H208" s="62">
        <v>-25.970272000000001</v>
      </c>
      <c r="I208" s="63">
        <v>1870.4863</v>
      </c>
      <c r="J208" s="59"/>
      <c r="K208" s="59"/>
      <c r="L208" s="59"/>
      <c r="M208" s="59"/>
    </row>
    <row r="209" spans="2:13" ht="25.5" x14ac:dyDescent="0.2">
      <c r="B209" s="376"/>
      <c r="C209" s="61" t="s">
        <v>245</v>
      </c>
      <c r="D209" s="62">
        <v>541.11806000000001</v>
      </c>
      <c r="E209" s="62">
        <v>14.84904</v>
      </c>
      <c r="F209" s="62">
        <v>555.96709999999996</v>
      </c>
      <c r="G209" s="62">
        <v>541.11806000000001</v>
      </c>
      <c r="H209" s="62">
        <v>14.84904</v>
      </c>
      <c r="I209" s="63">
        <v>555.96709999999996</v>
      </c>
      <c r="J209" s="59"/>
      <c r="K209" s="59"/>
      <c r="L209" s="59"/>
      <c r="M209" s="59"/>
    </row>
    <row r="210" spans="2:13" ht="25.5" x14ac:dyDescent="0.2">
      <c r="B210" s="376"/>
      <c r="C210" s="61" t="s">
        <v>65</v>
      </c>
      <c r="D210" s="62">
        <v>139.22605300000001</v>
      </c>
      <c r="E210" s="62">
        <v>3.3195839999999999</v>
      </c>
      <c r="F210" s="62">
        <v>142.545637</v>
      </c>
      <c r="G210" s="62">
        <v>139.22605300000001</v>
      </c>
      <c r="H210" s="62">
        <v>3.3195839999999999</v>
      </c>
      <c r="I210" s="63">
        <v>142.545637</v>
      </c>
      <c r="J210" s="59"/>
      <c r="K210" s="59"/>
      <c r="L210" s="59"/>
      <c r="M210" s="59"/>
    </row>
    <row r="211" spans="2:13" ht="25.5" x14ac:dyDescent="0.2">
      <c r="B211" s="376"/>
      <c r="C211" s="61" t="s">
        <v>246</v>
      </c>
      <c r="D211" s="62">
        <v>466.05410699999999</v>
      </c>
      <c r="E211" s="62">
        <v>1</v>
      </c>
      <c r="F211" s="62">
        <v>467.05410699999999</v>
      </c>
      <c r="G211" s="62">
        <v>462.05410699999999</v>
      </c>
      <c r="H211" s="62">
        <v>1</v>
      </c>
      <c r="I211" s="63">
        <v>463.05410699999999</v>
      </c>
      <c r="J211" s="59"/>
      <c r="K211" s="59"/>
      <c r="L211" s="59"/>
      <c r="M211" s="59"/>
    </row>
    <row r="212" spans="2:13" ht="25.5" x14ac:dyDescent="0.2">
      <c r="B212" s="376"/>
      <c r="C212" s="61" t="s">
        <v>247</v>
      </c>
      <c r="D212" s="62">
        <v>96.177498</v>
      </c>
      <c r="E212" s="62">
        <v>-5.5112759999999996</v>
      </c>
      <c r="F212" s="62">
        <v>90.666222000000005</v>
      </c>
      <c r="G212" s="62">
        <v>96.177498</v>
      </c>
      <c r="H212" s="62">
        <v>-5.5112759999999996</v>
      </c>
      <c r="I212" s="63">
        <v>90.666222000000005</v>
      </c>
      <c r="J212" s="59"/>
      <c r="K212" s="59"/>
      <c r="L212" s="59"/>
      <c r="M212" s="59"/>
    </row>
    <row r="213" spans="2:13" ht="25.5" x14ac:dyDescent="0.2">
      <c r="B213" s="60"/>
      <c r="C213" s="61" t="s">
        <v>292</v>
      </c>
      <c r="D213" s="62">
        <v>-1.6157999999999999E-2</v>
      </c>
      <c r="E213" s="62">
        <v>1.6157999999999999E-2</v>
      </c>
      <c r="F213" s="62">
        <v>0</v>
      </c>
      <c r="G213" s="62">
        <v>-1.6157999999999999E-2</v>
      </c>
      <c r="H213" s="62">
        <v>1.6157999999999999E-2</v>
      </c>
      <c r="I213" s="63">
        <v>0</v>
      </c>
      <c r="J213" s="59"/>
      <c r="K213" s="59"/>
      <c r="L213" s="59"/>
      <c r="M213" s="59"/>
    </row>
    <row r="214" spans="2:13" x14ac:dyDescent="0.2">
      <c r="B214" s="381" t="s">
        <v>191</v>
      </c>
      <c r="C214" s="382"/>
      <c r="D214" s="57">
        <v>3713.5117559999999</v>
      </c>
      <c r="E214" s="57">
        <v>-214.60780800000001</v>
      </c>
      <c r="F214" s="57">
        <v>3498.9039480000001</v>
      </c>
      <c r="G214" s="57">
        <v>3708.0491889999998</v>
      </c>
      <c r="H214" s="57">
        <v>-214.60780800000001</v>
      </c>
      <c r="I214" s="58">
        <v>3493.4413810000001</v>
      </c>
      <c r="J214" s="59"/>
      <c r="K214" s="59"/>
      <c r="L214" s="59"/>
      <c r="M214" s="59"/>
    </row>
    <row r="215" spans="2:13" x14ac:dyDescent="0.2">
      <c r="B215" s="375" t="s">
        <v>37</v>
      </c>
      <c r="C215" s="61" t="s">
        <v>54</v>
      </c>
      <c r="D215" s="62">
        <v>4620.8519150000002</v>
      </c>
      <c r="E215" s="62">
        <v>7100.8611229999997</v>
      </c>
      <c r="F215" s="62">
        <v>11721.713038</v>
      </c>
      <c r="G215" s="62">
        <v>4620.8519150000002</v>
      </c>
      <c r="H215" s="62">
        <v>7100.8611229999997</v>
      </c>
      <c r="I215" s="63">
        <v>11721.713038</v>
      </c>
      <c r="J215" s="59"/>
      <c r="K215" s="59"/>
      <c r="L215" s="59"/>
      <c r="M215" s="59"/>
    </row>
    <row r="216" spans="2:13" x14ac:dyDescent="0.2">
      <c r="B216" s="377"/>
      <c r="C216" s="65" t="s">
        <v>157</v>
      </c>
      <c r="D216" s="62">
        <v>5318.811455</v>
      </c>
      <c r="E216" s="62">
        <v>228.11423600000001</v>
      </c>
      <c r="F216" s="62">
        <v>5546.9256910000004</v>
      </c>
      <c r="G216" s="62">
        <v>11618.811454999999</v>
      </c>
      <c r="H216" s="62">
        <v>228.11423600000001</v>
      </c>
      <c r="I216" s="63">
        <v>11846.925691</v>
      </c>
      <c r="J216" s="59"/>
      <c r="K216" s="59"/>
      <c r="L216" s="59"/>
      <c r="M216" s="59"/>
    </row>
    <row r="217" spans="2:13" x14ac:dyDescent="0.2">
      <c r="B217" s="381" t="s">
        <v>191</v>
      </c>
      <c r="C217" s="382"/>
      <c r="D217" s="57">
        <v>9939.6633700000002</v>
      </c>
      <c r="E217" s="57">
        <v>7328.975359</v>
      </c>
      <c r="F217" s="57">
        <v>17268.638728999998</v>
      </c>
      <c r="G217" s="57">
        <v>16239.66337</v>
      </c>
      <c r="H217" s="57">
        <v>7328.975359</v>
      </c>
      <c r="I217" s="58">
        <v>23568.638728999998</v>
      </c>
      <c r="J217" s="59"/>
      <c r="K217" s="59"/>
      <c r="L217" s="59"/>
      <c r="M217" s="59"/>
    </row>
    <row r="218" spans="2:13" x14ac:dyDescent="0.2">
      <c r="B218" s="375" t="s">
        <v>38</v>
      </c>
      <c r="C218" s="61" t="s">
        <v>135</v>
      </c>
      <c r="D218" s="62">
        <v>71873.013000000006</v>
      </c>
      <c r="E218" s="62">
        <v>-106</v>
      </c>
      <c r="F218" s="62">
        <v>71767.013000000006</v>
      </c>
      <c r="G218" s="62">
        <v>71873.013000000006</v>
      </c>
      <c r="H218" s="62">
        <v>-106</v>
      </c>
      <c r="I218" s="63">
        <v>71767.013000000006</v>
      </c>
      <c r="J218" s="59"/>
      <c r="K218" s="59"/>
      <c r="L218" s="59"/>
      <c r="M218" s="59"/>
    </row>
    <row r="219" spans="2:13" x14ac:dyDescent="0.2">
      <c r="B219" s="377"/>
      <c r="C219" s="61" t="s">
        <v>158</v>
      </c>
      <c r="D219" s="62">
        <v>253457.47020000001</v>
      </c>
      <c r="E219" s="62">
        <v>0</v>
      </c>
      <c r="F219" s="62">
        <v>253457.47020000001</v>
      </c>
      <c r="G219" s="62">
        <v>253457.47020000001</v>
      </c>
      <c r="H219" s="62">
        <v>0</v>
      </c>
      <c r="I219" s="63">
        <v>253457.47020000001</v>
      </c>
      <c r="J219" s="59"/>
      <c r="K219" s="59"/>
      <c r="L219" s="59"/>
      <c r="M219" s="59"/>
    </row>
    <row r="220" spans="2:13" x14ac:dyDescent="0.2">
      <c r="B220" s="381" t="s">
        <v>191</v>
      </c>
      <c r="C220" s="382"/>
      <c r="D220" s="57">
        <v>325330.48320000002</v>
      </c>
      <c r="E220" s="57">
        <v>-106</v>
      </c>
      <c r="F220" s="57">
        <v>325224.48320000002</v>
      </c>
      <c r="G220" s="57">
        <v>325330.48320000002</v>
      </c>
      <c r="H220" s="57">
        <v>-106</v>
      </c>
      <c r="I220" s="58">
        <v>325224.48320000002</v>
      </c>
      <c r="J220" s="59"/>
      <c r="K220" s="59"/>
      <c r="L220" s="59"/>
      <c r="M220" s="59"/>
    </row>
    <row r="221" spans="2:13" ht="13.5" thickBot="1" x14ac:dyDescent="0.25">
      <c r="B221" s="395" t="s">
        <v>5</v>
      </c>
      <c r="C221" s="396" t="s">
        <v>5</v>
      </c>
      <c r="D221" s="66">
        <v>903810.16626600001</v>
      </c>
      <c r="E221" s="66">
        <v>16765.751162</v>
      </c>
      <c r="F221" s="66">
        <v>920575.91742800002</v>
      </c>
      <c r="G221" s="66">
        <v>916888.09027299995</v>
      </c>
      <c r="H221" s="66">
        <v>16129.751162</v>
      </c>
      <c r="I221" s="67">
        <v>933017.84143499995</v>
      </c>
      <c r="J221" s="59"/>
      <c r="K221" s="59"/>
      <c r="L221" s="59"/>
      <c r="M221" s="59"/>
    </row>
    <row r="222" spans="2:13" x14ac:dyDescent="0.2">
      <c r="B222" s="394" t="s">
        <v>300</v>
      </c>
      <c r="C222" s="394"/>
      <c r="D222" s="394"/>
      <c r="E222" s="394"/>
      <c r="F222" s="394"/>
      <c r="G222" s="394"/>
      <c r="H222" s="394"/>
      <c r="I222" s="394"/>
    </row>
    <row r="223" spans="2:13" x14ac:dyDescent="0.2">
      <c r="D223" s="59"/>
      <c r="G223" s="70"/>
    </row>
    <row r="224" spans="2:13" x14ac:dyDescent="0.2">
      <c r="G224" s="70"/>
    </row>
    <row r="225" spans="4:9" x14ac:dyDescent="0.2">
      <c r="D225" s="59"/>
      <c r="E225" s="59"/>
      <c r="F225" s="59"/>
      <c r="G225" s="59"/>
      <c r="H225" s="59"/>
      <c r="I225" s="59"/>
    </row>
    <row r="226" spans="4:9" x14ac:dyDescent="0.2">
      <c r="D226" s="59"/>
      <c r="E226" s="59"/>
      <c r="F226" s="59"/>
      <c r="G226" s="59"/>
      <c r="H226" s="59"/>
      <c r="I226" s="59"/>
    </row>
  </sheetData>
  <mergeCells count="75">
    <mergeCell ref="B222:I222"/>
    <mergeCell ref="B214:C214"/>
    <mergeCell ref="B215:B216"/>
    <mergeCell ref="B217:C217"/>
    <mergeCell ref="B218:B219"/>
    <mergeCell ref="B220:C220"/>
    <mergeCell ref="B221:C221"/>
    <mergeCell ref="B207:B212"/>
    <mergeCell ref="B176:C176"/>
    <mergeCell ref="B177:B182"/>
    <mergeCell ref="B183:C183"/>
    <mergeCell ref="B184:B186"/>
    <mergeCell ref="B187:C187"/>
    <mergeCell ref="B189:C189"/>
    <mergeCell ref="B190:B200"/>
    <mergeCell ref="B201:C201"/>
    <mergeCell ref="B202:B203"/>
    <mergeCell ref="B204:C204"/>
    <mergeCell ref="B206:C206"/>
    <mergeCell ref="B174:B175"/>
    <mergeCell ref="B125:C125"/>
    <mergeCell ref="B126:B137"/>
    <mergeCell ref="B138:C138"/>
    <mergeCell ref="B139:B151"/>
    <mergeCell ref="B152:C152"/>
    <mergeCell ref="B153:B160"/>
    <mergeCell ref="B161:C161"/>
    <mergeCell ref="B162:B164"/>
    <mergeCell ref="B165:C165"/>
    <mergeCell ref="B166:B172"/>
    <mergeCell ref="B173:C173"/>
    <mergeCell ref="B123:B124"/>
    <mergeCell ref="B80:B86"/>
    <mergeCell ref="B87:C87"/>
    <mergeCell ref="B88:B92"/>
    <mergeCell ref="B93:C93"/>
    <mergeCell ref="B94:B98"/>
    <mergeCell ref="B99:C99"/>
    <mergeCell ref="B101:C101"/>
    <mergeCell ref="B102:B108"/>
    <mergeCell ref="B109:C109"/>
    <mergeCell ref="B110:B121"/>
    <mergeCell ref="B122:C122"/>
    <mergeCell ref="B20:B33"/>
    <mergeCell ref="B34:C34"/>
    <mergeCell ref="B35:B40"/>
    <mergeCell ref="B41:C41"/>
    <mergeCell ref="B79:C79"/>
    <mergeCell ref="B49:C49"/>
    <mergeCell ref="B50:B55"/>
    <mergeCell ref="B56:C56"/>
    <mergeCell ref="B57:B60"/>
    <mergeCell ref="B61:C61"/>
    <mergeCell ref="B62:B64"/>
    <mergeCell ref="B65:C65"/>
    <mergeCell ref="B66:B68"/>
    <mergeCell ref="B69:C69"/>
    <mergeCell ref="B70:B76"/>
    <mergeCell ref="B77:C77"/>
    <mergeCell ref="B42:B48"/>
    <mergeCell ref="I5:I6"/>
    <mergeCell ref="B7:B8"/>
    <mergeCell ref="B9:C9"/>
    <mergeCell ref="B11:C11"/>
    <mergeCell ref="B12:B18"/>
    <mergeCell ref="E5:E6"/>
    <mergeCell ref="H5:H6"/>
    <mergeCell ref="B4:B6"/>
    <mergeCell ref="C4:C6"/>
    <mergeCell ref="D4:F4"/>
    <mergeCell ref="G4:I4"/>
    <mergeCell ref="D5:D6"/>
    <mergeCell ref="F5:F6"/>
    <mergeCell ref="G5:G6"/>
    <mergeCell ref="B19:C19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R230"/>
  <sheetViews>
    <sheetView topLeftCell="B1" zoomScale="90" zoomScaleNormal="90" workbookViewId="0">
      <selection activeCell="B14" sqref="B14"/>
    </sheetView>
  </sheetViews>
  <sheetFormatPr defaultColWidth="8.85546875" defaultRowHeight="12.75" x14ac:dyDescent="0.2"/>
  <cols>
    <col min="1" max="2" width="8.85546875" style="46"/>
    <col min="3" max="3" width="50.28515625" style="47" customWidth="1"/>
    <col min="4" max="4" width="63.7109375" style="46" customWidth="1"/>
    <col min="5" max="5" width="16.7109375" style="46" customWidth="1"/>
    <col min="6" max="6" width="11" style="46" customWidth="1"/>
    <col min="7" max="7" width="10.7109375" style="46" customWidth="1"/>
    <col min="8" max="8" width="15.5703125" style="46" customWidth="1"/>
    <col min="9" max="9" width="9.42578125" style="46" customWidth="1"/>
    <col min="10" max="10" width="11.140625" style="46" customWidth="1"/>
    <col min="11" max="11" width="17.140625" style="46" customWidth="1"/>
    <col min="12" max="12" width="14.85546875" style="46" bestFit="1" customWidth="1"/>
    <col min="13" max="13" width="15.42578125" style="46" customWidth="1"/>
    <col min="14" max="14" width="12.7109375" style="46" bestFit="1" customWidth="1"/>
    <col min="15" max="16384" width="8.85546875" style="46"/>
  </cols>
  <sheetData>
    <row r="1" spans="2:14" ht="13.5" thickBot="1" x14ac:dyDescent="0.25"/>
    <row r="2" spans="2:14" x14ac:dyDescent="0.2">
      <c r="C2" s="48" t="s">
        <v>302</v>
      </c>
      <c r="D2" s="49"/>
      <c r="E2" s="49"/>
      <c r="F2" s="49"/>
      <c r="G2" s="49"/>
      <c r="H2" s="49"/>
      <c r="I2" s="49"/>
      <c r="J2" s="50"/>
    </row>
    <row r="3" spans="2:14" ht="13.5" thickBot="1" x14ac:dyDescent="0.25">
      <c r="C3" s="51" t="s">
        <v>160</v>
      </c>
      <c r="D3" s="52"/>
      <c r="E3" s="52"/>
      <c r="F3" s="52"/>
      <c r="G3" s="52"/>
      <c r="H3" s="52"/>
      <c r="I3" s="52"/>
      <c r="J3" s="53"/>
    </row>
    <row r="4" spans="2:14" x14ac:dyDescent="0.2">
      <c r="C4" s="386" t="s">
        <v>189</v>
      </c>
      <c r="D4" s="388" t="s">
        <v>190</v>
      </c>
      <c r="E4" s="390" t="s">
        <v>295</v>
      </c>
      <c r="F4" s="391"/>
      <c r="G4" s="392"/>
      <c r="H4" s="390" t="s">
        <v>297</v>
      </c>
      <c r="I4" s="391"/>
      <c r="J4" s="393"/>
    </row>
    <row r="5" spans="2:14" x14ac:dyDescent="0.2">
      <c r="C5" s="387"/>
      <c r="D5" s="389"/>
      <c r="E5" s="384" t="s">
        <v>293</v>
      </c>
      <c r="F5" s="384" t="s">
        <v>263</v>
      </c>
      <c r="G5" s="378" t="s">
        <v>294</v>
      </c>
      <c r="H5" s="384" t="s">
        <v>293</v>
      </c>
      <c r="I5" s="384" t="s">
        <v>263</v>
      </c>
      <c r="J5" s="378" t="s">
        <v>294</v>
      </c>
    </row>
    <row r="6" spans="2:14" ht="80.45" customHeight="1" x14ac:dyDescent="0.2">
      <c r="C6" s="387"/>
      <c r="D6" s="389"/>
      <c r="E6" s="385"/>
      <c r="F6" s="385"/>
      <c r="G6" s="379"/>
      <c r="H6" s="385"/>
      <c r="I6" s="385"/>
      <c r="J6" s="379"/>
    </row>
    <row r="7" spans="2:14" x14ac:dyDescent="0.2">
      <c r="C7" s="380" t="s">
        <v>6</v>
      </c>
      <c r="D7" s="54" t="s">
        <v>144</v>
      </c>
      <c r="E7" s="55">
        <v>1743.211671</v>
      </c>
      <c r="F7" s="55">
        <v>0</v>
      </c>
      <c r="G7" s="55">
        <v>1743.211671</v>
      </c>
      <c r="H7" s="55">
        <v>1743.211671</v>
      </c>
      <c r="I7" s="55">
        <v>0</v>
      </c>
      <c r="J7" s="56">
        <v>1743.211671</v>
      </c>
    </row>
    <row r="8" spans="2:14" x14ac:dyDescent="0.2">
      <c r="C8" s="380"/>
      <c r="D8" s="54" t="s">
        <v>140</v>
      </c>
      <c r="E8" s="55">
        <v>590.92743900000005</v>
      </c>
      <c r="F8" s="55">
        <v>18.099022999999999</v>
      </c>
      <c r="G8" s="55">
        <v>609.02646200000004</v>
      </c>
      <c r="H8" s="55">
        <v>590.92743900000005</v>
      </c>
      <c r="I8" s="55">
        <v>18.099022999999999</v>
      </c>
      <c r="J8" s="56">
        <v>609.02646200000004</v>
      </c>
    </row>
    <row r="9" spans="2:14" x14ac:dyDescent="0.2">
      <c r="C9" s="381" t="s">
        <v>191</v>
      </c>
      <c r="D9" s="382"/>
      <c r="E9" s="57">
        <v>2334.1391100000001</v>
      </c>
      <c r="F9" s="57">
        <v>18.099022999999999</v>
      </c>
      <c r="G9" s="57">
        <v>2352.2381329999998</v>
      </c>
      <c r="H9" s="57">
        <v>2334.1391100000001</v>
      </c>
      <c r="I9" s="57">
        <v>18.099022999999999</v>
      </c>
      <c r="J9" s="58">
        <v>2352.2381329999998</v>
      </c>
      <c r="K9" s="59"/>
      <c r="L9" s="59"/>
      <c r="M9" s="59"/>
      <c r="N9" s="59"/>
    </row>
    <row r="10" spans="2:14" ht="25.5" x14ac:dyDescent="0.2">
      <c r="C10" s="60" t="s">
        <v>7</v>
      </c>
      <c r="D10" s="61" t="s">
        <v>273</v>
      </c>
      <c r="E10" s="62">
        <v>599.92224699999997</v>
      </c>
      <c r="F10" s="62">
        <v>6.2806199999999999</v>
      </c>
      <c r="G10" s="62">
        <v>606.20286699999997</v>
      </c>
      <c r="H10" s="62">
        <v>599.90502900000001</v>
      </c>
      <c r="I10" s="62">
        <v>6.2806199999999999</v>
      </c>
      <c r="J10" s="63">
        <v>606.18564900000001</v>
      </c>
      <c r="K10" s="59"/>
      <c r="L10" s="59"/>
      <c r="M10" s="59"/>
      <c r="N10" s="59"/>
    </row>
    <row r="11" spans="2:14" x14ac:dyDescent="0.2">
      <c r="B11" s="46" t="s">
        <v>895</v>
      </c>
      <c r="C11" s="381" t="s">
        <v>191</v>
      </c>
      <c r="D11" s="382"/>
      <c r="E11" s="57">
        <v>599.92224699999997</v>
      </c>
      <c r="F11" s="57">
        <v>6.2806199999999999</v>
      </c>
      <c r="G11" s="57">
        <v>606.20286699999997</v>
      </c>
      <c r="H11" s="57">
        <v>599.90502900000001</v>
      </c>
      <c r="I11" s="57">
        <v>6.2806199999999999</v>
      </c>
      <c r="J11" s="58">
        <v>606.18564900000001</v>
      </c>
      <c r="K11" s="59"/>
      <c r="L11" s="59"/>
      <c r="M11" s="59"/>
      <c r="N11" s="59"/>
    </row>
    <row r="12" spans="2:14" x14ac:dyDescent="0.2">
      <c r="C12" s="375" t="s">
        <v>8</v>
      </c>
      <c r="D12" s="54" t="s">
        <v>148</v>
      </c>
      <c r="E12" s="55">
        <v>2100.0700689999999</v>
      </c>
      <c r="F12" s="55">
        <v>0</v>
      </c>
      <c r="G12" s="55">
        <v>2100.0700689999999</v>
      </c>
      <c r="H12" s="55">
        <v>2100.0700689999999</v>
      </c>
      <c r="I12" s="55">
        <v>0</v>
      </c>
      <c r="J12" s="56">
        <v>2100.0700689999999</v>
      </c>
      <c r="K12" s="59"/>
      <c r="L12" s="59"/>
      <c r="M12" s="59"/>
      <c r="N12" s="59"/>
    </row>
    <row r="13" spans="2:14" ht="25.5" x14ac:dyDescent="0.2">
      <c r="B13" s="16"/>
      <c r="C13" s="376"/>
      <c r="D13" s="54" t="s">
        <v>214</v>
      </c>
      <c r="E13" s="55">
        <v>29862.760252</v>
      </c>
      <c r="F13" s="55">
        <v>116</v>
      </c>
      <c r="G13" s="55">
        <v>29978.760252</v>
      </c>
      <c r="H13" s="55">
        <v>29862.760252</v>
      </c>
      <c r="I13" s="55">
        <v>116</v>
      </c>
      <c r="J13" s="56">
        <v>29978.760252</v>
      </c>
      <c r="K13" s="59"/>
      <c r="L13" s="59"/>
      <c r="M13" s="59"/>
      <c r="N13" s="59"/>
    </row>
    <row r="14" spans="2:14" x14ac:dyDescent="0.2">
      <c r="C14" s="376"/>
      <c r="D14" s="54" t="s">
        <v>149</v>
      </c>
      <c r="E14" s="55">
        <v>79118.876000000004</v>
      </c>
      <c r="F14" s="55">
        <v>1154.232</v>
      </c>
      <c r="G14" s="55">
        <v>80273.107999999993</v>
      </c>
      <c r="H14" s="55">
        <v>85718.876000000004</v>
      </c>
      <c r="I14" s="55">
        <v>1154.232</v>
      </c>
      <c r="J14" s="56">
        <v>86873.107999999993</v>
      </c>
      <c r="K14" s="59"/>
      <c r="L14" s="59"/>
      <c r="M14" s="59"/>
      <c r="N14" s="59"/>
    </row>
    <row r="15" spans="2:14" x14ac:dyDescent="0.2">
      <c r="C15" s="376"/>
      <c r="D15" s="54" t="s">
        <v>150</v>
      </c>
      <c r="E15" s="55">
        <v>1868.7612079999999</v>
      </c>
      <c r="F15" s="55">
        <v>90</v>
      </c>
      <c r="G15" s="55">
        <v>1958.7612079999999</v>
      </c>
      <c r="H15" s="55">
        <v>1868.7612079999999</v>
      </c>
      <c r="I15" s="55">
        <v>90</v>
      </c>
      <c r="J15" s="56">
        <v>1958.7612079999999</v>
      </c>
      <c r="K15" s="59"/>
      <c r="L15" s="59"/>
      <c r="M15" s="59"/>
      <c r="N15" s="59"/>
    </row>
    <row r="16" spans="2:14" x14ac:dyDescent="0.2">
      <c r="C16" s="376"/>
      <c r="D16" s="54" t="s">
        <v>66</v>
      </c>
      <c r="E16" s="55">
        <v>35.434463000000001</v>
      </c>
      <c r="F16" s="55">
        <v>0</v>
      </c>
      <c r="G16" s="55">
        <v>35.434463000000001</v>
      </c>
      <c r="H16" s="55">
        <v>35.434463000000001</v>
      </c>
      <c r="I16" s="55">
        <v>0</v>
      </c>
      <c r="J16" s="56">
        <v>35.434463000000001</v>
      </c>
      <c r="K16" s="59"/>
      <c r="L16" s="59"/>
      <c r="M16" s="59"/>
      <c r="N16" s="59"/>
    </row>
    <row r="17" spans="3:14" x14ac:dyDescent="0.2">
      <c r="C17" s="376"/>
      <c r="D17" s="54" t="s">
        <v>215</v>
      </c>
      <c r="E17" s="55">
        <v>107.652151</v>
      </c>
      <c r="F17" s="55">
        <v>0</v>
      </c>
      <c r="G17" s="55">
        <v>107.652151</v>
      </c>
      <c r="H17" s="55">
        <v>107.652151</v>
      </c>
      <c r="I17" s="55">
        <v>0</v>
      </c>
      <c r="J17" s="56">
        <v>107.652151</v>
      </c>
      <c r="K17" s="59"/>
      <c r="L17" s="59"/>
      <c r="M17" s="59"/>
      <c r="N17" s="59"/>
    </row>
    <row r="18" spans="3:14" ht="25.5" x14ac:dyDescent="0.2">
      <c r="C18" s="377"/>
      <c r="D18" s="54" t="s">
        <v>216</v>
      </c>
      <c r="E18" s="55">
        <v>10697.257003999999</v>
      </c>
      <c r="F18" s="55">
        <v>1906.1990000000001</v>
      </c>
      <c r="G18" s="55">
        <v>12603.456004</v>
      </c>
      <c r="H18" s="55">
        <v>10682.258003999999</v>
      </c>
      <c r="I18" s="55">
        <v>1906.1990000000001</v>
      </c>
      <c r="J18" s="56">
        <v>12588.457004</v>
      </c>
      <c r="K18" s="59"/>
      <c r="L18" s="59"/>
      <c r="M18" s="59"/>
      <c r="N18" s="59"/>
    </row>
    <row r="19" spans="3:14" x14ac:dyDescent="0.2">
      <c r="C19" s="381" t="s">
        <v>191</v>
      </c>
      <c r="D19" s="382"/>
      <c r="E19" s="57">
        <v>123790.811147</v>
      </c>
      <c r="F19" s="57">
        <v>3266.431</v>
      </c>
      <c r="G19" s="57">
        <v>127057.242147</v>
      </c>
      <c r="H19" s="57">
        <v>130375.812147</v>
      </c>
      <c r="I19" s="57">
        <v>3266.431</v>
      </c>
      <c r="J19" s="58">
        <v>133642.243147</v>
      </c>
      <c r="K19" s="59"/>
      <c r="L19" s="59"/>
      <c r="M19" s="59"/>
      <c r="N19" s="59"/>
    </row>
    <row r="20" spans="3:14" x14ac:dyDescent="0.2">
      <c r="C20" s="375" t="s">
        <v>9</v>
      </c>
      <c r="D20" s="54" t="s">
        <v>67</v>
      </c>
      <c r="E20" s="55">
        <v>7.7732289999999997</v>
      </c>
      <c r="F20" s="55">
        <v>0</v>
      </c>
      <c r="G20" s="55">
        <v>7.7732289999999997</v>
      </c>
      <c r="H20" s="55">
        <v>7.7732289999999997</v>
      </c>
      <c r="I20" s="55">
        <v>0</v>
      </c>
      <c r="J20" s="56">
        <v>7.7732289999999997</v>
      </c>
      <c r="K20" s="59"/>
      <c r="L20" s="59"/>
      <c r="M20" s="59"/>
      <c r="N20" s="59"/>
    </row>
    <row r="21" spans="3:14" x14ac:dyDescent="0.2">
      <c r="C21" s="376"/>
      <c r="D21" s="54" t="s">
        <v>68</v>
      </c>
      <c r="E21" s="55">
        <v>1182.200677</v>
      </c>
      <c r="F21" s="55">
        <v>0</v>
      </c>
      <c r="G21" s="55">
        <v>1182.200677</v>
      </c>
      <c r="H21" s="55">
        <v>1182.200677</v>
      </c>
      <c r="I21" s="55">
        <v>0</v>
      </c>
      <c r="J21" s="56">
        <v>1182.200677</v>
      </c>
      <c r="K21" s="59"/>
      <c r="L21" s="59"/>
      <c r="M21" s="59"/>
      <c r="N21" s="59"/>
    </row>
    <row r="22" spans="3:14" x14ac:dyDescent="0.2">
      <c r="C22" s="376"/>
      <c r="D22" s="54" t="s">
        <v>69</v>
      </c>
      <c r="E22" s="55">
        <v>35.733432000000001</v>
      </c>
      <c r="F22" s="55">
        <v>0</v>
      </c>
      <c r="G22" s="55">
        <v>35.733432000000001</v>
      </c>
      <c r="H22" s="55">
        <v>35.733432000000001</v>
      </c>
      <c r="I22" s="55">
        <v>0</v>
      </c>
      <c r="J22" s="56">
        <v>35.733432000000001</v>
      </c>
      <c r="K22" s="59"/>
      <c r="L22" s="59"/>
      <c r="M22" s="59"/>
      <c r="N22" s="59"/>
    </row>
    <row r="23" spans="3:14" x14ac:dyDescent="0.2">
      <c r="C23" s="376"/>
      <c r="D23" s="54" t="s">
        <v>70</v>
      </c>
      <c r="E23" s="55">
        <v>426.94811199999998</v>
      </c>
      <c r="F23" s="55">
        <v>-36</v>
      </c>
      <c r="G23" s="55">
        <v>390.94811199999998</v>
      </c>
      <c r="H23" s="55">
        <v>426.94811199999998</v>
      </c>
      <c r="I23" s="55">
        <v>-36</v>
      </c>
      <c r="J23" s="56">
        <v>390.94811199999998</v>
      </c>
      <c r="K23" s="59"/>
      <c r="L23" s="59"/>
      <c r="M23" s="59"/>
      <c r="N23" s="59"/>
    </row>
    <row r="24" spans="3:14" x14ac:dyDescent="0.2">
      <c r="C24" s="376"/>
      <c r="D24" s="54" t="s">
        <v>71</v>
      </c>
      <c r="E24" s="55">
        <v>16.932527</v>
      </c>
      <c r="F24" s="55">
        <v>0</v>
      </c>
      <c r="G24" s="55">
        <v>16.932527</v>
      </c>
      <c r="H24" s="55">
        <v>16.932527</v>
      </c>
      <c r="I24" s="55">
        <v>0</v>
      </c>
      <c r="J24" s="56">
        <v>16.932527</v>
      </c>
      <c r="K24" s="59"/>
      <c r="L24" s="59"/>
      <c r="M24" s="59"/>
      <c r="N24" s="59"/>
    </row>
    <row r="25" spans="3:14" x14ac:dyDescent="0.2">
      <c r="C25" s="376"/>
      <c r="D25" s="54" t="s">
        <v>72</v>
      </c>
      <c r="E25" s="55">
        <v>33.546672999999998</v>
      </c>
      <c r="F25" s="55">
        <v>41.5</v>
      </c>
      <c r="G25" s="55">
        <v>75.046672999999998</v>
      </c>
      <c r="H25" s="55">
        <v>33.546672999999998</v>
      </c>
      <c r="I25" s="55">
        <v>41.5</v>
      </c>
      <c r="J25" s="56">
        <v>75.046672999999998</v>
      </c>
      <c r="K25" s="59"/>
      <c r="L25" s="59"/>
      <c r="M25" s="59"/>
      <c r="N25" s="59"/>
    </row>
    <row r="26" spans="3:14" x14ac:dyDescent="0.2">
      <c r="C26" s="376"/>
      <c r="D26" s="54" t="s">
        <v>274</v>
      </c>
      <c r="E26" s="55">
        <v>104.92379800000001</v>
      </c>
      <c r="F26" s="55">
        <v>41.79</v>
      </c>
      <c r="G26" s="55">
        <v>146.713798</v>
      </c>
      <c r="H26" s="55">
        <v>104.92379800000001</v>
      </c>
      <c r="I26" s="55">
        <v>41.79</v>
      </c>
      <c r="J26" s="56">
        <v>146.713798</v>
      </c>
      <c r="K26" s="59"/>
      <c r="L26" s="59"/>
      <c r="M26" s="59"/>
      <c r="N26" s="59"/>
    </row>
    <row r="27" spans="3:14" x14ac:dyDescent="0.2">
      <c r="C27" s="376"/>
      <c r="D27" s="54" t="s">
        <v>138</v>
      </c>
      <c r="E27" s="55">
        <v>25142.006416</v>
      </c>
      <c r="F27" s="55">
        <v>25</v>
      </c>
      <c r="G27" s="55">
        <v>25167.006416</v>
      </c>
      <c r="H27" s="55">
        <v>25142.006416</v>
      </c>
      <c r="I27" s="55">
        <v>25</v>
      </c>
      <c r="J27" s="56">
        <v>25167.006416</v>
      </c>
      <c r="K27" s="59"/>
      <c r="L27" s="59"/>
      <c r="M27" s="59"/>
      <c r="N27" s="59"/>
    </row>
    <row r="28" spans="3:14" x14ac:dyDescent="0.2">
      <c r="C28" s="376"/>
      <c r="D28" s="54" t="s">
        <v>136</v>
      </c>
      <c r="E28" s="55">
        <v>489.73191400000002</v>
      </c>
      <c r="F28" s="55">
        <v>91.3</v>
      </c>
      <c r="G28" s="55">
        <v>581.03191400000003</v>
      </c>
      <c r="H28" s="55">
        <v>489.73191400000002</v>
      </c>
      <c r="I28" s="55">
        <v>91.3</v>
      </c>
      <c r="J28" s="56">
        <v>581.03191400000003</v>
      </c>
      <c r="K28" s="59"/>
      <c r="L28" s="59"/>
      <c r="M28" s="59"/>
      <c r="N28" s="59"/>
    </row>
    <row r="29" spans="3:14" x14ac:dyDescent="0.2">
      <c r="C29" s="376"/>
      <c r="D29" s="54" t="s">
        <v>73</v>
      </c>
      <c r="E29" s="55">
        <v>97.479915000000005</v>
      </c>
      <c r="F29" s="55">
        <v>0</v>
      </c>
      <c r="G29" s="55">
        <v>97.479915000000005</v>
      </c>
      <c r="H29" s="55">
        <v>97.479915000000005</v>
      </c>
      <c r="I29" s="55">
        <v>0</v>
      </c>
      <c r="J29" s="56">
        <v>97.479915000000005</v>
      </c>
      <c r="K29" s="59"/>
      <c r="L29" s="59"/>
      <c r="M29" s="59"/>
      <c r="N29" s="59"/>
    </row>
    <row r="30" spans="3:14" x14ac:dyDescent="0.2">
      <c r="C30" s="376"/>
      <c r="D30" s="54" t="s">
        <v>47</v>
      </c>
      <c r="E30" s="55">
        <v>605.137879</v>
      </c>
      <c r="F30" s="55">
        <v>9.7100000000000009</v>
      </c>
      <c r="G30" s="55">
        <v>614.84787900000003</v>
      </c>
      <c r="H30" s="55">
        <v>605.137879</v>
      </c>
      <c r="I30" s="55">
        <v>9.7100000000000009</v>
      </c>
      <c r="J30" s="56">
        <v>614.84787900000003</v>
      </c>
      <c r="K30" s="59"/>
      <c r="L30" s="59"/>
      <c r="M30" s="59"/>
      <c r="N30" s="59"/>
    </row>
    <row r="31" spans="3:14" x14ac:dyDescent="0.2">
      <c r="C31" s="376"/>
      <c r="D31" s="54" t="s">
        <v>74</v>
      </c>
      <c r="E31" s="55">
        <v>16.696480000000001</v>
      </c>
      <c r="F31" s="55">
        <v>0</v>
      </c>
      <c r="G31" s="55">
        <v>16.696480000000001</v>
      </c>
      <c r="H31" s="55">
        <v>16.696480000000001</v>
      </c>
      <c r="I31" s="55">
        <v>0</v>
      </c>
      <c r="J31" s="56">
        <v>16.696480000000001</v>
      </c>
      <c r="K31" s="59"/>
      <c r="L31" s="59"/>
      <c r="M31" s="59"/>
      <c r="N31" s="59"/>
    </row>
    <row r="32" spans="3:14" x14ac:dyDescent="0.2">
      <c r="C32" s="376"/>
      <c r="D32" s="54" t="s">
        <v>75</v>
      </c>
      <c r="E32" s="55">
        <v>3.9329770000000002</v>
      </c>
      <c r="F32" s="55">
        <v>0</v>
      </c>
      <c r="G32" s="55">
        <v>3.9329770000000002</v>
      </c>
      <c r="H32" s="55">
        <v>3.9329770000000002</v>
      </c>
      <c r="I32" s="55">
        <v>0</v>
      </c>
      <c r="J32" s="56">
        <v>3.9329770000000002</v>
      </c>
      <c r="K32" s="59"/>
      <c r="L32" s="59"/>
      <c r="M32" s="59"/>
      <c r="N32" s="59"/>
    </row>
    <row r="33" spans="3:14" x14ac:dyDescent="0.2">
      <c r="C33" s="377"/>
      <c r="D33" s="54" t="s">
        <v>217</v>
      </c>
      <c r="E33" s="55">
        <v>3.547901</v>
      </c>
      <c r="F33" s="55">
        <v>0</v>
      </c>
      <c r="G33" s="55">
        <v>3.547901</v>
      </c>
      <c r="H33" s="55">
        <v>3.547901</v>
      </c>
      <c r="I33" s="55">
        <v>0</v>
      </c>
      <c r="J33" s="56">
        <v>3.547901</v>
      </c>
      <c r="K33" s="59"/>
      <c r="L33" s="59"/>
      <c r="M33" s="59"/>
      <c r="N33" s="59"/>
    </row>
    <row r="34" spans="3:14" x14ac:dyDescent="0.2">
      <c r="C34" s="381" t="s">
        <v>191</v>
      </c>
      <c r="D34" s="382"/>
      <c r="E34" s="57">
        <v>28166.591929999999</v>
      </c>
      <c r="F34" s="57">
        <v>173.3</v>
      </c>
      <c r="G34" s="57">
        <v>28339.891930000002</v>
      </c>
      <c r="H34" s="57">
        <v>28166.591929999999</v>
      </c>
      <c r="I34" s="57">
        <v>173.3</v>
      </c>
      <c r="J34" s="58">
        <v>28339.891930000002</v>
      </c>
      <c r="K34" s="59"/>
      <c r="L34" s="59"/>
      <c r="M34" s="59"/>
      <c r="N34" s="59"/>
    </row>
    <row r="35" spans="3:14" x14ac:dyDescent="0.2">
      <c r="C35" s="375" t="s">
        <v>10</v>
      </c>
      <c r="D35" s="54" t="s">
        <v>39</v>
      </c>
      <c r="E35" s="55">
        <v>6636.2322979999999</v>
      </c>
      <c r="F35" s="55">
        <v>10.164</v>
      </c>
      <c r="G35" s="55">
        <v>6646.3962979999997</v>
      </c>
      <c r="H35" s="55">
        <v>6636.2322979999999</v>
      </c>
      <c r="I35" s="55">
        <v>10.164</v>
      </c>
      <c r="J35" s="56">
        <v>6646.3962979999997</v>
      </c>
      <c r="K35" s="59"/>
      <c r="L35" s="59"/>
      <c r="M35" s="59"/>
      <c r="N35" s="59"/>
    </row>
    <row r="36" spans="3:14" x14ac:dyDescent="0.2">
      <c r="C36" s="376"/>
      <c r="D36" s="54" t="s">
        <v>40</v>
      </c>
      <c r="E36" s="55">
        <v>5117.4318469999998</v>
      </c>
      <c r="F36" s="55">
        <v>0</v>
      </c>
      <c r="G36" s="55">
        <v>5117.4318469999998</v>
      </c>
      <c r="H36" s="55">
        <v>5117.4318469999998</v>
      </c>
      <c r="I36" s="55">
        <v>0</v>
      </c>
      <c r="J36" s="56">
        <v>5117.4318469999998</v>
      </c>
      <c r="K36" s="59"/>
      <c r="L36" s="59"/>
      <c r="M36" s="59"/>
      <c r="N36" s="59"/>
    </row>
    <row r="37" spans="3:14" x14ac:dyDescent="0.2">
      <c r="C37" s="376"/>
      <c r="D37" s="54" t="s">
        <v>253</v>
      </c>
      <c r="E37" s="55">
        <v>1986.184207</v>
      </c>
      <c r="F37" s="55">
        <v>0</v>
      </c>
      <c r="G37" s="55">
        <v>1986.184207</v>
      </c>
      <c r="H37" s="55">
        <v>1985.7842069999999</v>
      </c>
      <c r="I37" s="55">
        <v>0</v>
      </c>
      <c r="J37" s="56">
        <v>1985.7842069999999</v>
      </c>
      <c r="K37" s="59"/>
      <c r="L37" s="59"/>
      <c r="M37" s="59"/>
      <c r="N37" s="59"/>
    </row>
    <row r="38" spans="3:14" x14ac:dyDescent="0.2">
      <c r="C38" s="376"/>
      <c r="D38" s="54" t="s">
        <v>41</v>
      </c>
      <c r="E38" s="55">
        <v>2703.3302640000002</v>
      </c>
      <c r="F38" s="55">
        <v>0</v>
      </c>
      <c r="G38" s="55">
        <v>2703.3302640000002</v>
      </c>
      <c r="H38" s="55">
        <v>2711.3302640000002</v>
      </c>
      <c r="I38" s="55">
        <v>0</v>
      </c>
      <c r="J38" s="56">
        <v>2711.3302640000002</v>
      </c>
      <c r="K38" s="59"/>
      <c r="L38" s="59"/>
      <c r="M38" s="59"/>
      <c r="N38" s="59"/>
    </row>
    <row r="39" spans="3:14" x14ac:dyDescent="0.2">
      <c r="C39" s="376"/>
      <c r="D39" s="54" t="s">
        <v>42</v>
      </c>
      <c r="E39" s="55">
        <v>4662.7700510000004</v>
      </c>
      <c r="F39" s="55">
        <v>132</v>
      </c>
      <c r="G39" s="55">
        <v>4794.7700510000004</v>
      </c>
      <c r="H39" s="55">
        <v>4724.162816</v>
      </c>
      <c r="I39" s="55">
        <v>132</v>
      </c>
      <c r="J39" s="56">
        <v>4856.162816</v>
      </c>
      <c r="K39" s="59"/>
      <c r="L39" s="59"/>
      <c r="M39" s="59"/>
      <c r="N39" s="59"/>
    </row>
    <row r="40" spans="3:14" x14ac:dyDescent="0.2">
      <c r="C40" s="377"/>
      <c r="D40" s="54" t="s">
        <v>218</v>
      </c>
      <c r="E40" s="55">
        <v>0</v>
      </c>
      <c r="F40" s="55">
        <v>850</v>
      </c>
      <c r="G40" s="55">
        <v>850</v>
      </c>
      <c r="H40" s="55">
        <v>0</v>
      </c>
      <c r="I40" s="55">
        <v>850</v>
      </c>
      <c r="J40" s="56">
        <v>850</v>
      </c>
      <c r="K40" s="59"/>
      <c r="L40" s="59"/>
      <c r="M40" s="59"/>
      <c r="N40" s="59"/>
    </row>
    <row r="41" spans="3:14" x14ac:dyDescent="0.2">
      <c r="C41" s="381" t="s">
        <v>191</v>
      </c>
      <c r="D41" s="382"/>
      <c r="E41" s="57">
        <v>21105.948667000001</v>
      </c>
      <c r="F41" s="57">
        <v>992.16399999999999</v>
      </c>
      <c r="G41" s="57">
        <v>22098.112667000001</v>
      </c>
      <c r="H41" s="57">
        <v>21174.941432</v>
      </c>
      <c r="I41" s="57">
        <v>992.16399999999999</v>
      </c>
      <c r="J41" s="58">
        <v>22167.105432</v>
      </c>
      <c r="K41" s="59"/>
      <c r="L41" s="59"/>
      <c r="M41" s="59"/>
      <c r="N41" s="59"/>
    </row>
    <row r="42" spans="3:14" x14ac:dyDescent="0.2">
      <c r="C42" s="375" t="s">
        <v>11</v>
      </c>
      <c r="D42" s="54" t="s">
        <v>44</v>
      </c>
      <c r="E42" s="55">
        <v>2994.3613930000001</v>
      </c>
      <c r="F42" s="55">
        <v>-14.476134</v>
      </c>
      <c r="G42" s="55">
        <v>2979.8852590000001</v>
      </c>
      <c r="H42" s="55">
        <v>2994.3613930000001</v>
      </c>
      <c r="I42" s="55">
        <v>-14.476134</v>
      </c>
      <c r="J42" s="56">
        <v>2979.8852590000001</v>
      </c>
      <c r="K42" s="59"/>
      <c r="L42" s="59"/>
      <c r="M42" s="59"/>
      <c r="N42" s="59"/>
    </row>
    <row r="43" spans="3:14" x14ac:dyDescent="0.2">
      <c r="C43" s="376"/>
      <c r="D43" s="54" t="s">
        <v>46</v>
      </c>
      <c r="E43" s="55">
        <v>4191.1757619999998</v>
      </c>
      <c r="F43" s="55">
        <v>7.9911190000000003</v>
      </c>
      <c r="G43" s="55">
        <v>4199.1668810000001</v>
      </c>
      <c r="H43" s="55">
        <v>4191.1757619999998</v>
      </c>
      <c r="I43" s="55">
        <v>7.9911190000000003</v>
      </c>
      <c r="J43" s="56">
        <v>4199.1668810000001</v>
      </c>
      <c r="K43" s="59"/>
      <c r="L43" s="59"/>
      <c r="M43" s="59"/>
      <c r="N43" s="59"/>
    </row>
    <row r="44" spans="3:14" x14ac:dyDescent="0.2">
      <c r="C44" s="376"/>
      <c r="D44" s="54" t="s">
        <v>219</v>
      </c>
      <c r="E44" s="55">
        <v>275.40944999999999</v>
      </c>
      <c r="F44" s="55">
        <v>4.2700680000000002</v>
      </c>
      <c r="G44" s="55">
        <v>279.67951799999997</v>
      </c>
      <c r="H44" s="55">
        <v>275.40944999999999</v>
      </c>
      <c r="I44" s="55">
        <v>4.2700680000000002</v>
      </c>
      <c r="J44" s="56">
        <v>279.67951799999997</v>
      </c>
      <c r="K44" s="59"/>
      <c r="L44" s="59"/>
      <c r="M44" s="59"/>
      <c r="N44" s="59"/>
    </row>
    <row r="45" spans="3:14" x14ac:dyDescent="0.2">
      <c r="C45" s="376"/>
      <c r="D45" s="54" t="s">
        <v>76</v>
      </c>
      <c r="E45" s="55">
        <v>190.813265</v>
      </c>
      <c r="F45" s="55">
        <v>0</v>
      </c>
      <c r="G45" s="55">
        <v>190.813265</v>
      </c>
      <c r="H45" s="55">
        <v>192.813265</v>
      </c>
      <c r="I45" s="55">
        <v>0</v>
      </c>
      <c r="J45" s="56">
        <v>192.813265</v>
      </c>
      <c r="K45" s="59"/>
      <c r="L45" s="59"/>
      <c r="M45" s="59"/>
      <c r="N45" s="59"/>
    </row>
    <row r="46" spans="3:14" x14ac:dyDescent="0.2">
      <c r="C46" s="376"/>
      <c r="D46" s="54" t="s">
        <v>220</v>
      </c>
      <c r="E46" s="55">
        <v>1144.9364519999999</v>
      </c>
      <c r="F46" s="55">
        <v>-3</v>
      </c>
      <c r="G46" s="55">
        <v>1141.9364519999999</v>
      </c>
      <c r="H46" s="55">
        <v>1144.9364519999999</v>
      </c>
      <c r="I46" s="55">
        <v>-3</v>
      </c>
      <c r="J46" s="56">
        <v>1141.9364519999999</v>
      </c>
      <c r="K46" s="59"/>
      <c r="L46" s="59"/>
      <c r="M46" s="59"/>
      <c r="N46" s="59"/>
    </row>
    <row r="47" spans="3:14" x14ac:dyDescent="0.2">
      <c r="C47" s="376"/>
      <c r="D47" s="54" t="s">
        <v>221</v>
      </c>
      <c r="E47" s="55">
        <v>175.66409999999999</v>
      </c>
      <c r="F47" s="55">
        <v>10</v>
      </c>
      <c r="G47" s="55">
        <v>185.66409999999999</v>
      </c>
      <c r="H47" s="55">
        <v>175.66409999999999</v>
      </c>
      <c r="I47" s="55">
        <v>10</v>
      </c>
      <c r="J47" s="56">
        <v>185.66409999999999</v>
      </c>
      <c r="K47" s="59"/>
      <c r="L47" s="59"/>
      <c r="M47" s="59"/>
      <c r="N47" s="59"/>
    </row>
    <row r="48" spans="3:14" x14ac:dyDescent="0.2">
      <c r="C48" s="377"/>
      <c r="D48" s="54" t="s">
        <v>222</v>
      </c>
      <c r="E48" s="55">
        <v>34.461965999999997</v>
      </c>
      <c r="F48" s="55">
        <v>-1.9619660000000001</v>
      </c>
      <c r="G48" s="55">
        <v>32.5</v>
      </c>
      <c r="H48" s="55">
        <v>34.461965999999997</v>
      </c>
      <c r="I48" s="55">
        <v>-1.9619660000000001</v>
      </c>
      <c r="J48" s="56">
        <v>32.5</v>
      </c>
      <c r="K48" s="59"/>
      <c r="L48" s="59"/>
      <c r="M48" s="59"/>
      <c r="N48" s="59"/>
    </row>
    <row r="49" spans="3:14" x14ac:dyDescent="0.2">
      <c r="C49" s="381" t="s">
        <v>191</v>
      </c>
      <c r="D49" s="382"/>
      <c r="E49" s="57">
        <v>9006.8223880000005</v>
      </c>
      <c r="F49" s="57">
        <v>2.8230870000000001</v>
      </c>
      <c r="G49" s="57">
        <v>9009.6454749999994</v>
      </c>
      <c r="H49" s="57">
        <v>9008.8223880000005</v>
      </c>
      <c r="I49" s="57">
        <v>2.8230870000000001</v>
      </c>
      <c r="J49" s="58">
        <v>9011.6454749999994</v>
      </c>
      <c r="K49" s="59"/>
      <c r="L49" s="59"/>
      <c r="M49" s="59"/>
      <c r="N49" s="59"/>
    </row>
    <row r="50" spans="3:14" x14ac:dyDescent="0.2">
      <c r="C50" s="375" t="s">
        <v>12</v>
      </c>
      <c r="D50" s="54" t="s">
        <v>134</v>
      </c>
      <c r="E50" s="55">
        <v>802.1</v>
      </c>
      <c r="F50" s="55">
        <v>0</v>
      </c>
      <c r="G50" s="55">
        <v>802.1</v>
      </c>
      <c r="H50" s="55">
        <v>802.1</v>
      </c>
      <c r="I50" s="55">
        <v>0</v>
      </c>
      <c r="J50" s="56">
        <v>802.1</v>
      </c>
      <c r="K50" s="59"/>
      <c r="L50" s="59"/>
      <c r="M50" s="59"/>
      <c r="N50" s="59"/>
    </row>
    <row r="51" spans="3:14" x14ac:dyDescent="0.2">
      <c r="C51" s="376"/>
      <c r="D51" s="54" t="s">
        <v>48</v>
      </c>
      <c r="E51" s="55">
        <v>1621.8999389999999</v>
      </c>
      <c r="F51" s="55">
        <v>2.8679999999999999</v>
      </c>
      <c r="G51" s="55">
        <v>1624.7679390000001</v>
      </c>
      <c r="H51" s="55">
        <v>1621.3951609999999</v>
      </c>
      <c r="I51" s="55">
        <v>2.8679999999999999</v>
      </c>
      <c r="J51" s="56">
        <v>1624.2631610000001</v>
      </c>
      <c r="K51" s="59"/>
      <c r="L51" s="59"/>
      <c r="M51" s="59"/>
      <c r="N51" s="59"/>
    </row>
    <row r="52" spans="3:14" x14ac:dyDescent="0.2">
      <c r="C52" s="376"/>
      <c r="D52" s="54" t="s">
        <v>49</v>
      </c>
      <c r="E52" s="55">
        <v>807.77282000000002</v>
      </c>
      <c r="F52" s="55">
        <v>-1.0410140000000001</v>
      </c>
      <c r="G52" s="55">
        <v>806.73180600000001</v>
      </c>
      <c r="H52" s="55">
        <v>792.71182799999997</v>
      </c>
      <c r="I52" s="55">
        <v>-1.0410140000000001</v>
      </c>
      <c r="J52" s="56">
        <v>791.67081399999995</v>
      </c>
      <c r="K52" s="59"/>
      <c r="L52" s="59"/>
      <c r="M52" s="59"/>
      <c r="N52" s="59"/>
    </row>
    <row r="53" spans="3:14" x14ac:dyDescent="0.2">
      <c r="C53" s="376"/>
      <c r="D53" s="54" t="s">
        <v>55</v>
      </c>
      <c r="E53" s="55">
        <v>7087.1185569999998</v>
      </c>
      <c r="F53" s="55">
        <v>11.92</v>
      </c>
      <c r="G53" s="55">
        <v>7099.0385569999999</v>
      </c>
      <c r="H53" s="55">
        <v>7087.1185569999998</v>
      </c>
      <c r="I53" s="55">
        <v>11.92</v>
      </c>
      <c r="J53" s="56">
        <v>7099.0385569999999</v>
      </c>
      <c r="K53" s="59"/>
      <c r="L53" s="59"/>
      <c r="M53" s="59"/>
      <c r="N53" s="59"/>
    </row>
    <row r="54" spans="3:14" ht="25.5" x14ac:dyDescent="0.2">
      <c r="C54" s="376"/>
      <c r="D54" s="54" t="s">
        <v>56</v>
      </c>
      <c r="E54" s="55">
        <v>464.02825999999999</v>
      </c>
      <c r="F54" s="55">
        <v>0</v>
      </c>
      <c r="G54" s="55">
        <v>464.02825999999999</v>
      </c>
      <c r="H54" s="55">
        <v>464.02825999999999</v>
      </c>
      <c r="I54" s="55">
        <v>0</v>
      </c>
      <c r="J54" s="56">
        <v>464.02825999999999</v>
      </c>
      <c r="K54" s="59"/>
      <c r="L54" s="59"/>
      <c r="M54" s="59"/>
      <c r="N54" s="59"/>
    </row>
    <row r="55" spans="3:14" x14ac:dyDescent="0.2">
      <c r="C55" s="376"/>
      <c r="D55" s="54" t="s">
        <v>52</v>
      </c>
      <c r="E55" s="55">
        <v>641.79576999999995</v>
      </c>
      <c r="F55" s="55">
        <v>4.5</v>
      </c>
      <c r="G55" s="55">
        <v>646.29576999999995</v>
      </c>
      <c r="H55" s="55">
        <v>641.79576999999995</v>
      </c>
      <c r="I55" s="55">
        <v>4.5</v>
      </c>
      <c r="J55" s="56">
        <v>646.29576999999995</v>
      </c>
      <c r="K55" s="59"/>
      <c r="L55" s="59"/>
      <c r="M55" s="59"/>
      <c r="N55" s="59"/>
    </row>
    <row r="56" spans="3:14" x14ac:dyDescent="0.2">
      <c r="C56" s="381" t="s">
        <v>191</v>
      </c>
      <c r="D56" s="382"/>
      <c r="E56" s="57">
        <v>11424.715346000001</v>
      </c>
      <c r="F56" s="57">
        <v>18.246986</v>
      </c>
      <c r="G56" s="57">
        <v>11442.962331999999</v>
      </c>
      <c r="H56" s="57">
        <v>11409.149576</v>
      </c>
      <c r="I56" s="57">
        <v>18.246986</v>
      </c>
      <c r="J56" s="58">
        <v>11427.396562</v>
      </c>
      <c r="K56" s="59"/>
      <c r="L56" s="59"/>
      <c r="M56" s="59"/>
      <c r="N56" s="59"/>
    </row>
    <row r="57" spans="3:14" x14ac:dyDescent="0.2">
      <c r="C57" s="375" t="s">
        <v>13</v>
      </c>
      <c r="D57" s="54" t="s">
        <v>131</v>
      </c>
      <c r="E57" s="55">
        <v>4.9203089999999996</v>
      </c>
      <c r="F57" s="55">
        <v>0</v>
      </c>
      <c r="G57" s="55">
        <v>4.9203089999999996</v>
      </c>
      <c r="H57" s="55">
        <v>4.9203089999999996</v>
      </c>
      <c r="I57" s="55">
        <v>0</v>
      </c>
      <c r="J57" s="56">
        <v>4.9203089999999996</v>
      </c>
      <c r="K57" s="59"/>
      <c r="L57" s="59"/>
      <c r="M57" s="59"/>
      <c r="N57" s="59"/>
    </row>
    <row r="58" spans="3:14" x14ac:dyDescent="0.2">
      <c r="C58" s="376"/>
      <c r="D58" s="54" t="s">
        <v>50</v>
      </c>
      <c r="E58" s="55">
        <v>2564.761313</v>
      </c>
      <c r="F58" s="55">
        <v>160.52355600000001</v>
      </c>
      <c r="G58" s="55">
        <v>2725.2848690000001</v>
      </c>
      <c r="H58" s="55">
        <v>2564.5552160000002</v>
      </c>
      <c r="I58" s="55">
        <v>160.52355600000001</v>
      </c>
      <c r="J58" s="56">
        <v>2725.0787719999998</v>
      </c>
      <c r="K58" s="59"/>
      <c r="L58" s="59"/>
      <c r="M58" s="59"/>
      <c r="N58" s="59"/>
    </row>
    <row r="59" spans="3:14" x14ac:dyDescent="0.2">
      <c r="C59" s="376"/>
      <c r="D59" s="54" t="s">
        <v>145</v>
      </c>
      <c r="E59" s="55">
        <v>1087.1607919999999</v>
      </c>
      <c r="F59" s="55">
        <v>-49</v>
      </c>
      <c r="G59" s="55">
        <v>1038.1607919999999</v>
      </c>
      <c r="H59" s="55">
        <v>1087.1607919999999</v>
      </c>
      <c r="I59" s="55">
        <v>-49</v>
      </c>
      <c r="J59" s="56">
        <v>1038.1607919999999</v>
      </c>
      <c r="K59" s="59"/>
      <c r="L59" s="59"/>
      <c r="M59" s="59"/>
      <c r="N59" s="59"/>
    </row>
    <row r="60" spans="3:14" x14ac:dyDescent="0.2">
      <c r="C60" s="376"/>
      <c r="D60" s="54" t="s">
        <v>146</v>
      </c>
      <c r="E60" s="55">
        <v>523.12266</v>
      </c>
      <c r="F60" s="55">
        <v>0</v>
      </c>
      <c r="G60" s="55">
        <v>523.12266</v>
      </c>
      <c r="H60" s="55">
        <v>523.12266</v>
      </c>
      <c r="I60" s="55">
        <v>0</v>
      </c>
      <c r="J60" s="56">
        <v>523.12266</v>
      </c>
      <c r="K60" s="59"/>
      <c r="L60" s="59"/>
      <c r="M60" s="59"/>
      <c r="N60" s="59"/>
    </row>
    <row r="61" spans="3:14" x14ac:dyDescent="0.2">
      <c r="C61" s="381" t="s">
        <v>191</v>
      </c>
      <c r="D61" s="382"/>
      <c r="E61" s="57">
        <v>4179.9650739999997</v>
      </c>
      <c r="F61" s="57">
        <v>111.523556</v>
      </c>
      <c r="G61" s="57">
        <v>4291.4886299999998</v>
      </c>
      <c r="H61" s="57">
        <v>4179.7589770000004</v>
      </c>
      <c r="I61" s="57">
        <v>111.523556</v>
      </c>
      <c r="J61" s="58">
        <v>4291.2825329999996</v>
      </c>
      <c r="K61" s="59"/>
      <c r="L61" s="59"/>
      <c r="M61" s="59"/>
      <c r="N61" s="59"/>
    </row>
    <row r="62" spans="3:14" x14ac:dyDescent="0.2">
      <c r="C62" s="375" t="s">
        <v>14</v>
      </c>
      <c r="D62" s="54" t="s">
        <v>77</v>
      </c>
      <c r="E62" s="55">
        <v>305.873716</v>
      </c>
      <c r="F62" s="55">
        <v>20.189506999999999</v>
      </c>
      <c r="G62" s="55">
        <v>326.06322299999999</v>
      </c>
      <c r="H62" s="55">
        <v>305.873716</v>
      </c>
      <c r="I62" s="55">
        <v>20.189506999999999</v>
      </c>
      <c r="J62" s="56">
        <v>326.06322299999999</v>
      </c>
      <c r="K62" s="59"/>
      <c r="L62" s="59"/>
      <c r="M62" s="59"/>
      <c r="N62" s="59"/>
    </row>
    <row r="63" spans="3:14" ht="25.5" x14ac:dyDescent="0.2">
      <c r="C63" s="376"/>
      <c r="D63" s="54" t="s">
        <v>45</v>
      </c>
      <c r="E63" s="55">
        <v>46.454569999999997</v>
      </c>
      <c r="F63" s="55">
        <v>-0.19517999999999999</v>
      </c>
      <c r="G63" s="55">
        <v>46.259390000000003</v>
      </c>
      <c r="H63" s="55">
        <v>46.454569999999997</v>
      </c>
      <c r="I63" s="55">
        <v>-0.19517999999999999</v>
      </c>
      <c r="J63" s="56">
        <v>46.259390000000003</v>
      </c>
      <c r="K63" s="59"/>
      <c r="L63" s="59"/>
      <c r="M63" s="59"/>
      <c r="N63" s="59"/>
    </row>
    <row r="64" spans="3:14" ht="25.5" x14ac:dyDescent="0.2">
      <c r="C64" s="376"/>
      <c r="D64" s="54" t="s">
        <v>78</v>
      </c>
      <c r="E64" s="55">
        <v>425.966746</v>
      </c>
      <c r="F64" s="55">
        <v>1.2592179999999999</v>
      </c>
      <c r="G64" s="55">
        <v>427.22596399999998</v>
      </c>
      <c r="H64" s="55">
        <v>425.966746</v>
      </c>
      <c r="I64" s="55">
        <v>1.2592179999999999</v>
      </c>
      <c r="J64" s="56">
        <v>427.22596399999998</v>
      </c>
      <c r="K64" s="59"/>
      <c r="L64" s="59"/>
      <c r="M64" s="59"/>
      <c r="N64" s="59"/>
    </row>
    <row r="65" spans="3:14" x14ac:dyDescent="0.2">
      <c r="C65" s="381" t="s">
        <v>191</v>
      </c>
      <c r="D65" s="382"/>
      <c r="E65" s="57">
        <v>778.29503199999999</v>
      </c>
      <c r="F65" s="57">
        <v>21.253544999999999</v>
      </c>
      <c r="G65" s="57">
        <v>799.54857700000002</v>
      </c>
      <c r="H65" s="57">
        <v>778.29503199999999</v>
      </c>
      <c r="I65" s="57">
        <v>21.253544999999999</v>
      </c>
      <c r="J65" s="58">
        <v>799.54857700000002</v>
      </c>
      <c r="K65" s="59"/>
      <c r="L65" s="59"/>
      <c r="M65" s="59"/>
      <c r="N65" s="59"/>
    </row>
    <row r="66" spans="3:14" ht="25.5" x14ac:dyDescent="0.2">
      <c r="C66" s="375" t="s">
        <v>15</v>
      </c>
      <c r="D66" s="54" t="s">
        <v>223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6">
        <v>0</v>
      </c>
      <c r="K66" s="59"/>
      <c r="L66" s="59"/>
      <c r="M66" s="59"/>
      <c r="N66" s="59"/>
    </row>
    <row r="67" spans="3:14" ht="25.5" x14ac:dyDescent="0.2">
      <c r="C67" s="376"/>
      <c r="D67" s="54" t="s">
        <v>275</v>
      </c>
      <c r="E67" s="55">
        <v>142.102722</v>
      </c>
      <c r="F67" s="55">
        <v>3.7</v>
      </c>
      <c r="G67" s="55">
        <v>145.80272199999999</v>
      </c>
      <c r="H67" s="55">
        <v>142.102722</v>
      </c>
      <c r="I67" s="55">
        <v>3.7</v>
      </c>
      <c r="J67" s="56">
        <v>145.80272199999999</v>
      </c>
      <c r="K67" s="59"/>
      <c r="L67" s="59"/>
      <c r="M67" s="59"/>
      <c r="N67" s="59"/>
    </row>
    <row r="68" spans="3:14" ht="25.5" x14ac:dyDescent="0.2">
      <c r="C68" s="377"/>
      <c r="D68" s="54" t="s">
        <v>276</v>
      </c>
      <c r="E68" s="55">
        <v>304.01915300000002</v>
      </c>
      <c r="F68" s="55">
        <v>-60.555</v>
      </c>
      <c r="G68" s="55">
        <v>243.46415300000001</v>
      </c>
      <c r="H68" s="55">
        <v>304.01915300000002</v>
      </c>
      <c r="I68" s="55">
        <v>-60.555</v>
      </c>
      <c r="J68" s="56">
        <v>243.46415300000001</v>
      </c>
      <c r="K68" s="59"/>
      <c r="L68" s="59"/>
      <c r="M68" s="59"/>
      <c r="N68" s="59"/>
    </row>
    <row r="69" spans="3:14" x14ac:dyDescent="0.2">
      <c r="C69" s="381" t="s">
        <v>191</v>
      </c>
      <c r="D69" s="382"/>
      <c r="E69" s="57">
        <v>446.12187499999999</v>
      </c>
      <c r="F69" s="57">
        <v>-56.854999999999997</v>
      </c>
      <c r="G69" s="57">
        <v>389.26687500000003</v>
      </c>
      <c r="H69" s="57">
        <v>446.12187499999999</v>
      </c>
      <c r="I69" s="57">
        <v>-56.854999999999997</v>
      </c>
      <c r="J69" s="58">
        <v>389.26687500000003</v>
      </c>
      <c r="K69" s="59"/>
      <c r="L69" s="59"/>
      <c r="M69" s="59"/>
      <c r="N69" s="59"/>
    </row>
    <row r="70" spans="3:14" ht="25.5" x14ac:dyDescent="0.2">
      <c r="C70" s="375" t="s">
        <v>16</v>
      </c>
      <c r="D70" s="54" t="s">
        <v>224</v>
      </c>
      <c r="E70" s="55">
        <v>2159.956956</v>
      </c>
      <c r="F70" s="55">
        <v>569.1</v>
      </c>
      <c r="G70" s="55">
        <v>2729.0569559999999</v>
      </c>
      <c r="H70" s="55">
        <v>2334.9524179999999</v>
      </c>
      <c r="I70" s="55">
        <v>569.1</v>
      </c>
      <c r="J70" s="56">
        <v>2904.0524180000002</v>
      </c>
      <c r="K70" s="59"/>
      <c r="L70" s="59"/>
      <c r="M70" s="59"/>
      <c r="N70" s="59"/>
    </row>
    <row r="71" spans="3:14" x14ac:dyDescent="0.2">
      <c r="C71" s="376"/>
      <c r="D71" s="54" t="s">
        <v>277</v>
      </c>
      <c r="E71" s="55">
        <v>23.021497</v>
      </c>
      <c r="F71" s="55">
        <v>0</v>
      </c>
      <c r="G71" s="55">
        <v>23.021497</v>
      </c>
      <c r="H71" s="55">
        <v>23.022136</v>
      </c>
      <c r="I71" s="55">
        <v>0</v>
      </c>
      <c r="J71" s="56">
        <v>23.022136</v>
      </c>
      <c r="K71" s="59"/>
      <c r="L71" s="59"/>
      <c r="M71" s="59"/>
      <c r="N71" s="59"/>
    </row>
    <row r="72" spans="3:14" x14ac:dyDescent="0.2">
      <c r="C72" s="376"/>
      <c r="D72" s="54" t="s">
        <v>79</v>
      </c>
      <c r="E72" s="55">
        <v>497.24907100000001</v>
      </c>
      <c r="F72" s="55">
        <v>2188.9974269999998</v>
      </c>
      <c r="G72" s="55">
        <v>2686.246498</v>
      </c>
      <c r="H72" s="55">
        <v>497.24907100000001</v>
      </c>
      <c r="I72" s="55">
        <v>2188.9974269999998</v>
      </c>
      <c r="J72" s="56">
        <v>2686.246498</v>
      </c>
      <c r="K72" s="59"/>
      <c r="L72" s="59"/>
      <c r="M72" s="59"/>
      <c r="N72" s="59"/>
    </row>
    <row r="73" spans="3:14" x14ac:dyDescent="0.2">
      <c r="C73" s="376"/>
      <c r="D73" s="54" t="s">
        <v>156</v>
      </c>
      <c r="E73" s="55">
        <v>182.094829</v>
      </c>
      <c r="F73" s="55">
        <v>0</v>
      </c>
      <c r="G73" s="55">
        <v>182.094829</v>
      </c>
      <c r="H73" s="55">
        <v>182.094829</v>
      </c>
      <c r="I73" s="55">
        <v>0</v>
      </c>
      <c r="J73" s="56">
        <v>182.094829</v>
      </c>
      <c r="K73" s="59"/>
      <c r="L73" s="59"/>
      <c r="M73" s="59"/>
      <c r="N73" s="59"/>
    </row>
    <row r="74" spans="3:14" x14ac:dyDescent="0.2">
      <c r="C74" s="376"/>
      <c r="D74" s="54" t="s">
        <v>154</v>
      </c>
      <c r="E74" s="55">
        <v>15143.654866999999</v>
      </c>
      <c r="F74" s="55">
        <v>85.7</v>
      </c>
      <c r="G74" s="55">
        <v>15229.354867</v>
      </c>
      <c r="H74" s="55">
        <v>15143.654866999999</v>
      </c>
      <c r="I74" s="55">
        <v>85.7</v>
      </c>
      <c r="J74" s="56">
        <v>15229.354867</v>
      </c>
      <c r="K74" s="59"/>
      <c r="L74" s="59"/>
      <c r="M74" s="59"/>
      <c r="N74" s="59"/>
    </row>
    <row r="75" spans="3:14" x14ac:dyDescent="0.2">
      <c r="C75" s="376"/>
      <c r="D75" s="54" t="s">
        <v>80</v>
      </c>
      <c r="E75" s="55">
        <v>73.646884</v>
      </c>
      <c r="F75" s="55">
        <v>0</v>
      </c>
      <c r="G75" s="55">
        <v>73.646884</v>
      </c>
      <c r="H75" s="55">
        <v>73.646884</v>
      </c>
      <c r="I75" s="55">
        <v>0</v>
      </c>
      <c r="J75" s="56">
        <v>73.646884</v>
      </c>
      <c r="K75" s="59"/>
      <c r="L75" s="59"/>
      <c r="M75" s="59"/>
      <c r="N75" s="59"/>
    </row>
    <row r="76" spans="3:14" ht="25.5" x14ac:dyDescent="0.2">
      <c r="C76" s="377"/>
      <c r="D76" s="54" t="s">
        <v>278</v>
      </c>
      <c r="E76" s="55">
        <v>2.4753560000000001</v>
      </c>
      <c r="F76" s="55">
        <v>0</v>
      </c>
      <c r="G76" s="55">
        <v>2.4753560000000001</v>
      </c>
      <c r="H76" s="55">
        <v>2.4753560000000001</v>
      </c>
      <c r="I76" s="55">
        <v>0</v>
      </c>
      <c r="J76" s="56">
        <v>2.4753560000000001</v>
      </c>
      <c r="K76" s="59"/>
      <c r="L76" s="59"/>
      <c r="M76" s="59"/>
      <c r="N76" s="59"/>
    </row>
    <row r="77" spans="3:14" x14ac:dyDescent="0.2">
      <c r="C77" s="381" t="s">
        <v>191</v>
      </c>
      <c r="D77" s="382"/>
      <c r="E77" s="57">
        <v>18082.099460000001</v>
      </c>
      <c r="F77" s="57">
        <v>2843.797427</v>
      </c>
      <c r="G77" s="57">
        <v>20925.896886999999</v>
      </c>
      <c r="H77" s="57">
        <v>18257.095560999998</v>
      </c>
      <c r="I77" s="57">
        <v>2843.797427</v>
      </c>
      <c r="J77" s="58">
        <v>21100.892988</v>
      </c>
      <c r="K77" s="59"/>
      <c r="L77" s="59"/>
      <c r="M77" s="59"/>
      <c r="N77" s="59"/>
    </row>
    <row r="78" spans="3:14" ht="25.5" x14ac:dyDescent="0.2">
      <c r="C78" s="64" t="s">
        <v>17</v>
      </c>
      <c r="D78" s="61" t="s">
        <v>81</v>
      </c>
      <c r="E78" s="62">
        <v>40.476815000000002</v>
      </c>
      <c r="F78" s="62">
        <v>0</v>
      </c>
      <c r="G78" s="62">
        <v>40.476815000000002</v>
      </c>
      <c r="H78" s="62">
        <v>40.476815000000002</v>
      </c>
      <c r="I78" s="62">
        <v>0</v>
      </c>
      <c r="J78" s="63">
        <v>40.476815000000002</v>
      </c>
      <c r="K78" s="59"/>
      <c r="L78" s="59"/>
      <c r="M78" s="59"/>
      <c r="N78" s="59"/>
    </row>
    <row r="79" spans="3:14" x14ac:dyDescent="0.2">
      <c r="C79" s="381" t="s">
        <v>191</v>
      </c>
      <c r="D79" s="382"/>
      <c r="E79" s="57">
        <v>40.476815000000002</v>
      </c>
      <c r="F79" s="57">
        <v>0</v>
      </c>
      <c r="G79" s="57">
        <v>40.476815000000002</v>
      </c>
      <c r="H79" s="57">
        <v>40.476815000000002</v>
      </c>
      <c r="I79" s="57">
        <v>0</v>
      </c>
      <c r="J79" s="58">
        <v>40.476815000000002</v>
      </c>
      <c r="K79" s="59"/>
      <c r="L79" s="59"/>
      <c r="M79" s="59"/>
      <c r="N79" s="59"/>
    </row>
    <row r="80" spans="3:14" x14ac:dyDescent="0.2">
      <c r="C80" s="375" t="s">
        <v>18</v>
      </c>
      <c r="D80" s="54" t="s">
        <v>82</v>
      </c>
      <c r="E80" s="55">
        <v>252.65856600000001</v>
      </c>
      <c r="F80" s="55">
        <v>-3</v>
      </c>
      <c r="G80" s="55">
        <v>249.65856600000001</v>
      </c>
      <c r="H80" s="55">
        <v>237.10530600000001</v>
      </c>
      <c r="I80" s="55">
        <v>-3</v>
      </c>
      <c r="J80" s="56">
        <v>234.10530600000001</v>
      </c>
      <c r="K80" s="59"/>
      <c r="L80" s="59"/>
      <c r="M80" s="59"/>
      <c r="N80" s="59"/>
    </row>
    <row r="81" spans="3:14" x14ac:dyDescent="0.2">
      <c r="C81" s="376"/>
      <c r="D81" s="54" t="s">
        <v>83</v>
      </c>
      <c r="E81" s="55">
        <v>281.57711</v>
      </c>
      <c r="F81" s="55">
        <v>0</v>
      </c>
      <c r="G81" s="55">
        <v>281.57711</v>
      </c>
      <c r="H81" s="55">
        <v>281.22710999999998</v>
      </c>
      <c r="I81" s="55">
        <v>0</v>
      </c>
      <c r="J81" s="56">
        <v>281.22710999999998</v>
      </c>
      <c r="K81" s="59"/>
      <c r="L81" s="59"/>
      <c r="M81" s="59"/>
      <c r="N81" s="59"/>
    </row>
    <row r="82" spans="3:14" x14ac:dyDescent="0.2">
      <c r="C82" s="376"/>
      <c r="D82" s="54" t="s">
        <v>84</v>
      </c>
      <c r="E82" s="55">
        <v>60.951676999999997</v>
      </c>
      <c r="F82" s="55">
        <v>20</v>
      </c>
      <c r="G82" s="55">
        <v>80.951677000000004</v>
      </c>
      <c r="H82" s="55">
        <v>60.951676999999997</v>
      </c>
      <c r="I82" s="55">
        <v>20</v>
      </c>
      <c r="J82" s="56">
        <v>80.951677000000004</v>
      </c>
      <c r="K82" s="59"/>
      <c r="L82" s="59"/>
      <c r="M82" s="59"/>
      <c r="N82" s="59"/>
    </row>
    <row r="83" spans="3:14" x14ac:dyDescent="0.2">
      <c r="C83" s="376"/>
      <c r="D83" s="54" t="s">
        <v>85</v>
      </c>
      <c r="E83" s="55">
        <v>291.554575</v>
      </c>
      <c r="F83" s="55">
        <v>0.5</v>
      </c>
      <c r="G83" s="55">
        <v>292.054575</v>
      </c>
      <c r="H83" s="55">
        <v>313.34270299999997</v>
      </c>
      <c r="I83" s="55">
        <v>0.5</v>
      </c>
      <c r="J83" s="56">
        <v>313.84270299999997</v>
      </c>
      <c r="K83" s="59"/>
      <c r="L83" s="59"/>
      <c r="M83" s="59"/>
      <c r="N83" s="59"/>
    </row>
    <row r="84" spans="3:14" x14ac:dyDescent="0.2">
      <c r="C84" s="376"/>
      <c r="D84" s="54" t="s">
        <v>86</v>
      </c>
      <c r="E84" s="55">
        <v>6250.5294100000001</v>
      </c>
      <c r="F84" s="55">
        <v>121.919398</v>
      </c>
      <c r="G84" s="55">
        <v>6372.4488080000001</v>
      </c>
      <c r="H84" s="55">
        <v>6250.5294100000001</v>
      </c>
      <c r="I84" s="55">
        <v>121.919398</v>
      </c>
      <c r="J84" s="56">
        <v>6372.4488080000001</v>
      </c>
      <c r="K84" s="59"/>
      <c r="L84" s="59"/>
      <c r="M84" s="59"/>
      <c r="N84" s="59"/>
    </row>
    <row r="85" spans="3:14" x14ac:dyDescent="0.2">
      <c r="C85" s="376"/>
      <c r="D85" s="54" t="s">
        <v>141</v>
      </c>
      <c r="E85" s="55">
        <v>4856.8705399999999</v>
      </c>
      <c r="F85" s="55">
        <v>199.5</v>
      </c>
      <c r="G85" s="55">
        <v>5056.3705399999999</v>
      </c>
      <c r="H85" s="55">
        <v>4856.8705399999999</v>
      </c>
      <c r="I85" s="55">
        <v>199.5</v>
      </c>
      <c r="J85" s="56">
        <v>5056.3705399999999</v>
      </c>
      <c r="K85" s="59"/>
      <c r="L85" s="59"/>
      <c r="M85" s="59"/>
      <c r="N85" s="59"/>
    </row>
    <row r="86" spans="3:14" ht="25.5" x14ac:dyDescent="0.2">
      <c r="C86" s="377"/>
      <c r="D86" s="54" t="s">
        <v>87</v>
      </c>
      <c r="E86" s="55">
        <v>525.04325300000005</v>
      </c>
      <c r="F86" s="55">
        <v>-15.049754</v>
      </c>
      <c r="G86" s="55">
        <v>509.99349899999999</v>
      </c>
      <c r="H86" s="55">
        <v>524.01031</v>
      </c>
      <c r="I86" s="55">
        <v>-15.049754</v>
      </c>
      <c r="J86" s="56">
        <v>508.960556</v>
      </c>
      <c r="K86" s="59"/>
      <c r="L86" s="59"/>
      <c r="M86" s="59"/>
      <c r="N86" s="59"/>
    </row>
    <row r="87" spans="3:14" x14ac:dyDescent="0.2">
      <c r="C87" s="381" t="s">
        <v>191</v>
      </c>
      <c r="D87" s="382"/>
      <c r="E87" s="57">
        <v>12519.185131</v>
      </c>
      <c r="F87" s="57">
        <v>323.86964399999999</v>
      </c>
      <c r="G87" s="57">
        <v>12843.054775000001</v>
      </c>
      <c r="H87" s="57">
        <v>12524.037055999999</v>
      </c>
      <c r="I87" s="57">
        <v>323.86964399999999</v>
      </c>
      <c r="J87" s="58">
        <v>12847.9067</v>
      </c>
      <c r="K87" s="59"/>
      <c r="L87" s="59"/>
      <c r="M87" s="59"/>
      <c r="N87" s="59"/>
    </row>
    <row r="88" spans="3:14" x14ac:dyDescent="0.2">
      <c r="C88" s="375" t="s">
        <v>19</v>
      </c>
      <c r="D88" s="54" t="s">
        <v>88</v>
      </c>
      <c r="E88" s="55">
        <v>197.94435999999999</v>
      </c>
      <c r="F88" s="55">
        <v>-0.78961099999999995</v>
      </c>
      <c r="G88" s="55">
        <v>197.15474900000001</v>
      </c>
      <c r="H88" s="55">
        <v>197.84609399999999</v>
      </c>
      <c r="I88" s="55">
        <v>-0.78961099999999995</v>
      </c>
      <c r="J88" s="56">
        <v>197.05648299999999</v>
      </c>
      <c r="K88" s="59"/>
      <c r="L88" s="59"/>
      <c r="M88" s="59"/>
      <c r="N88" s="59"/>
    </row>
    <row r="89" spans="3:14" x14ac:dyDescent="0.2">
      <c r="C89" s="376"/>
      <c r="D89" s="54" t="s">
        <v>151</v>
      </c>
      <c r="E89" s="55">
        <v>1110</v>
      </c>
      <c r="F89" s="55">
        <v>100</v>
      </c>
      <c r="G89" s="55">
        <v>1210</v>
      </c>
      <c r="H89" s="55">
        <v>1110</v>
      </c>
      <c r="I89" s="55">
        <v>100</v>
      </c>
      <c r="J89" s="56">
        <v>1210</v>
      </c>
      <c r="K89" s="59"/>
      <c r="L89" s="59"/>
      <c r="M89" s="59"/>
      <c r="N89" s="59"/>
    </row>
    <row r="90" spans="3:14" ht="25.5" x14ac:dyDescent="0.2">
      <c r="C90" s="376"/>
      <c r="D90" s="54" t="s">
        <v>89</v>
      </c>
      <c r="E90" s="55">
        <v>6.4531200000000002</v>
      </c>
      <c r="F90" s="55">
        <v>0</v>
      </c>
      <c r="G90" s="55">
        <v>6.4531200000000002</v>
      </c>
      <c r="H90" s="55">
        <v>6.0170240000000002</v>
      </c>
      <c r="I90" s="55">
        <v>0</v>
      </c>
      <c r="J90" s="56">
        <v>6.0170240000000002</v>
      </c>
      <c r="K90" s="59"/>
      <c r="L90" s="59"/>
      <c r="M90" s="59"/>
      <c r="N90" s="59"/>
    </row>
    <row r="91" spans="3:14" ht="25.5" x14ac:dyDescent="0.2">
      <c r="C91" s="376"/>
      <c r="D91" s="54" t="s">
        <v>90</v>
      </c>
      <c r="E91" s="55">
        <v>1138.602083</v>
      </c>
      <c r="F91" s="55">
        <v>-94.242386999999994</v>
      </c>
      <c r="G91" s="55">
        <v>1044.359696</v>
      </c>
      <c r="H91" s="55">
        <v>1136.148036</v>
      </c>
      <c r="I91" s="55">
        <v>-94.242386999999994</v>
      </c>
      <c r="J91" s="56">
        <v>1041.905649</v>
      </c>
      <c r="K91" s="59"/>
      <c r="L91" s="59"/>
      <c r="M91" s="59"/>
      <c r="N91" s="59"/>
    </row>
    <row r="92" spans="3:14" x14ac:dyDescent="0.2">
      <c r="C92" s="377"/>
      <c r="D92" s="54" t="s">
        <v>91</v>
      </c>
      <c r="E92" s="55">
        <v>1636.747944</v>
      </c>
      <c r="F92" s="55">
        <v>483.25579900000002</v>
      </c>
      <c r="G92" s="55">
        <v>2120.0037430000002</v>
      </c>
      <c r="H92" s="55">
        <v>1633.0944939999999</v>
      </c>
      <c r="I92" s="55">
        <v>483.25579900000002</v>
      </c>
      <c r="J92" s="56">
        <v>2116.350293</v>
      </c>
      <c r="K92" s="59"/>
      <c r="L92" s="59"/>
      <c r="M92" s="59"/>
      <c r="N92" s="59"/>
    </row>
    <row r="93" spans="3:14" x14ac:dyDescent="0.2">
      <c r="C93" s="381" t="s">
        <v>191</v>
      </c>
      <c r="D93" s="382"/>
      <c r="E93" s="57">
        <v>4089.747507</v>
      </c>
      <c r="F93" s="57">
        <v>488.22380099999998</v>
      </c>
      <c r="G93" s="57">
        <v>4577.9713080000001</v>
      </c>
      <c r="H93" s="57">
        <v>4083.1056480000002</v>
      </c>
      <c r="I93" s="57">
        <v>488.22380099999998</v>
      </c>
      <c r="J93" s="58">
        <v>4571.3294489999998</v>
      </c>
      <c r="K93" s="59"/>
      <c r="L93" s="59"/>
      <c r="M93" s="59"/>
      <c r="N93" s="59"/>
    </row>
    <row r="94" spans="3:14" x14ac:dyDescent="0.2">
      <c r="C94" s="375" t="s">
        <v>20</v>
      </c>
      <c r="D94" s="54" t="s">
        <v>225</v>
      </c>
      <c r="E94" s="55">
        <v>317.052593</v>
      </c>
      <c r="F94" s="55">
        <v>-2.102754</v>
      </c>
      <c r="G94" s="55">
        <v>314.949839</v>
      </c>
      <c r="H94" s="55">
        <v>317.052593</v>
      </c>
      <c r="I94" s="55">
        <v>-2.102754</v>
      </c>
      <c r="J94" s="56">
        <v>314.949839</v>
      </c>
      <c r="K94" s="59"/>
      <c r="L94" s="59"/>
      <c r="M94" s="59"/>
      <c r="N94" s="59"/>
    </row>
    <row r="95" spans="3:14" x14ac:dyDescent="0.2">
      <c r="C95" s="376"/>
      <c r="D95" s="54" t="s">
        <v>254</v>
      </c>
      <c r="E95" s="55">
        <v>200.344491</v>
      </c>
      <c r="F95" s="55">
        <v>5.0273099999999999</v>
      </c>
      <c r="G95" s="55">
        <v>205.371801</v>
      </c>
      <c r="H95" s="55">
        <v>216.344491</v>
      </c>
      <c r="I95" s="55">
        <v>5.0273099999999999</v>
      </c>
      <c r="J95" s="56">
        <v>221.371801</v>
      </c>
      <c r="K95" s="59"/>
      <c r="L95" s="59"/>
      <c r="M95" s="59"/>
      <c r="N95" s="59"/>
    </row>
    <row r="96" spans="3:14" ht="25.5" x14ac:dyDescent="0.2">
      <c r="C96" s="376"/>
      <c r="D96" s="54" t="s">
        <v>279</v>
      </c>
      <c r="E96" s="55">
        <v>10.900294000000001</v>
      </c>
      <c r="F96" s="55">
        <v>0</v>
      </c>
      <c r="G96" s="55">
        <v>10.900294000000001</v>
      </c>
      <c r="H96" s="55">
        <v>10.900294000000001</v>
      </c>
      <c r="I96" s="55">
        <v>0</v>
      </c>
      <c r="J96" s="56">
        <v>10.900294000000001</v>
      </c>
      <c r="K96" s="59"/>
      <c r="L96" s="59"/>
      <c r="M96" s="59"/>
      <c r="N96" s="59"/>
    </row>
    <row r="97" spans="3:18" x14ac:dyDescent="0.2">
      <c r="C97" s="376"/>
      <c r="D97" s="54" t="s">
        <v>92</v>
      </c>
      <c r="E97" s="55">
        <v>354.026295</v>
      </c>
      <c r="F97" s="55">
        <v>6</v>
      </c>
      <c r="G97" s="55">
        <v>360.026295</v>
      </c>
      <c r="H97" s="55">
        <v>354.026295</v>
      </c>
      <c r="I97" s="55">
        <v>6</v>
      </c>
      <c r="J97" s="56">
        <v>360.026295</v>
      </c>
      <c r="K97" s="59"/>
      <c r="L97" s="59"/>
      <c r="M97" s="59"/>
      <c r="N97" s="59"/>
    </row>
    <row r="98" spans="3:18" ht="25.5" x14ac:dyDescent="0.2">
      <c r="C98" s="377"/>
      <c r="D98" s="54" t="s">
        <v>226</v>
      </c>
      <c r="E98" s="55">
        <v>41.127409</v>
      </c>
      <c r="F98" s="55">
        <v>-0.12</v>
      </c>
      <c r="G98" s="55">
        <v>41.007409000000003</v>
      </c>
      <c r="H98" s="55">
        <v>41.127409</v>
      </c>
      <c r="I98" s="55">
        <v>-0.12</v>
      </c>
      <c r="J98" s="56">
        <v>41.007409000000003</v>
      </c>
      <c r="K98" s="59"/>
      <c r="L98" s="59"/>
      <c r="M98" s="59"/>
      <c r="N98" s="59"/>
    </row>
    <row r="99" spans="3:18" x14ac:dyDescent="0.2">
      <c r="C99" s="381" t="s">
        <v>191</v>
      </c>
      <c r="D99" s="382"/>
      <c r="E99" s="57">
        <v>923.45108200000004</v>
      </c>
      <c r="F99" s="57">
        <v>8.8045559999999998</v>
      </c>
      <c r="G99" s="57">
        <v>932.25563799999998</v>
      </c>
      <c r="H99" s="57">
        <v>939.45108200000004</v>
      </c>
      <c r="I99" s="57">
        <v>8.8045559999999998</v>
      </c>
      <c r="J99" s="58">
        <v>948.25563799999998</v>
      </c>
      <c r="K99" s="59"/>
      <c r="L99" s="59"/>
      <c r="M99" s="59"/>
      <c r="N99" s="59"/>
    </row>
    <row r="100" spans="3:18" ht="25.5" x14ac:dyDescent="0.2">
      <c r="C100" s="60" t="s">
        <v>21</v>
      </c>
      <c r="D100" s="61" t="s">
        <v>93</v>
      </c>
      <c r="E100" s="55">
        <v>189.92312100000001</v>
      </c>
      <c r="F100" s="55">
        <v>2.855</v>
      </c>
      <c r="G100" s="55">
        <v>192.778121</v>
      </c>
      <c r="H100" s="55">
        <v>189.92312100000001</v>
      </c>
      <c r="I100" s="55">
        <v>2.855</v>
      </c>
      <c r="J100" s="56">
        <v>192.778121</v>
      </c>
      <c r="K100" s="59"/>
      <c r="L100" s="59"/>
      <c r="M100" s="59"/>
      <c r="N100" s="59"/>
      <c r="O100" s="59"/>
      <c r="P100" s="59"/>
      <c r="Q100" s="59"/>
      <c r="R100" s="59"/>
    </row>
    <row r="101" spans="3:18" x14ac:dyDescent="0.2">
      <c r="C101" s="381" t="s">
        <v>191</v>
      </c>
      <c r="D101" s="382"/>
      <c r="E101" s="57">
        <v>189.92312100000001</v>
      </c>
      <c r="F101" s="57">
        <v>2.855</v>
      </c>
      <c r="G101" s="57">
        <v>192.778121</v>
      </c>
      <c r="H101" s="57">
        <v>189.92330100000001</v>
      </c>
      <c r="I101" s="57">
        <v>2.855</v>
      </c>
      <c r="J101" s="58">
        <v>192.778301</v>
      </c>
      <c r="K101" s="59"/>
      <c r="L101" s="59"/>
      <c r="M101" s="59"/>
      <c r="N101" s="59"/>
    </row>
    <row r="102" spans="3:18" x14ac:dyDescent="0.2">
      <c r="C102" s="375" t="s">
        <v>22</v>
      </c>
      <c r="D102" s="54" t="s">
        <v>94</v>
      </c>
      <c r="E102" s="55">
        <v>0</v>
      </c>
      <c r="F102" s="55">
        <v>0</v>
      </c>
      <c r="G102" s="55">
        <v>0</v>
      </c>
      <c r="H102" s="55">
        <v>0</v>
      </c>
      <c r="I102" s="55">
        <v>0</v>
      </c>
      <c r="J102" s="56">
        <v>0</v>
      </c>
      <c r="K102" s="59"/>
      <c r="L102" s="59"/>
      <c r="M102" s="59"/>
      <c r="N102" s="59"/>
    </row>
    <row r="103" spans="3:18" x14ac:dyDescent="0.2">
      <c r="C103" s="376"/>
      <c r="D103" s="54" t="s">
        <v>95</v>
      </c>
      <c r="E103" s="55">
        <v>69.397788000000006</v>
      </c>
      <c r="F103" s="55">
        <v>10.270443</v>
      </c>
      <c r="G103" s="55">
        <v>79.668231000000006</v>
      </c>
      <c r="H103" s="55">
        <v>69.397788000000006</v>
      </c>
      <c r="I103" s="55">
        <v>10.270443</v>
      </c>
      <c r="J103" s="56">
        <v>79.668231000000006</v>
      </c>
      <c r="K103" s="59"/>
      <c r="L103" s="59"/>
      <c r="M103" s="59"/>
      <c r="N103" s="59"/>
    </row>
    <row r="104" spans="3:18" x14ac:dyDescent="0.2">
      <c r="C104" s="376"/>
      <c r="D104" s="54" t="s">
        <v>142</v>
      </c>
      <c r="E104" s="55">
        <v>407.17862500000001</v>
      </c>
      <c r="F104" s="55">
        <v>376.229938</v>
      </c>
      <c r="G104" s="55">
        <v>783.40856299999996</v>
      </c>
      <c r="H104" s="55">
        <v>407.17862500000001</v>
      </c>
      <c r="I104" s="55">
        <v>376.229938</v>
      </c>
      <c r="J104" s="56">
        <v>783.40856299999996</v>
      </c>
      <c r="K104" s="59"/>
      <c r="L104" s="59"/>
      <c r="M104" s="59"/>
      <c r="N104" s="59"/>
    </row>
    <row r="105" spans="3:18" ht="25.5" x14ac:dyDescent="0.2">
      <c r="C105" s="376"/>
      <c r="D105" s="54" t="s">
        <v>96</v>
      </c>
      <c r="E105" s="55">
        <v>10.143812</v>
      </c>
      <c r="F105" s="55">
        <v>0</v>
      </c>
      <c r="G105" s="55">
        <v>10.143812</v>
      </c>
      <c r="H105" s="55">
        <v>10.143812</v>
      </c>
      <c r="I105" s="55">
        <v>0</v>
      </c>
      <c r="J105" s="56">
        <v>10.143812</v>
      </c>
      <c r="K105" s="59"/>
      <c r="L105" s="59"/>
      <c r="M105" s="59"/>
      <c r="N105" s="59"/>
    </row>
    <row r="106" spans="3:18" x14ac:dyDescent="0.2">
      <c r="C106" s="376"/>
      <c r="D106" s="54" t="s">
        <v>97</v>
      </c>
      <c r="E106" s="55">
        <v>373.13359000000003</v>
      </c>
      <c r="F106" s="55">
        <v>0</v>
      </c>
      <c r="G106" s="55">
        <v>373.13359000000003</v>
      </c>
      <c r="H106" s="55">
        <v>373.13359000000003</v>
      </c>
      <c r="I106" s="55">
        <v>0</v>
      </c>
      <c r="J106" s="56">
        <v>373.13359000000003</v>
      </c>
      <c r="K106" s="59"/>
      <c r="L106" s="59"/>
      <c r="M106" s="59"/>
      <c r="N106" s="59"/>
    </row>
    <row r="107" spans="3:18" x14ac:dyDescent="0.2">
      <c r="C107" s="376"/>
      <c r="D107" s="54" t="s">
        <v>98</v>
      </c>
      <c r="E107" s="55">
        <v>11.463331</v>
      </c>
      <c r="F107" s="55">
        <v>0</v>
      </c>
      <c r="G107" s="55">
        <v>11.463331</v>
      </c>
      <c r="H107" s="55">
        <v>11.463331</v>
      </c>
      <c r="I107" s="55">
        <v>0</v>
      </c>
      <c r="J107" s="56">
        <v>11.463331</v>
      </c>
      <c r="K107" s="59"/>
      <c r="L107" s="59"/>
      <c r="M107" s="59"/>
      <c r="N107" s="59"/>
    </row>
    <row r="108" spans="3:18" x14ac:dyDescent="0.2">
      <c r="C108" s="377"/>
      <c r="D108" s="54" t="s">
        <v>99</v>
      </c>
      <c r="E108" s="55">
        <v>2419.2358810000001</v>
      </c>
      <c r="F108" s="55">
        <v>275.8</v>
      </c>
      <c r="G108" s="55">
        <v>2695.0358809999998</v>
      </c>
      <c r="H108" s="55">
        <v>2416.2358810000001</v>
      </c>
      <c r="I108" s="55">
        <v>275.8</v>
      </c>
      <c r="J108" s="56">
        <v>2692.0358809999998</v>
      </c>
      <c r="K108" s="59"/>
      <c r="L108" s="59"/>
      <c r="M108" s="59"/>
      <c r="N108" s="59"/>
    </row>
    <row r="109" spans="3:18" x14ac:dyDescent="0.2">
      <c r="C109" s="381" t="s">
        <v>191</v>
      </c>
      <c r="D109" s="382"/>
      <c r="E109" s="57">
        <v>3290.5530269999999</v>
      </c>
      <c r="F109" s="57">
        <v>662.30038100000002</v>
      </c>
      <c r="G109" s="57">
        <v>3952.8534079999999</v>
      </c>
      <c r="H109" s="57">
        <v>3287.5530269999999</v>
      </c>
      <c r="I109" s="57">
        <v>662.30038100000002</v>
      </c>
      <c r="J109" s="58">
        <v>3949.8534079999999</v>
      </c>
      <c r="K109" s="59"/>
      <c r="L109" s="59"/>
      <c r="M109" s="59"/>
      <c r="N109" s="59"/>
    </row>
    <row r="110" spans="3:18" x14ac:dyDescent="0.2">
      <c r="C110" s="375" t="s">
        <v>23</v>
      </c>
      <c r="D110" s="61" t="s">
        <v>60</v>
      </c>
      <c r="E110" s="62">
        <v>0</v>
      </c>
      <c r="F110" s="62">
        <v>0</v>
      </c>
      <c r="G110" s="62">
        <v>0</v>
      </c>
      <c r="H110" s="62">
        <v>0</v>
      </c>
      <c r="I110" s="62">
        <v>0</v>
      </c>
      <c r="J110" s="63">
        <v>0</v>
      </c>
      <c r="K110" s="59"/>
      <c r="L110" s="59"/>
      <c r="M110" s="59"/>
      <c r="N110" s="59"/>
    </row>
    <row r="111" spans="3:18" ht="25.5" x14ac:dyDescent="0.2">
      <c r="C111" s="376"/>
      <c r="D111" s="61" t="s">
        <v>280</v>
      </c>
      <c r="E111" s="62">
        <v>32.931415000000001</v>
      </c>
      <c r="F111" s="62">
        <v>-3.7883170000000002</v>
      </c>
      <c r="G111" s="62">
        <v>29.143097999999998</v>
      </c>
      <c r="H111" s="62">
        <v>32.931415000000001</v>
      </c>
      <c r="I111" s="62">
        <v>-3.7883170000000002</v>
      </c>
      <c r="J111" s="63">
        <v>29.143097999999998</v>
      </c>
      <c r="K111" s="59"/>
      <c r="L111" s="59"/>
      <c r="M111" s="59"/>
      <c r="N111" s="59"/>
    </row>
    <row r="112" spans="3:18" x14ac:dyDescent="0.2">
      <c r="C112" s="376"/>
      <c r="D112" s="61" t="s">
        <v>57</v>
      </c>
      <c r="E112" s="62">
        <v>20.842603</v>
      </c>
      <c r="F112" s="62">
        <v>0</v>
      </c>
      <c r="G112" s="62">
        <v>20.842603</v>
      </c>
      <c r="H112" s="62">
        <v>20.842603</v>
      </c>
      <c r="I112" s="62">
        <v>0</v>
      </c>
      <c r="J112" s="63">
        <v>20.842603</v>
      </c>
      <c r="K112" s="59"/>
      <c r="L112" s="59"/>
      <c r="M112" s="59"/>
      <c r="N112" s="59"/>
    </row>
    <row r="113" spans="3:14" x14ac:dyDescent="0.2">
      <c r="C113" s="376"/>
      <c r="D113" s="61" t="s">
        <v>100</v>
      </c>
      <c r="E113" s="62">
        <v>2.743468</v>
      </c>
      <c r="F113" s="62">
        <v>-2.743468</v>
      </c>
      <c r="G113" s="62">
        <v>0</v>
      </c>
      <c r="H113" s="62">
        <v>2.743468</v>
      </c>
      <c r="I113" s="62">
        <v>-2.743468</v>
      </c>
      <c r="J113" s="63">
        <v>0</v>
      </c>
      <c r="K113" s="59"/>
      <c r="L113" s="59"/>
      <c r="M113" s="59"/>
      <c r="N113" s="59"/>
    </row>
    <row r="114" spans="3:14" ht="25.5" x14ac:dyDescent="0.2">
      <c r="C114" s="376"/>
      <c r="D114" s="61" t="s">
        <v>281</v>
      </c>
      <c r="E114" s="62">
        <v>450.651611</v>
      </c>
      <c r="F114" s="62">
        <v>6</v>
      </c>
      <c r="G114" s="62">
        <v>456.651611</v>
      </c>
      <c r="H114" s="62">
        <v>450.651611</v>
      </c>
      <c r="I114" s="62">
        <v>6</v>
      </c>
      <c r="J114" s="63">
        <v>456.651611</v>
      </c>
      <c r="K114" s="59"/>
      <c r="L114" s="59"/>
      <c r="M114" s="59"/>
      <c r="N114" s="59"/>
    </row>
    <row r="115" spans="3:14" ht="25.5" x14ac:dyDescent="0.2">
      <c r="C115" s="376"/>
      <c r="D115" s="61" t="s">
        <v>282</v>
      </c>
      <c r="E115" s="62">
        <v>148.37059400000001</v>
      </c>
      <c r="F115" s="62">
        <v>0.45460400000000001</v>
      </c>
      <c r="G115" s="62">
        <v>148.825198</v>
      </c>
      <c r="H115" s="62">
        <v>148.37059400000001</v>
      </c>
      <c r="I115" s="62">
        <v>0.45460400000000001</v>
      </c>
      <c r="J115" s="63">
        <v>148.825198</v>
      </c>
      <c r="K115" s="59"/>
      <c r="L115" s="59"/>
      <c r="M115" s="59"/>
      <c r="N115" s="59"/>
    </row>
    <row r="116" spans="3:14" x14ac:dyDescent="0.2">
      <c r="C116" s="376"/>
      <c r="D116" s="61" t="s">
        <v>147</v>
      </c>
      <c r="E116" s="62">
        <v>0</v>
      </c>
      <c r="F116" s="62">
        <v>1420</v>
      </c>
      <c r="G116" s="62">
        <v>1420</v>
      </c>
      <c r="H116" s="62">
        <v>0</v>
      </c>
      <c r="I116" s="62">
        <v>1420</v>
      </c>
      <c r="J116" s="63">
        <v>1420</v>
      </c>
      <c r="K116" s="59"/>
      <c r="L116" s="59"/>
      <c r="M116" s="59"/>
      <c r="N116" s="59"/>
    </row>
    <row r="117" spans="3:14" x14ac:dyDescent="0.2">
      <c r="C117" s="376"/>
      <c r="D117" s="61" t="s">
        <v>283</v>
      </c>
      <c r="E117" s="62">
        <v>16.850871000000001</v>
      </c>
      <c r="F117" s="62">
        <v>-0.18</v>
      </c>
      <c r="G117" s="62">
        <v>16.670871000000002</v>
      </c>
      <c r="H117" s="62">
        <v>16.850871000000001</v>
      </c>
      <c r="I117" s="62">
        <v>-0.18</v>
      </c>
      <c r="J117" s="63">
        <v>16.670871000000002</v>
      </c>
      <c r="K117" s="59"/>
      <c r="L117" s="59"/>
      <c r="M117" s="59"/>
      <c r="N117" s="59"/>
    </row>
    <row r="118" spans="3:14" ht="25.5" x14ac:dyDescent="0.2">
      <c r="C118" s="376"/>
      <c r="D118" s="61" t="s">
        <v>284</v>
      </c>
      <c r="E118" s="62">
        <v>71.993694000000005</v>
      </c>
      <c r="F118" s="62">
        <v>32.9375</v>
      </c>
      <c r="G118" s="62">
        <v>104.931194</v>
      </c>
      <c r="H118" s="62">
        <v>71.993694000000005</v>
      </c>
      <c r="I118" s="62">
        <v>32.9375</v>
      </c>
      <c r="J118" s="63">
        <v>104.931194</v>
      </c>
      <c r="K118" s="59"/>
      <c r="L118" s="59"/>
      <c r="M118" s="59"/>
      <c r="N118" s="59"/>
    </row>
    <row r="119" spans="3:14" ht="25.5" x14ac:dyDescent="0.2">
      <c r="C119" s="376"/>
      <c r="D119" s="61" t="s">
        <v>227</v>
      </c>
      <c r="E119" s="62">
        <v>468.97514799999999</v>
      </c>
      <c r="F119" s="62">
        <v>0.95599999999999996</v>
      </c>
      <c r="G119" s="62">
        <v>469.93114800000001</v>
      </c>
      <c r="H119" s="62">
        <v>468.97514799999999</v>
      </c>
      <c r="I119" s="62">
        <v>0.95599999999999996</v>
      </c>
      <c r="J119" s="63">
        <v>469.93114800000001</v>
      </c>
      <c r="K119" s="59"/>
      <c r="L119" s="59"/>
      <c r="M119" s="59"/>
      <c r="N119" s="59"/>
    </row>
    <row r="120" spans="3:14" x14ac:dyDescent="0.2">
      <c r="C120" s="376"/>
      <c r="D120" s="61" t="s">
        <v>285</v>
      </c>
      <c r="E120" s="62">
        <v>9.0731249999999992</v>
      </c>
      <c r="F120" s="62">
        <v>0</v>
      </c>
      <c r="G120" s="62">
        <v>9.0731249999999992</v>
      </c>
      <c r="H120" s="62">
        <v>9.0731249999999992</v>
      </c>
      <c r="I120" s="62">
        <v>0</v>
      </c>
      <c r="J120" s="63">
        <v>9.0731249999999992</v>
      </c>
      <c r="K120" s="59"/>
      <c r="L120" s="59"/>
      <c r="M120" s="59"/>
      <c r="N120" s="59"/>
    </row>
    <row r="121" spans="3:14" x14ac:dyDescent="0.2">
      <c r="C121" s="377"/>
      <c r="D121" s="61" t="s">
        <v>286</v>
      </c>
      <c r="E121" s="62">
        <v>46.604199999999999</v>
      </c>
      <c r="F121" s="62">
        <v>4</v>
      </c>
      <c r="G121" s="62">
        <v>50.604199999999999</v>
      </c>
      <c r="H121" s="62">
        <v>46.604199999999999</v>
      </c>
      <c r="I121" s="62">
        <v>4</v>
      </c>
      <c r="J121" s="63">
        <v>50.604199999999999</v>
      </c>
      <c r="K121" s="59"/>
      <c r="L121" s="59"/>
      <c r="M121" s="59"/>
      <c r="N121" s="59"/>
    </row>
    <row r="122" spans="3:14" x14ac:dyDescent="0.2">
      <c r="C122" s="381" t="s">
        <v>191</v>
      </c>
      <c r="D122" s="382"/>
      <c r="E122" s="57">
        <v>1269.0367289999999</v>
      </c>
      <c r="F122" s="57">
        <v>1457.636319</v>
      </c>
      <c r="G122" s="57">
        <v>2726.6730480000001</v>
      </c>
      <c r="H122" s="57">
        <v>1269.0367289999999</v>
      </c>
      <c r="I122" s="57">
        <v>1457.636319</v>
      </c>
      <c r="J122" s="58">
        <v>2726.6730480000001</v>
      </c>
      <c r="K122" s="59"/>
      <c r="L122" s="59"/>
      <c r="M122" s="59"/>
      <c r="N122" s="59"/>
    </row>
    <row r="123" spans="3:14" x14ac:dyDescent="0.2">
      <c r="C123" s="375" t="s">
        <v>24</v>
      </c>
      <c r="D123" s="61" t="s">
        <v>258</v>
      </c>
      <c r="E123" s="62">
        <v>0</v>
      </c>
      <c r="F123" s="62">
        <v>20</v>
      </c>
      <c r="G123" s="62">
        <v>20</v>
      </c>
      <c r="H123" s="62">
        <v>0</v>
      </c>
      <c r="I123" s="62">
        <v>20</v>
      </c>
      <c r="J123" s="63">
        <v>20</v>
      </c>
      <c r="K123" s="59"/>
      <c r="L123" s="59"/>
      <c r="M123" s="59"/>
      <c r="N123" s="59"/>
    </row>
    <row r="124" spans="3:14" x14ac:dyDescent="0.2">
      <c r="C124" s="377"/>
      <c r="D124" s="61" t="s">
        <v>101</v>
      </c>
      <c r="E124" s="62">
        <v>129.59010799999999</v>
      </c>
      <c r="F124" s="62">
        <v>80</v>
      </c>
      <c r="G124" s="62">
        <v>209.59010799999999</v>
      </c>
      <c r="H124" s="62">
        <v>129.59010799999999</v>
      </c>
      <c r="I124" s="62">
        <v>80</v>
      </c>
      <c r="J124" s="63">
        <v>209.59010799999999</v>
      </c>
      <c r="K124" s="59"/>
      <c r="L124" s="59"/>
      <c r="M124" s="59"/>
      <c r="N124" s="59"/>
    </row>
    <row r="125" spans="3:14" x14ac:dyDescent="0.2">
      <c r="C125" s="381" t="s">
        <v>191</v>
      </c>
      <c r="D125" s="382"/>
      <c r="E125" s="57">
        <v>129.59010799999999</v>
      </c>
      <c r="F125" s="57">
        <v>100</v>
      </c>
      <c r="G125" s="57">
        <v>229.59010799999999</v>
      </c>
      <c r="H125" s="57">
        <v>129.59010799999999</v>
      </c>
      <c r="I125" s="57">
        <v>100</v>
      </c>
      <c r="J125" s="58">
        <v>229.59010799999999</v>
      </c>
      <c r="K125" s="59"/>
      <c r="L125" s="59"/>
      <c r="M125" s="59"/>
      <c r="N125" s="59"/>
    </row>
    <row r="126" spans="3:14" ht="25.5" x14ac:dyDescent="0.2">
      <c r="C126" s="375" t="s">
        <v>25</v>
      </c>
      <c r="D126" s="61" t="s">
        <v>61</v>
      </c>
      <c r="E126" s="62">
        <v>134.48622900000001</v>
      </c>
      <c r="F126" s="62">
        <v>0.3</v>
      </c>
      <c r="G126" s="62">
        <v>134.78622899999999</v>
      </c>
      <c r="H126" s="62">
        <v>134.48622900000001</v>
      </c>
      <c r="I126" s="62">
        <v>0.3</v>
      </c>
      <c r="J126" s="63">
        <v>134.78622899999999</v>
      </c>
      <c r="K126" s="59"/>
      <c r="L126" s="59"/>
      <c r="M126" s="59"/>
      <c r="N126" s="59"/>
    </row>
    <row r="127" spans="3:14" x14ac:dyDescent="0.2">
      <c r="C127" s="376"/>
      <c r="D127" s="61" t="s">
        <v>62</v>
      </c>
      <c r="E127" s="62">
        <v>32.510731999999997</v>
      </c>
      <c r="F127" s="62">
        <v>0</v>
      </c>
      <c r="G127" s="62">
        <v>32.510731999999997</v>
      </c>
      <c r="H127" s="62">
        <v>32.510731999999997</v>
      </c>
      <c r="I127" s="62">
        <v>0</v>
      </c>
      <c r="J127" s="63">
        <v>32.510731999999997</v>
      </c>
      <c r="K127" s="59"/>
      <c r="L127" s="59"/>
      <c r="M127" s="59"/>
      <c r="N127" s="59"/>
    </row>
    <row r="128" spans="3:14" ht="25.5" x14ac:dyDescent="0.2">
      <c r="C128" s="376"/>
      <c r="D128" s="61" t="s">
        <v>102</v>
      </c>
      <c r="E128" s="62">
        <v>370.257543</v>
      </c>
      <c r="F128" s="62">
        <v>-60</v>
      </c>
      <c r="G128" s="62">
        <v>310.257543</v>
      </c>
      <c r="H128" s="62">
        <v>370.257543</v>
      </c>
      <c r="I128" s="62">
        <v>-60</v>
      </c>
      <c r="J128" s="63">
        <v>310.257543</v>
      </c>
      <c r="K128" s="59"/>
      <c r="L128" s="59"/>
      <c r="M128" s="59"/>
      <c r="N128" s="59"/>
    </row>
    <row r="129" spans="3:14" ht="25.5" x14ac:dyDescent="0.2">
      <c r="C129" s="376"/>
      <c r="D129" s="61" t="s">
        <v>103</v>
      </c>
      <c r="E129" s="62">
        <v>11.714967</v>
      </c>
      <c r="F129" s="62">
        <v>0</v>
      </c>
      <c r="G129" s="62">
        <v>11.714967</v>
      </c>
      <c r="H129" s="62">
        <v>11.714967</v>
      </c>
      <c r="I129" s="62">
        <v>0</v>
      </c>
      <c r="J129" s="63">
        <v>11.714967</v>
      </c>
      <c r="K129" s="59"/>
      <c r="L129" s="59"/>
      <c r="M129" s="59"/>
      <c r="N129" s="59"/>
    </row>
    <row r="130" spans="3:14" x14ac:dyDescent="0.2">
      <c r="C130" s="376"/>
      <c r="D130" s="61" t="s">
        <v>58</v>
      </c>
      <c r="E130" s="62">
        <v>11.205982000000001</v>
      </c>
      <c r="F130" s="62">
        <v>0</v>
      </c>
      <c r="G130" s="62">
        <v>11.205982000000001</v>
      </c>
      <c r="H130" s="62">
        <v>11.205982000000001</v>
      </c>
      <c r="I130" s="62">
        <v>0</v>
      </c>
      <c r="J130" s="63">
        <v>11.205982000000001</v>
      </c>
      <c r="K130" s="59"/>
      <c r="L130" s="59"/>
      <c r="M130" s="59"/>
      <c r="N130" s="59"/>
    </row>
    <row r="131" spans="3:14" ht="38.25" x14ac:dyDescent="0.2">
      <c r="C131" s="376"/>
      <c r="D131" s="61" t="s">
        <v>63</v>
      </c>
      <c r="E131" s="62">
        <v>25.203928000000001</v>
      </c>
      <c r="F131" s="62">
        <v>0.5</v>
      </c>
      <c r="G131" s="62">
        <v>25.703928000000001</v>
      </c>
      <c r="H131" s="62">
        <v>25.203928000000001</v>
      </c>
      <c r="I131" s="62">
        <v>0.5</v>
      </c>
      <c r="J131" s="63">
        <v>25.703928000000001</v>
      </c>
      <c r="K131" s="59"/>
      <c r="L131" s="59"/>
      <c r="M131" s="59"/>
      <c r="N131" s="59"/>
    </row>
    <row r="132" spans="3:14" x14ac:dyDescent="0.2">
      <c r="C132" s="376"/>
      <c r="D132" s="61" t="s">
        <v>104</v>
      </c>
      <c r="E132" s="62">
        <v>589.61927800000001</v>
      </c>
      <c r="F132" s="62">
        <v>2</v>
      </c>
      <c r="G132" s="62">
        <v>591.61927800000001</v>
      </c>
      <c r="H132" s="62">
        <v>589.61927800000001</v>
      </c>
      <c r="I132" s="62">
        <v>2</v>
      </c>
      <c r="J132" s="63">
        <v>591.61927800000001</v>
      </c>
      <c r="K132" s="59"/>
      <c r="L132" s="59"/>
      <c r="M132" s="59"/>
      <c r="N132" s="59"/>
    </row>
    <row r="133" spans="3:14" x14ac:dyDescent="0.2">
      <c r="C133" s="376"/>
      <c r="D133" s="61" t="s">
        <v>105</v>
      </c>
      <c r="E133" s="62">
        <v>11.086477</v>
      </c>
      <c r="F133" s="62">
        <v>0</v>
      </c>
      <c r="G133" s="62">
        <v>11.086477</v>
      </c>
      <c r="H133" s="62">
        <v>11.086477</v>
      </c>
      <c r="I133" s="62">
        <v>0</v>
      </c>
      <c r="J133" s="63">
        <v>11.086477</v>
      </c>
      <c r="K133" s="59"/>
      <c r="L133" s="59"/>
      <c r="M133" s="59"/>
      <c r="N133" s="59"/>
    </row>
    <row r="134" spans="3:14" x14ac:dyDescent="0.2">
      <c r="C134" s="376"/>
      <c r="D134" s="61" t="s">
        <v>106</v>
      </c>
      <c r="E134" s="62">
        <v>2.7467630000000001</v>
      </c>
      <c r="F134" s="62">
        <v>0</v>
      </c>
      <c r="G134" s="62">
        <v>2.7467630000000001</v>
      </c>
      <c r="H134" s="62">
        <v>2.7467630000000001</v>
      </c>
      <c r="I134" s="62">
        <v>0</v>
      </c>
      <c r="J134" s="63">
        <v>2.7467630000000001</v>
      </c>
      <c r="K134" s="59"/>
      <c r="L134" s="59"/>
      <c r="M134" s="59"/>
      <c r="N134" s="59"/>
    </row>
    <row r="135" spans="3:14" ht="25.5" x14ac:dyDescent="0.2">
      <c r="C135" s="376"/>
      <c r="D135" s="61" t="s">
        <v>107</v>
      </c>
      <c r="E135" s="62">
        <v>21.077303000000001</v>
      </c>
      <c r="F135" s="62">
        <v>0</v>
      </c>
      <c r="G135" s="62">
        <v>21.077303000000001</v>
      </c>
      <c r="H135" s="62">
        <v>21.077303000000001</v>
      </c>
      <c r="I135" s="62">
        <v>0</v>
      </c>
      <c r="J135" s="63">
        <v>21.077303000000001</v>
      </c>
      <c r="K135" s="59"/>
      <c r="L135" s="59"/>
      <c r="M135" s="59"/>
      <c r="N135" s="59"/>
    </row>
    <row r="136" spans="3:14" x14ac:dyDescent="0.2">
      <c r="C136" s="376"/>
      <c r="D136" s="61" t="s">
        <v>228</v>
      </c>
      <c r="E136" s="62">
        <v>4.9124020000000002</v>
      </c>
      <c r="F136" s="62">
        <v>0</v>
      </c>
      <c r="G136" s="62">
        <v>4.9124020000000002</v>
      </c>
      <c r="H136" s="62">
        <v>4.9124020000000002</v>
      </c>
      <c r="I136" s="62">
        <v>0</v>
      </c>
      <c r="J136" s="63">
        <v>4.9124020000000002</v>
      </c>
      <c r="K136" s="59"/>
      <c r="L136" s="59"/>
      <c r="M136" s="59"/>
      <c r="N136" s="59"/>
    </row>
    <row r="137" spans="3:14" ht="25.5" x14ac:dyDescent="0.2">
      <c r="C137" s="377"/>
      <c r="D137" s="61" t="s">
        <v>108</v>
      </c>
      <c r="E137" s="62">
        <v>2.6643919999999999</v>
      </c>
      <c r="F137" s="62">
        <v>0</v>
      </c>
      <c r="G137" s="62">
        <v>2.6643919999999999</v>
      </c>
      <c r="H137" s="62">
        <v>2.6643919999999999</v>
      </c>
      <c r="I137" s="62">
        <v>0</v>
      </c>
      <c r="J137" s="63">
        <v>2.6643919999999999</v>
      </c>
      <c r="K137" s="59"/>
      <c r="L137" s="59"/>
      <c r="M137" s="59"/>
      <c r="N137" s="59"/>
    </row>
    <row r="138" spans="3:14" x14ac:dyDescent="0.2">
      <c r="C138" s="381" t="s">
        <v>191</v>
      </c>
      <c r="D138" s="382"/>
      <c r="E138" s="57">
        <v>1217.4859959999999</v>
      </c>
      <c r="F138" s="57">
        <v>-57.2</v>
      </c>
      <c r="G138" s="57">
        <v>1160.2859960000001</v>
      </c>
      <c r="H138" s="57">
        <v>1217.4859959999999</v>
      </c>
      <c r="I138" s="57">
        <v>-57.2</v>
      </c>
      <c r="J138" s="58">
        <v>1160.2859960000001</v>
      </c>
      <c r="K138" s="59"/>
      <c r="L138" s="59"/>
      <c r="M138" s="59"/>
      <c r="N138" s="59"/>
    </row>
    <row r="139" spans="3:14" x14ac:dyDescent="0.2">
      <c r="C139" s="375" t="s">
        <v>26</v>
      </c>
      <c r="D139" s="61" t="s">
        <v>229</v>
      </c>
      <c r="E139" s="62">
        <v>394.95097199999998</v>
      </c>
      <c r="F139" s="62">
        <v>4.2038570000000002</v>
      </c>
      <c r="G139" s="62">
        <v>399.15482900000001</v>
      </c>
      <c r="H139" s="62">
        <v>394.95097199999998</v>
      </c>
      <c r="I139" s="62">
        <v>4.2038570000000002</v>
      </c>
      <c r="J139" s="63">
        <v>399.15482900000001</v>
      </c>
      <c r="K139" s="59"/>
      <c r="L139" s="59"/>
      <c r="M139" s="59"/>
      <c r="N139" s="59"/>
    </row>
    <row r="140" spans="3:14" x14ac:dyDescent="0.2">
      <c r="C140" s="376"/>
      <c r="D140" s="61" t="s">
        <v>59</v>
      </c>
      <c r="E140" s="62">
        <v>7.5743559999999999</v>
      </c>
      <c r="F140" s="62">
        <v>0</v>
      </c>
      <c r="G140" s="62">
        <v>7.5743559999999999</v>
      </c>
      <c r="H140" s="62">
        <v>7.5743559999999999</v>
      </c>
      <c r="I140" s="62">
        <v>0</v>
      </c>
      <c r="J140" s="63">
        <v>7.5743559999999999</v>
      </c>
      <c r="K140" s="59"/>
      <c r="L140" s="59"/>
      <c r="M140" s="59"/>
      <c r="N140" s="59"/>
    </row>
    <row r="141" spans="3:14" x14ac:dyDescent="0.2">
      <c r="C141" s="376"/>
      <c r="D141" s="61" t="s">
        <v>109</v>
      </c>
      <c r="E141" s="62">
        <v>55.895740000000004</v>
      </c>
      <c r="F141" s="62">
        <v>0.79537500000000005</v>
      </c>
      <c r="G141" s="62">
        <v>56.691115000000003</v>
      </c>
      <c r="H141" s="62">
        <v>55.895740000000004</v>
      </c>
      <c r="I141" s="62">
        <v>0.79537500000000005</v>
      </c>
      <c r="J141" s="63">
        <v>56.691115000000003</v>
      </c>
      <c r="K141" s="59"/>
      <c r="L141" s="59"/>
      <c r="M141" s="59"/>
      <c r="N141" s="59"/>
    </row>
    <row r="142" spans="3:14" x14ac:dyDescent="0.2">
      <c r="C142" s="376"/>
      <c r="D142" s="61" t="s">
        <v>110</v>
      </c>
      <c r="E142" s="62">
        <v>112.49715999999999</v>
      </c>
      <c r="F142" s="62">
        <v>9.5941290000000006</v>
      </c>
      <c r="G142" s="62">
        <v>122.091289</v>
      </c>
      <c r="H142" s="62">
        <v>112.49715999999999</v>
      </c>
      <c r="I142" s="62">
        <v>9.5941290000000006</v>
      </c>
      <c r="J142" s="63">
        <v>122.091289</v>
      </c>
      <c r="K142" s="59"/>
      <c r="L142" s="59"/>
      <c r="M142" s="59"/>
      <c r="N142" s="59"/>
    </row>
    <row r="143" spans="3:14" ht="25.5" x14ac:dyDescent="0.2">
      <c r="C143" s="376"/>
      <c r="D143" s="61" t="s">
        <v>111</v>
      </c>
      <c r="E143" s="62">
        <v>76.368183999999999</v>
      </c>
      <c r="F143" s="62">
        <v>8.7043490000000006</v>
      </c>
      <c r="G143" s="62">
        <v>85.072533000000007</v>
      </c>
      <c r="H143" s="62">
        <v>76.368183999999999</v>
      </c>
      <c r="I143" s="62">
        <v>8.7043490000000006</v>
      </c>
      <c r="J143" s="63">
        <v>85.072533000000007</v>
      </c>
      <c r="K143" s="59"/>
      <c r="L143" s="59"/>
      <c r="M143" s="59"/>
      <c r="N143" s="59"/>
    </row>
    <row r="144" spans="3:14" x14ac:dyDescent="0.2">
      <c r="C144" s="376"/>
      <c r="D144" s="61" t="s">
        <v>112</v>
      </c>
      <c r="E144" s="62">
        <v>100.840721</v>
      </c>
      <c r="F144" s="62">
        <v>8.0657180000000004</v>
      </c>
      <c r="G144" s="62">
        <v>108.90643900000001</v>
      </c>
      <c r="H144" s="62">
        <v>100.840721</v>
      </c>
      <c r="I144" s="62">
        <v>8.0657180000000004</v>
      </c>
      <c r="J144" s="63">
        <v>108.90643900000001</v>
      </c>
      <c r="K144" s="59"/>
      <c r="L144" s="59"/>
      <c r="M144" s="59"/>
      <c r="N144" s="59"/>
    </row>
    <row r="145" spans="3:14" ht="25.5" x14ac:dyDescent="0.2">
      <c r="C145" s="376"/>
      <c r="D145" s="61" t="s">
        <v>113</v>
      </c>
      <c r="E145" s="62">
        <v>307.34492799999998</v>
      </c>
      <c r="F145" s="62">
        <v>-2.5862050000000001</v>
      </c>
      <c r="G145" s="62">
        <v>304.75872299999997</v>
      </c>
      <c r="H145" s="62">
        <v>307.34492799999998</v>
      </c>
      <c r="I145" s="62">
        <v>-2.5862050000000001</v>
      </c>
      <c r="J145" s="63">
        <v>304.75872299999997</v>
      </c>
      <c r="K145" s="59"/>
      <c r="L145" s="59"/>
      <c r="M145" s="59"/>
      <c r="N145" s="59"/>
    </row>
    <row r="146" spans="3:14" x14ac:dyDescent="0.2">
      <c r="C146" s="376"/>
      <c r="D146" s="61" t="s">
        <v>114</v>
      </c>
      <c r="E146" s="62">
        <v>9.6354649999999999</v>
      </c>
      <c r="F146" s="62">
        <v>7.9032679999999997</v>
      </c>
      <c r="G146" s="62">
        <v>17.538733000000001</v>
      </c>
      <c r="H146" s="62">
        <v>9.6354649999999999</v>
      </c>
      <c r="I146" s="62">
        <v>7.9032679999999997</v>
      </c>
      <c r="J146" s="63">
        <v>17.538733000000001</v>
      </c>
      <c r="K146" s="59"/>
      <c r="L146" s="59"/>
      <c r="M146" s="59"/>
      <c r="N146" s="59"/>
    </row>
    <row r="147" spans="3:14" x14ac:dyDescent="0.2">
      <c r="C147" s="376"/>
      <c r="D147" s="61" t="s">
        <v>115</v>
      </c>
      <c r="E147" s="62">
        <v>357.85489799999999</v>
      </c>
      <c r="F147" s="62">
        <v>-18.682603</v>
      </c>
      <c r="G147" s="62">
        <v>339.17229500000002</v>
      </c>
      <c r="H147" s="62">
        <v>357.85489799999999</v>
      </c>
      <c r="I147" s="62">
        <v>-18.682603</v>
      </c>
      <c r="J147" s="63">
        <v>339.17229500000002</v>
      </c>
      <c r="K147" s="59"/>
      <c r="L147" s="59"/>
      <c r="M147" s="59"/>
      <c r="N147" s="59"/>
    </row>
    <row r="148" spans="3:14" ht="25.5" x14ac:dyDescent="0.2">
      <c r="C148" s="376"/>
      <c r="D148" s="61" t="s">
        <v>230</v>
      </c>
      <c r="E148" s="62">
        <v>15.130376</v>
      </c>
      <c r="F148" s="62">
        <v>2.881265</v>
      </c>
      <c r="G148" s="62">
        <v>18.011641000000001</v>
      </c>
      <c r="H148" s="62">
        <v>15.130376</v>
      </c>
      <c r="I148" s="62">
        <v>2.881265</v>
      </c>
      <c r="J148" s="63">
        <v>18.011641000000001</v>
      </c>
      <c r="K148" s="59"/>
      <c r="L148" s="59"/>
      <c r="M148" s="59"/>
      <c r="N148" s="59"/>
    </row>
    <row r="149" spans="3:14" x14ac:dyDescent="0.2">
      <c r="C149" s="376"/>
      <c r="D149" s="61" t="s">
        <v>231</v>
      </c>
      <c r="E149" s="62">
        <v>240.021196</v>
      </c>
      <c r="F149" s="62">
        <v>0.71517799999999998</v>
      </c>
      <c r="G149" s="62">
        <v>240.73637400000001</v>
      </c>
      <c r="H149" s="62">
        <v>240.021196</v>
      </c>
      <c r="I149" s="62">
        <v>0.71517799999999998</v>
      </c>
      <c r="J149" s="63">
        <v>240.73637400000001</v>
      </c>
      <c r="K149" s="59"/>
      <c r="L149" s="59"/>
      <c r="M149" s="59"/>
      <c r="N149" s="59"/>
    </row>
    <row r="150" spans="3:14" x14ac:dyDescent="0.2">
      <c r="C150" s="376"/>
      <c r="D150" s="61" t="s">
        <v>287</v>
      </c>
      <c r="E150" s="62">
        <v>18.875167000000001</v>
      </c>
      <c r="F150" s="62">
        <v>0.68433699999999997</v>
      </c>
      <c r="G150" s="62">
        <v>19.559504</v>
      </c>
      <c r="H150" s="62">
        <v>18.875167000000001</v>
      </c>
      <c r="I150" s="62">
        <v>0.68433699999999997</v>
      </c>
      <c r="J150" s="63">
        <v>19.559504</v>
      </c>
      <c r="K150" s="59"/>
      <c r="L150" s="59"/>
      <c r="M150" s="59"/>
      <c r="N150" s="59"/>
    </row>
    <row r="151" spans="3:14" ht="25.5" x14ac:dyDescent="0.2">
      <c r="C151" s="377"/>
      <c r="D151" s="61" t="s">
        <v>288</v>
      </c>
      <c r="E151" s="62">
        <v>1.145273</v>
      </c>
      <c r="F151" s="62">
        <v>0</v>
      </c>
      <c r="G151" s="62">
        <v>1.145273</v>
      </c>
      <c r="H151" s="62">
        <v>1.145273</v>
      </c>
      <c r="I151" s="62">
        <v>0</v>
      </c>
      <c r="J151" s="63">
        <v>1.145273</v>
      </c>
      <c r="K151" s="59"/>
      <c r="L151" s="59"/>
      <c r="M151" s="59"/>
      <c r="N151" s="59"/>
    </row>
    <row r="152" spans="3:14" x14ac:dyDescent="0.2">
      <c r="C152" s="381" t="s">
        <v>191</v>
      </c>
      <c r="D152" s="382"/>
      <c r="E152" s="57">
        <v>1698.1344360000001</v>
      </c>
      <c r="F152" s="57">
        <v>22.278668</v>
      </c>
      <c r="G152" s="57">
        <v>1720.413104</v>
      </c>
      <c r="H152" s="57">
        <v>1698.1344360000001</v>
      </c>
      <c r="I152" s="57">
        <v>22.278668</v>
      </c>
      <c r="J152" s="58">
        <v>1720.413104</v>
      </c>
      <c r="K152" s="59"/>
      <c r="L152" s="59"/>
      <c r="M152" s="59"/>
      <c r="N152" s="59"/>
    </row>
    <row r="153" spans="3:14" x14ac:dyDescent="0.2">
      <c r="C153" s="375" t="s">
        <v>27</v>
      </c>
      <c r="D153" s="61" t="s">
        <v>289</v>
      </c>
      <c r="E153" s="62">
        <v>1231.8828000000001</v>
      </c>
      <c r="F153" s="62">
        <v>29.75</v>
      </c>
      <c r="G153" s="62">
        <v>1261.6328000000001</v>
      </c>
      <c r="H153" s="62">
        <v>1231.8828000000001</v>
      </c>
      <c r="I153" s="62">
        <v>29.75</v>
      </c>
      <c r="J153" s="63">
        <v>1261.6328000000001</v>
      </c>
      <c r="K153" s="59"/>
      <c r="L153" s="59"/>
      <c r="M153" s="59"/>
      <c r="N153" s="59"/>
    </row>
    <row r="154" spans="3:14" ht="25.5" x14ac:dyDescent="0.2">
      <c r="C154" s="376"/>
      <c r="D154" s="61" t="s">
        <v>290</v>
      </c>
      <c r="E154" s="62">
        <v>768.80353700000001</v>
      </c>
      <c r="F154" s="62">
        <v>0</v>
      </c>
      <c r="G154" s="62">
        <v>768.80353700000001</v>
      </c>
      <c r="H154" s="62">
        <v>768.80353700000001</v>
      </c>
      <c r="I154" s="62">
        <v>0</v>
      </c>
      <c r="J154" s="63">
        <v>768.80353700000001</v>
      </c>
      <c r="K154" s="59"/>
      <c r="L154" s="59"/>
      <c r="M154" s="59"/>
      <c r="N154" s="59"/>
    </row>
    <row r="155" spans="3:14" x14ac:dyDescent="0.2">
      <c r="C155" s="376"/>
      <c r="D155" s="61" t="s">
        <v>152</v>
      </c>
      <c r="E155" s="62">
        <v>536.52308900000003</v>
      </c>
      <c r="F155" s="62">
        <v>0</v>
      </c>
      <c r="G155" s="62">
        <v>536.52308900000003</v>
      </c>
      <c r="H155" s="62">
        <v>536.52308900000003</v>
      </c>
      <c r="I155" s="62">
        <v>0</v>
      </c>
      <c r="J155" s="63">
        <v>536.52308900000003</v>
      </c>
      <c r="K155" s="59"/>
      <c r="L155" s="59"/>
      <c r="M155" s="59"/>
      <c r="N155" s="59"/>
    </row>
    <row r="156" spans="3:14" x14ac:dyDescent="0.2">
      <c r="C156" s="376"/>
      <c r="D156" s="61" t="s">
        <v>291</v>
      </c>
      <c r="E156" s="62">
        <v>49.296892999999997</v>
      </c>
      <c r="F156" s="62">
        <v>0</v>
      </c>
      <c r="G156" s="62">
        <v>49.296892999999997</v>
      </c>
      <c r="H156" s="62">
        <v>49.296892999999997</v>
      </c>
      <c r="I156" s="62">
        <v>0</v>
      </c>
      <c r="J156" s="63">
        <v>49.296892999999997</v>
      </c>
      <c r="K156" s="59"/>
      <c r="L156" s="59"/>
      <c r="M156" s="59"/>
      <c r="N156" s="59"/>
    </row>
    <row r="157" spans="3:14" ht="25.5" x14ac:dyDescent="0.2">
      <c r="C157" s="376"/>
      <c r="D157" s="61" t="s">
        <v>116</v>
      </c>
      <c r="E157" s="62">
        <v>122.717474</v>
      </c>
      <c r="F157" s="62">
        <v>0</v>
      </c>
      <c r="G157" s="62">
        <v>122.717474</v>
      </c>
      <c r="H157" s="62">
        <v>122.717474</v>
      </c>
      <c r="I157" s="62">
        <v>0</v>
      </c>
      <c r="J157" s="63">
        <v>122.717474</v>
      </c>
      <c r="K157" s="59"/>
      <c r="L157" s="59"/>
      <c r="M157" s="59"/>
      <c r="N157" s="59"/>
    </row>
    <row r="158" spans="3:14" x14ac:dyDescent="0.2">
      <c r="C158" s="376"/>
      <c r="D158" s="61" t="s">
        <v>233</v>
      </c>
      <c r="E158" s="62">
        <v>26958.490127000001</v>
      </c>
      <c r="F158" s="62">
        <v>-52.126505999999999</v>
      </c>
      <c r="G158" s="62">
        <v>26906.363621</v>
      </c>
      <c r="H158" s="62">
        <v>26958.490127000001</v>
      </c>
      <c r="I158" s="62">
        <v>-52.126505999999999</v>
      </c>
      <c r="J158" s="63">
        <v>26906.363621</v>
      </c>
      <c r="K158" s="59"/>
      <c r="L158" s="59"/>
      <c r="M158" s="59"/>
      <c r="N158" s="59"/>
    </row>
    <row r="159" spans="3:14" x14ac:dyDescent="0.2">
      <c r="C159" s="376"/>
      <c r="D159" s="61" t="s">
        <v>232</v>
      </c>
      <c r="E159" s="62">
        <v>14576.526642000001</v>
      </c>
      <c r="F159" s="62">
        <v>60.025620000000004</v>
      </c>
      <c r="G159" s="62">
        <v>14636.552261999999</v>
      </c>
      <c r="H159" s="62">
        <v>14576.526642000001</v>
      </c>
      <c r="I159" s="62">
        <v>60.025620000000004</v>
      </c>
      <c r="J159" s="63">
        <v>14636.552261999999</v>
      </c>
      <c r="K159" s="59"/>
      <c r="L159" s="59"/>
      <c r="M159" s="59"/>
      <c r="N159" s="59"/>
    </row>
    <row r="160" spans="3:14" ht="25.5" x14ac:dyDescent="0.2">
      <c r="C160" s="377"/>
      <c r="D160" s="61" t="s">
        <v>234</v>
      </c>
      <c r="E160" s="62">
        <v>445.19116500000001</v>
      </c>
      <c r="F160" s="62">
        <v>1</v>
      </c>
      <c r="G160" s="62">
        <v>446.19116500000001</v>
      </c>
      <c r="H160" s="62">
        <v>445.19116500000001</v>
      </c>
      <c r="I160" s="62">
        <v>1</v>
      </c>
      <c r="J160" s="63">
        <v>446.19116500000001</v>
      </c>
      <c r="K160" s="59"/>
      <c r="L160" s="59"/>
      <c r="M160" s="59"/>
      <c r="N160" s="59"/>
    </row>
    <row r="161" spans="3:14" x14ac:dyDescent="0.2">
      <c r="C161" s="381" t="s">
        <v>191</v>
      </c>
      <c r="D161" s="382"/>
      <c r="E161" s="57">
        <v>44689.431727000003</v>
      </c>
      <c r="F161" s="57">
        <v>38.649113999999997</v>
      </c>
      <c r="G161" s="57">
        <v>44728.080841000003</v>
      </c>
      <c r="H161" s="57">
        <v>44689.431727000003</v>
      </c>
      <c r="I161" s="57">
        <v>38.649113999999997</v>
      </c>
      <c r="J161" s="58">
        <v>44728.080841000003</v>
      </c>
      <c r="K161" s="59"/>
      <c r="L161" s="59"/>
      <c r="M161" s="59"/>
      <c r="N161" s="59"/>
    </row>
    <row r="162" spans="3:14" x14ac:dyDescent="0.2">
      <c r="C162" s="375" t="s">
        <v>28</v>
      </c>
      <c r="D162" s="61" t="s">
        <v>259</v>
      </c>
      <c r="E162" s="62">
        <v>311.78598199999999</v>
      </c>
      <c r="F162" s="62">
        <v>3</v>
      </c>
      <c r="G162" s="62">
        <v>314.78598199999999</v>
      </c>
      <c r="H162" s="62">
        <v>311.78598199999999</v>
      </c>
      <c r="I162" s="62">
        <v>3</v>
      </c>
      <c r="J162" s="63">
        <v>314.78598199999999</v>
      </c>
      <c r="K162" s="59"/>
      <c r="L162" s="59"/>
      <c r="M162" s="59"/>
      <c r="N162" s="59"/>
    </row>
    <row r="163" spans="3:14" x14ac:dyDescent="0.2">
      <c r="C163" s="376"/>
      <c r="D163" s="61" t="s">
        <v>117</v>
      </c>
      <c r="E163" s="62">
        <v>501.20554399999997</v>
      </c>
      <c r="F163" s="62">
        <v>11.5</v>
      </c>
      <c r="G163" s="62">
        <v>512.70554400000003</v>
      </c>
      <c r="H163" s="62">
        <v>501.20554399999997</v>
      </c>
      <c r="I163" s="62">
        <v>11.5</v>
      </c>
      <c r="J163" s="63">
        <v>512.70554400000003</v>
      </c>
      <c r="K163" s="59"/>
      <c r="L163" s="59"/>
      <c r="M163" s="59"/>
      <c r="N163" s="59"/>
    </row>
    <row r="164" spans="3:14" x14ac:dyDescent="0.2">
      <c r="C164" s="377"/>
      <c r="D164" s="61" t="s">
        <v>118</v>
      </c>
      <c r="E164" s="62">
        <v>7834.2566319999996</v>
      </c>
      <c r="F164" s="62">
        <v>92</v>
      </c>
      <c r="G164" s="62">
        <v>7926.2566319999996</v>
      </c>
      <c r="H164" s="62">
        <v>7834.2566319999996</v>
      </c>
      <c r="I164" s="62">
        <v>92</v>
      </c>
      <c r="J164" s="63">
        <v>7926.2566319999996</v>
      </c>
      <c r="K164" s="59"/>
      <c r="L164" s="59"/>
      <c r="M164" s="59"/>
      <c r="N164" s="59"/>
    </row>
    <row r="165" spans="3:14" x14ac:dyDescent="0.2">
      <c r="C165" s="381" t="s">
        <v>191</v>
      </c>
      <c r="D165" s="382"/>
      <c r="E165" s="57">
        <v>8647.2481580000003</v>
      </c>
      <c r="F165" s="57">
        <v>106.5</v>
      </c>
      <c r="G165" s="57">
        <v>8753.7481580000003</v>
      </c>
      <c r="H165" s="57">
        <v>8647.2481580000003</v>
      </c>
      <c r="I165" s="57">
        <v>106.5</v>
      </c>
      <c r="J165" s="58">
        <v>8753.7481580000003</v>
      </c>
      <c r="K165" s="59"/>
      <c r="L165" s="59"/>
      <c r="M165" s="59"/>
      <c r="N165" s="59"/>
    </row>
    <row r="166" spans="3:14" ht="25.5" x14ac:dyDescent="0.2">
      <c r="C166" s="375" t="s">
        <v>29</v>
      </c>
      <c r="D166" s="61" t="s">
        <v>119</v>
      </c>
      <c r="E166" s="62">
        <v>88.060156000000006</v>
      </c>
      <c r="F166" s="62">
        <v>1.1499999999999999</v>
      </c>
      <c r="G166" s="62">
        <v>89.210155999999998</v>
      </c>
      <c r="H166" s="62">
        <v>88.060156000000006</v>
      </c>
      <c r="I166" s="62">
        <v>1.1499999999999999</v>
      </c>
      <c r="J166" s="63">
        <v>89.210155999999998</v>
      </c>
      <c r="K166" s="59"/>
      <c r="L166" s="59"/>
      <c r="M166" s="59"/>
      <c r="N166" s="59"/>
    </row>
    <row r="167" spans="3:14" x14ac:dyDescent="0.2">
      <c r="C167" s="376"/>
      <c r="D167" s="61" t="s">
        <v>257</v>
      </c>
      <c r="E167" s="62">
        <v>210.67143999999999</v>
      </c>
      <c r="F167" s="62">
        <v>22.194704000000002</v>
      </c>
      <c r="G167" s="62">
        <v>232.86614399999999</v>
      </c>
      <c r="H167" s="62">
        <v>201.614037</v>
      </c>
      <c r="I167" s="62">
        <v>22.194704000000002</v>
      </c>
      <c r="J167" s="63">
        <v>223.808741</v>
      </c>
      <c r="K167" s="59"/>
      <c r="L167" s="59"/>
      <c r="M167" s="59"/>
      <c r="N167" s="59"/>
    </row>
    <row r="168" spans="3:14" x14ac:dyDescent="0.2">
      <c r="C168" s="376"/>
      <c r="D168" s="61" t="s">
        <v>64</v>
      </c>
      <c r="E168" s="62">
        <v>132.884072</v>
      </c>
      <c r="F168" s="62">
        <v>-0.25105100000000002</v>
      </c>
      <c r="G168" s="62">
        <v>132.63302100000001</v>
      </c>
      <c r="H168" s="62">
        <v>132.884072</v>
      </c>
      <c r="I168" s="62">
        <v>-0.25105100000000002</v>
      </c>
      <c r="J168" s="63">
        <v>132.63302100000001</v>
      </c>
      <c r="K168" s="59"/>
      <c r="L168" s="59"/>
      <c r="M168" s="59"/>
      <c r="N168" s="59"/>
    </row>
    <row r="169" spans="3:14" ht="25.5" x14ac:dyDescent="0.2">
      <c r="C169" s="376"/>
      <c r="D169" s="61" t="s">
        <v>137</v>
      </c>
      <c r="E169" s="62">
        <v>521.55850199999998</v>
      </c>
      <c r="F169" s="62">
        <v>0</v>
      </c>
      <c r="G169" s="62">
        <v>521.55850199999998</v>
      </c>
      <c r="H169" s="62">
        <v>521.55850199999998</v>
      </c>
      <c r="I169" s="62">
        <v>0</v>
      </c>
      <c r="J169" s="63">
        <v>521.55850199999998</v>
      </c>
      <c r="K169" s="59"/>
      <c r="L169" s="59"/>
      <c r="M169" s="59"/>
      <c r="N169" s="59"/>
    </row>
    <row r="170" spans="3:14" ht="38.25" x14ac:dyDescent="0.2">
      <c r="C170" s="376"/>
      <c r="D170" s="61" t="s">
        <v>120</v>
      </c>
      <c r="E170" s="62">
        <v>40619.025921</v>
      </c>
      <c r="F170" s="62">
        <v>1577</v>
      </c>
      <c r="G170" s="62">
        <v>42196.025921</v>
      </c>
      <c r="H170" s="62">
        <v>40619.025921</v>
      </c>
      <c r="I170" s="62">
        <v>1577</v>
      </c>
      <c r="J170" s="63">
        <v>42196.025921</v>
      </c>
      <c r="K170" s="59"/>
      <c r="L170" s="59"/>
      <c r="M170" s="59"/>
      <c r="N170" s="59"/>
    </row>
    <row r="171" spans="3:14" x14ac:dyDescent="0.2">
      <c r="C171" s="376"/>
      <c r="D171" s="61" t="s">
        <v>255</v>
      </c>
      <c r="E171" s="62">
        <v>168.12401</v>
      </c>
      <c r="F171" s="62">
        <v>0</v>
      </c>
      <c r="G171" s="62">
        <v>168.12401</v>
      </c>
      <c r="H171" s="62">
        <v>168.12401</v>
      </c>
      <c r="I171" s="62">
        <v>0</v>
      </c>
      <c r="J171" s="63">
        <v>168.12401</v>
      </c>
      <c r="K171" s="59"/>
      <c r="L171" s="59"/>
      <c r="M171" s="59"/>
      <c r="N171" s="59"/>
    </row>
    <row r="172" spans="3:14" x14ac:dyDescent="0.2">
      <c r="C172" s="377"/>
      <c r="D172" s="61" t="s">
        <v>256</v>
      </c>
      <c r="E172" s="62">
        <v>30.727273</v>
      </c>
      <c r="F172" s="62">
        <v>0</v>
      </c>
      <c r="G172" s="62">
        <v>30.727273</v>
      </c>
      <c r="H172" s="62">
        <v>30.727273</v>
      </c>
      <c r="I172" s="62">
        <v>0</v>
      </c>
      <c r="J172" s="63">
        <v>30.727273</v>
      </c>
      <c r="K172" s="59"/>
      <c r="L172" s="59"/>
      <c r="M172" s="59"/>
      <c r="N172" s="59"/>
    </row>
    <row r="173" spans="3:14" x14ac:dyDescent="0.2">
      <c r="C173" s="381" t="s">
        <v>191</v>
      </c>
      <c r="D173" s="382"/>
      <c r="E173" s="57">
        <v>41771.051374000002</v>
      </c>
      <c r="F173" s="57">
        <v>1600.0936529999999</v>
      </c>
      <c r="G173" s="57">
        <v>43371.145026999999</v>
      </c>
      <c r="H173" s="57">
        <v>41761.993971000004</v>
      </c>
      <c r="I173" s="57">
        <v>1600.0936529999999</v>
      </c>
      <c r="J173" s="58">
        <v>43362.087624</v>
      </c>
      <c r="K173" s="59"/>
      <c r="L173" s="59"/>
      <c r="M173" s="59"/>
      <c r="N173" s="59"/>
    </row>
    <row r="174" spans="3:14" ht="25.5" x14ac:dyDescent="0.2">
      <c r="C174" s="375" t="s">
        <v>30</v>
      </c>
      <c r="D174" s="61" t="s">
        <v>132</v>
      </c>
      <c r="E174" s="62">
        <v>11493.741179000001</v>
      </c>
      <c r="F174" s="62">
        <v>0</v>
      </c>
      <c r="G174" s="62">
        <v>11493.741179000001</v>
      </c>
      <c r="H174" s="62">
        <v>11493.741179000001</v>
      </c>
      <c r="I174" s="62">
        <v>0</v>
      </c>
      <c r="J174" s="63">
        <v>11493.741179000001</v>
      </c>
      <c r="K174" s="59"/>
      <c r="L174" s="59"/>
      <c r="M174" s="59"/>
      <c r="N174" s="59"/>
    </row>
    <row r="175" spans="3:14" x14ac:dyDescent="0.2">
      <c r="C175" s="377"/>
      <c r="D175" s="61" t="s">
        <v>121</v>
      </c>
      <c r="E175" s="62">
        <v>96719.226274999994</v>
      </c>
      <c r="F175" s="62">
        <v>132.1</v>
      </c>
      <c r="G175" s="62">
        <v>96851.326274999999</v>
      </c>
      <c r="H175" s="62">
        <v>96963.736275000003</v>
      </c>
      <c r="I175" s="62">
        <v>132.1</v>
      </c>
      <c r="J175" s="63">
        <v>97095.836274999994</v>
      </c>
      <c r="K175" s="59"/>
      <c r="L175" s="59"/>
      <c r="M175" s="59"/>
      <c r="N175" s="59"/>
    </row>
    <row r="176" spans="3:14" x14ac:dyDescent="0.2">
      <c r="C176" s="381" t="s">
        <v>191</v>
      </c>
      <c r="D176" s="382"/>
      <c r="E176" s="57">
        <v>108212.967454</v>
      </c>
      <c r="F176" s="57">
        <v>132.1</v>
      </c>
      <c r="G176" s="57">
        <v>108345.067454</v>
      </c>
      <c r="H176" s="57">
        <v>108457.47745400001</v>
      </c>
      <c r="I176" s="57">
        <v>132.1</v>
      </c>
      <c r="J176" s="58">
        <v>108589.577454</v>
      </c>
      <c r="K176" s="59"/>
      <c r="L176" s="59"/>
      <c r="M176" s="59"/>
      <c r="N176" s="59"/>
    </row>
    <row r="177" spans="3:14" x14ac:dyDescent="0.2">
      <c r="C177" s="375" t="s">
        <v>31</v>
      </c>
      <c r="D177" s="61" t="s">
        <v>122</v>
      </c>
      <c r="E177" s="62">
        <v>6022.7413349999997</v>
      </c>
      <c r="F177" s="62">
        <v>312</v>
      </c>
      <c r="G177" s="62">
        <v>6334.7413349999997</v>
      </c>
      <c r="H177" s="62">
        <v>6039.0242420000004</v>
      </c>
      <c r="I177" s="62">
        <v>312</v>
      </c>
      <c r="J177" s="63">
        <v>6351.0242420000004</v>
      </c>
      <c r="K177" s="59"/>
      <c r="L177" s="59"/>
      <c r="M177" s="59"/>
      <c r="N177" s="59"/>
    </row>
    <row r="178" spans="3:14" ht="25.5" x14ac:dyDescent="0.2">
      <c r="C178" s="376"/>
      <c r="D178" s="61" t="s">
        <v>123</v>
      </c>
      <c r="E178" s="62">
        <v>30.955196999999998</v>
      </c>
      <c r="F178" s="62">
        <v>0</v>
      </c>
      <c r="G178" s="62">
        <v>30.955196999999998</v>
      </c>
      <c r="H178" s="62">
        <v>30.955196999999998</v>
      </c>
      <c r="I178" s="62">
        <v>0</v>
      </c>
      <c r="J178" s="63">
        <v>30.955196999999998</v>
      </c>
      <c r="K178" s="59"/>
      <c r="L178" s="59"/>
      <c r="M178" s="59"/>
      <c r="N178" s="59"/>
    </row>
    <row r="179" spans="3:14" x14ac:dyDescent="0.2">
      <c r="C179" s="376"/>
      <c r="D179" s="61" t="s">
        <v>124</v>
      </c>
      <c r="E179" s="62">
        <v>64.616003000000006</v>
      </c>
      <c r="F179" s="62">
        <v>10.199999999999999</v>
      </c>
      <c r="G179" s="62">
        <v>74.816002999999995</v>
      </c>
      <c r="H179" s="62">
        <v>64.616003000000006</v>
      </c>
      <c r="I179" s="62">
        <v>10.199999999999999</v>
      </c>
      <c r="J179" s="63">
        <v>74.816002999999995</v>
      </c>
      <c r="K179" s="59"/>
      <c r="L179" s="59"/>
      <c r="M179" s="59"/>
      <c r="N179" s="59"/>
    </row>
    <row r="180" spans="3:14" ht="25.5" x14ac:dyDescent="0.2">
      <c r="C180" s="376"/>
      <c r="D180" s="61" t="s">
        <v>236</v>
      </c>
      <c r="E180" s="62">
        <v>332.65297099999998</v>
      </c>
      <c r="F180" s="62">
        <v>0</v>
      </c>
      <c r="G180" s="62">
        <v>332.65297099999998</v>
      </c>
      <c r="H180" s="62">
        <v>332.65297099999998</v>
      </c>
      <c r="I180" s="62">
        <v>0</v>
      </c>
      <c r="J180" s="63">
        <v>332.65297099999998</v>
      </c>
      <c r="K180" s="59"/>
      <c r="L180" s="59"/>
      <c r="M180" s="59"/>
      <c r="N180" s="59"/>
    </row>
    <row r="181" spans="3:14" x14ac:dyDescent="0.2">
      <c r="C181" s="376"/>
      <c r="D181" s="61" t="s">
        <v>235</v>
      </c>
      <c r="E181" s="62">
        <v>771.50794199999996</v>
      </c>
      <c r="F181" s="62">
        <v>0</v>
      </c>
      <c r="G181" s="62">
        <v>771.50794199999996</v>
      </c>
      <c r="H181" s="62">
        <v>771.50794199999996</v>
      </c>
      <c r="I181" s="62">
        <v>0</v>
      </c>
      <c r="J181" s="63">
        <v>771.50794199999996</v>
      </c>
      <c r="K181" s="59"/>
      <c r="L181" s="59"/>
      <c r="M181" s="59"/>
      <c r="N181" s="59"/>
    </row>
    <row r="182" spans="3:14" ht="25.5" x14ac:dyDescent="0.2">
      <c r="C182" s="377"/>
      <c r="D182" s="61" t="s">
        <v>237</v>
      </c>
      <c r="E182" s="62">
        <v>33.816994000000001</v>
      </c>
      <c r="F182" s="62">
        <v>0</v>
      </c>
      <c r="G182" s="62">
        <v>33.816994000000001</v>
      </c>
      <c r="H182" s="62">
        <v>33.816994000000001</v>
      </c>
      <c r="I182" s="62">
        <v>0</v>
      </c>
      <c r="J182" s="63">
        <v>33.816994000000001</v>
      </c>
      <c r="K182" s="59"/>
      <c r="L182" s="59"/>
      <c r="M182" s="59"/>
      <c r="N182" s="59"/>
    </row>
    <row r="183" spans="3:14" x14ac:dyDescent="0.2">
      <c r="C183" s="381" t="s">
        <v>191</v>
      </c>
      <c r="D183" s="382"/>
      <c r="E183" s="57">
        <v>7256.2904420000004</v>
      </c>
      <c r="F183" s="57">
        <v>322.2</v>
      </c>
      <c r="G183" s="57">
        <v>7578.4904420000003</v>
      </c>
      <c r="H183" s="57">
        <v>7272.5733490000002</v>
      </c>
      <c r="I183" s="57">
        <v>322.2</v>
      </c>
      <c r="J183" s="58">
        <v>7594.7733490000001</v>
      </c>
      <c r="K183" s="59"/>
      <c r="L183" s="59"/>
      <c r="M183" s="59"/>
      <c r="N183" s="59"/>
    </row>
    <row r="184" spans="3:14" ht="25.5" x14ac:dyDescent="0.2">
      <c r="C184" s="375" t="s">
        <v>32</v>
      </c>
      <c r="D184" s="61" t="s">
        <v>238</v>
      </c>
      <c r="E184" s="62">
        <v>1826.7794120000001</v>
      </c>
      <c r="F184" s="62">
        <v>-3.8</v>
      </c>
      <c r="G184" s="62">
        <v>1822.9794119999999</v>
      </c>
      <c r="H184" s="62">
        <v>1826.7794120000001</v>
      </c>
      <c r="I184" s="62">
        <v>-3.8</v>
      </c>
      <c r="J184" s="63">
        <v>1822.9794119999999</v>
      </c>
      <c r="K184" s="59"/>
      <c r="L184" s="59"/>
      <c r="M184" s="59"/>
      <c r="N184" s="59"/>
    </row>
    <row r="185" spans="3:14" ht="25.5" x14ac:dyDescent="0.2">
      <c r="C185" s="376"/>
      <c r="D185" s="61" t="s">
        <v>125</v>
      </c>
      <c r="E185" s="62">
        <v>12.296214000000001</v>
      </c>
      <c r="F185" s="62">
        <v>0</v>
      </c>
      <c r="G185" s="62">
        <v>12.296214000000001</v>
      </c>
      <c r="H185" s="62">
        <v>12.296214000000001</v>
      </c>
      <c r="I185" s="62">
        <v>0</v>
      </c>
      <c r="J185" s="63">
        <v>12.296214000000001</v>
      </c>
      <c r="K185" s="59"/>
      <c r="L185" s="59"/>
      <c r="M185" s="59"/>
      <c r="N185" s="59"/>
    </row>
    <row r="186" spans="3:14" x14ac:dyDescent="0.2">
      <c r="C186" s="376"/>
      <c r="D186" s="61" t="s">
        <v>155</v>
      </c>
      <c r="E186" s="62">
        <v>1226.7948389999999</v>
      </c>
      <c r="F186" s="62">
        <v>0</v>
      </c>
      <c r="G186" s="62">
        <v>1226.7948389999999</v>
      </c>
      <c r="H186" s="62">
        <v>1226.7948389999999</v>
      </c>
      <c r="I186" s="62">
        <v>0</v>
      </c>
      <c r="J186" s="63">
        <v>1226.7948389999999</v>
      </c>
      <c r="K186" s="59"/>
      <c r="L186" s="59"/>
      <c r="M186" s="59"/>
      <c r="N186" s="59"/>
    </row>
    <row r="187" spans="3:14" x14ac:dyDescent="0.2">
      <c r="C187" s="381" t="s">
        <v>191</v>
      </c>
      <c r="D187" s="382"/>
      <c r="E187" s="57">
        <v>3065.870465</v>
      </c>
      <c r="F187" s="57">
        <v>-3.8</v>
      </c>
      <c r="G187" s="57">
        <v>3062.0704649999998</v>
      </c>
      <c r="H187" s="57">
        <v>3065.870465</v>
      </c>
      <c r="I187" s="57">
        <v>-3.8</v>
      </c>
      <c r="J187" s="58">
        <v>3062.0704649999998</v>
      </c>
      <c r="K187" s="59"/>
      <c r="L187" s="59"/>
      <c r="M187" s="59"/>
      <c r="N187" s="59"/>
    </row>
    <row r="188" spans="3:14" ht="25.5" x14ac:dyDescent="0.2">
      <c r="C188" s="64" t="s">
        <v>33</v>
      </c>
      <c r="D188" s="61" t="s">
        <v>126</v>
      </c>
      <c r="E188" s="62">
        <v>7624.1679750000003</v>
      </c>
      <c r="F188" s="62">
        <v>284</v>
      </c>
      <c r="G188" s="62">
        <v>7908.1679750000003</v>
      </c>
      <c r="H188" s="62">
        <v>4033.967975</v>
      </c>
      <c r="I188" s="62">
        <v>-106</v>
      </c>
      <c r="J188" s="63">
        <v>3927.967975</v>
      </c>
      <c r="K188" s="59"/>
      <c r="L188" s="59"/>
      <c r="M188" s="59"/>
      <c r="N188" s="59"/>
    </row>
    <row r="189" spans="3:14" x14ac:dyDescent="0.2">
      <c r="C189" s="381" t="s">
        <v>191</v>
      </c>
      <c r="D189" s="382"/>
      <c r="E189" s="57">
        <v>7624.1679750000003</v>
      </c>
      <c r="F189" s="57">
        <v>284</v>
      </c>
      <c r="G189" s="57">
        <v>7908.1679750000003</v>
      </c>
      <c r="H189" s="57">
        <v>4033.967975</v>
      </c>
      <c r="I189" s="57">
        <v>-106</v>
      </c>
      <c r="J189" s="58">
        <v>3927.967975</v>
      </c>
      <c r="K189" s="59"/>
      <c r="L189" s="59"/>
      <c r="M189" s="59"/>
      <c r="N189" s="59"/>
    </row>
    <row r="190" spans="3:14" x14ac:dyDescent="0.2">
      <c r="C190" s="375" t="s">
        <v>248</v>
      </c>
      <c r="D190" s="61" t="s">
        <v>239</v>
      </c>
      <c r="E190" s="62">
        <v>785.159175</v>
      </c>
      <c r="F190" s="62">
        <v>4.74763</v>
      </c>
      <c r="G190" s="62">
        <v>789.90680499999996</v>
      </c>
      <c r="H190" s="62">
        <v>784.95917499999996</v>
      </c>
      <c r="I190" s="62">
        <v>4.74763</v>
      </c>
      <c r="J190" s="63">
        <v>789.70680500000003</v>
      </c>
      <c r="K190" s="59"/>
      <c r="L190" s="59"/>
      <c r="M190" s="59"/>
      <c r="N190" s="59"/>
    </row>
    <row r="191" spans="3:14" x14ac:dyDescent="0.2">
      <c r="C191" s="376"/>
      <c r="D191" s="61" t="s">
        <v>51</v>
      </c>
      <c r="E191" s="62">
        <v>2812.124965</v>
      </c>
      <c r="F191" s="62">
        <v>-3.3079999999999998</v>
      </c>
      <c r="G191" s="62">
        <v>2808.816965</v>
      </c>
      <c r="H191" s="62">
        <v>2813.0707910000001</v>
      </c>
      <c r="I191" s="62">
        <v>-3.3079999999999998</v>
      </c>
      <c r="J191" s="63">
        <v>2809.7627910000001</v>
      </c>
      <c r="K191" s="59"/>
      <c r="L191" s="59"/>
      <c r="M191" s="59"/>
      <c r="N191" s="59"/>
    </row>
    <row r="192" spans="3:14" x14ac:dyDescent="0.2">
      <c r="C192" s="376"/>
      <c r="D192" s="61" t="s">
        <v>127</v>
      </c>
      <c r="E192" s="62">
        <v>52.097683000000004</v>
      </c>
      <c r="F192" s="62">
        <v>2999.9119999999998</v>
      </c>
      <c r="G192" s="62">
        <v>3052.0096830000002</v>
      </c>
      <c r="H192" s="62">
        <v>52.097683000000004</v>
      </c>
      <c r="I192" s="62">
        <v>2999.9119999999998</v>
      </c>
      <c r="J192" s="63">
        <v>3052.0096830000002</v>
      </c>
      <c r="K192" s="59"/>
      <c r="L192" s="59"/>
      <c r="M192" s="59"/>
      <c r="N192" s="59"/>
    </row>
    <row r="193" spans="3:14" x14ac:dyDescent="0.2">
      <c r="C193" s="376"/>
      <c r="D193" s="61" t="s">
        <v>133</v>
      </c>
      <c r="E193" s="62">
        <v>74882.010869999998</v>
      </c>
      <c r="F193" s="62">
        <v>-1021</v>
      </c>
      <c r="G193" s="62">
        <v>73861.010869999998</v>
      </c>
      <c r="H193" s="62">
        <v>74882.010869999998</v>
      </c>
      <c r="I193" s="62">
        <v>-1021</v>
      </c>
      <c r="J193" s="63">
        <v>73861.010869999998</v>
      </c>
      <c r="K193" s="59"/>
      <c r="L193" s="59"/>
      <c r="M193" s="59"/>
      <c r="N193" s="59"/>
    </row>
    <row r="194" spans="3:14" ht="25.5" x14ac:dyDescent="0.2">
      <c r="C194" s="376"/>
      <c r="D194" s="61" t="s">
        <v>240</v>
      </c>
      <c r="E194" s="62">
        <v>96.118268999999998</v>
      </c>
      <c r="F194" s="62">
        <v>-0.108</v>
      </c>
      <c r="G194" s="62">
        <v>96.010268999999994</v>
      </c>
      <c r="H194" s="62">
        <v>96.340207000000007</v>
      </c>
      <c r="I194" s="62">
        <v>-0.108</v>
      </c>
      <c r="J194" s="63">
        <v>96.232207000000002</v>
      </c>
      <c r="K194" s="59"/>
      <c r="L194" s="59"/>
      <c r="M194" s="59"/>
      <c r="N194" s="59"/>
    </row>
    <row r="195" spans="3:14" ht="25.5" x14ac:dyDescent="0.2">
      <c r="C195" s="376"/>
      <c r="D195" s="61" t="s">
        <v>128</v>
      </c>
      <c r="E195" s="62">
        <v>364.584926</v>
      </c>
      <c r="F195" s="62">
        <v>-1.321</v>
      </c>
      <c r="G195" s="62">
        <v>363.26392600000003</v>
      </c>
      <c r="H195" s="62">
        <v>763.584926</v>
      </c>
      <c r="I195" s="62">
        <v>113.679</v>
      </c>
      <c r="J195" s="63">
        <v>877.26392599999997</v>
      </c>
      <c r="K195" s="59"/>
      <c r="L195" s="59"/>
      <c r="M195" s="59"/>
      <c r="N195" s="59"/>
    </row>
    <row r="196" spans="3:14" ht="25.5" x14ac:dyDescent="0.2">
      <c r="C196" s="376"/>
      <c r="D196" s="61" t="s">
        <v>129</v>
      </c>
      <c r="E196" s="62">
        <v>162.964395</v>
      </c>
      <c r="F196" s="62">
        <v>-0.56000000000000005</v>
      </c>
      <c r="G196" s="62">
        <v>162.40439499999999</v>
      </c>
      <c r="H196" s="62">
        <v>162.94439499999999</v>
      </c>
      <c r="I196" s="62">
        <v>-0.56000000000000005</v>
      </c>
      <c r="J196" s="63">
        <v>162.38439500000001</v>
      </c>
      <c r="K196" s="59"/>
      <c r="L196" s="59"/>
      <c r="M196" s="59"/>
      <c r="N196" s="59"/>
    </row>
    <row r="197" spans="3:14" x14ac:dyDescent="0.2">
      <c r="C197" s="376"/>
      <c r="D197" s="61" t="s">
        <v>241</v>
      </c>
      <c r="E197" s="62">
        <v>132.59190699999999</v>
      </c>
      <c r="F197" s="62">
        <v>0</v>
      </c>
      <c r="G197" s="62">
        <v>132.59190699999999</v>
      </c>
      <c r="H197" s="62">
        <v>132.59190699999999</v>
      </c>
      <c r="I197" s="62">
        <v>0</v>
      </c>
      <c r="J197" s="63">
        <v>132.59190699999999</v>
      </c>
      <c r="K197" s="59"/>
      <c r="L197" s="59"/>
      <c r="M197" s="59"/>
      <c r="N197" s="59"/>
    </row>
    <row r="198" spans="3:14" ht="25.5" x14ac:dyDescent="0.2">
      <c r="C198" s="376"/>
      <c r="D198" s="61" t="s">
        <v>242</v>
      </c>
      <c r="E198" s="62">
        <v>6772.703141</v>
      </c>
      <c r="F198" s="62">
        <v>-41.65</v>
      </c>
      <c r="G198" s="62">
        <v>6731.0531410000003</v>
      </c>
      <c r="H198" s="62">
        <v>6772.703141</v>
      </c>
      <c r="I198" s="62">
        <v>-41.65</v>
      </c>
      <c r="J198" s="63">
        <v>6731.0531410000003</v>
      </c>
      <c r="K198" s="59"/>
      <c r="L198" s="59"/>
      <c r="M198" s="59"/>
      <c r="N198" s="59"/>
    </row>
    <row r="199" spans="3:14" x14ac:dyDescent="0.2">
      <c r="C199" s="376"/>
      <c r="D199" s="61" t="s">
        <v>243</v>
      </c>
      <c r="E199" s="62">
        <v>324.49777</v>
      </c>
      <c r="F199" s="62">
        <v>0</v>
      </c>
      <c r="G199" s="62">
        <v>324.49777</v>
      </c>
      <c r="H199" s="62">
        <v>324.49777</v>
      </c>
      <c r="I199" s="62">
        <v>0</v>
      </c>
      <c r="J199" s="63">
        <v>324.49777</v>
      </c>
      <c r="K199" s="59"/>
      <c r="L199" s="59"/>
      <c r="M199" s="59"/>
      <c r="N199" s="59"/>
    </row>
    <row r="200" spans="3:14" x14ac:dyDescent="0.2">
      <c r="C200" s="377"/>
      <c r="D200" s="61" t="s">
        <v>244</v>
      </c>
      <c r="E200" s="62">
        <v>6000</v>
      </c>
      <c r="F200" s="62">
        <v>0</v>
      </c>
      <c r="G200" s="62">
        <v>6000</v>
      </c>
      <c r="H200" s="62">
        <v>6000</v>
      </c>
      <c r="I200" s="62">
        <v>0</v>
      </c>
      <c r="J200" s="63">
        <v>6000</v>
      </c>
      <c r="K200" s="59"/>
      <c r="L200" s="59"/>
      <c r="M200" s="59"/>
      <c r="N200" s="59"/>
    </row>
    <row r="201" spans="3:14" x14ac:dyDescent="0.2">
      <c r="C201" s="381" t="s">
        <v>191</v>
      </c>
      <c r="D201" s="382"/>
      <c r="E201" s="57">
        <v>92384.853101000001</v>
      </c>
      <c r="F201" s="57">
        <v>1936.71263</v>
      </c>
      <c r="G201" s="57">
        <v>94321.565730999995</v>
      </c>
      <c r="H201" s="57">
        <v>92784.800864999997</v>
      </c>
      <c r="I201" s="57">
        <v>2051.71263</v>
      </c>
      <c r="J201" s="58">
        <v>94836.513495000007</v>
      </c>
      <c r="K201" s="59"/>
      <c r="L201" s="59"/>
      <c r="M201" s="59"/>
      <c r="N201" s="59"/>
    </row>
    <row r="202" spans="3:14" x14ac:dyDescent="0.2">
      <c r="C202" s="375" t="s">
        <v>34</v>
      </c>
      <c r="D202" s="61" t="s">
        <v>139</v>
      </c>
      <c r="E202" s="62">
        <v>537.11529399999995</v>
      </c>
      <c r="F202" s="62">
        <v>-1.5014069999999999</v>
      </c>
      <c r="G202" s="62">
        <v>535.61388699999998</v>
      </c>
      <c r="H202" s="62">
        <v>537.11529399999995</v>
      </c>
      <c r="I202" s="62">
        <v>-1.5014069999999999</v>
      </c>
      <c r="J202" s="63">
        <v>535.61388699999998</v>
      </c>
      <c r="K202" s="59"/>
      <c r="L202" s="59"/>
      <c r="M202" s="59"/>
      <c r="N202" s="59"/>
    </row>
    <row r="203" spans="3:14" x14ac:dyDescent="0.2">
      <c r="C203" s="377"/>
      <c r="D203" s="61" t="s">
        <v>143</v>
      </c>
      <c r="E203" s="62">
        <v>149.87603899999999</v>
      </c>
      <c r="F203" s="62">
        <v>-0.504189</v>
      </c>
      <c r="G203" s="62">
        <v>149.37184999999999</v>
      </c>
      <c r="H203" s="62">
        <v>149.87603899999999</v>
      </c>
      <c r="I203" s="62">
        <v>-0.504189</v>
      </c>
      <c r="J203" s="63">
        <v>149.37184999999999</v>
      </c>
      <c r="K203" s="59"/>
      <c r="L203" s="59"/>
      <c r="M203" s="59"/>
      <c r="N203" s="59"/>
    </row>
    <row r="204" spans="3:14" x14ac:dyDescent="0.2">
      <c r="C204" s="381" t="s">
        <v>191</v>
      </c>
      <c r="D204" s="382"/>
      <c r="E204" s="57">
        <v>686.99133300000005</v>
      </c>
      <c r="F204" s="57">
        <v>-2.0055960000000002</v>
      </c>
      <c r="G204" s="57">
        <v>684.98573699999997</v>
      </c>
      <c r="H204" s="57">
        <v>686.99133300000005</v>
      </c>
      <c r="I204" s="57">
        <v>-2.0055960000000002</v>
      </c>
      <c r="J204" s="58">
        <v>684.98573699999997</v>
      </c>
      <c r="K204" s="59"/>
      <c r="L204" s="59"/>
      <c r="M204" s="59"/>
      <c r="N204" s="59"/>
    </row>
    <row r="205" spans="3:14" x14ac:dyDescent="0.2">
      <c r="C205" s="64" t="s">
        <v>35</v>
      </c>
      <c r="D205" s="61" t="s">
        <v>130</v>
      </c>
      <c r="E205" s="62">
        <v>43.226047000000001</v>
      </c>
      <c r="F205" s="62">
        <v>0.1</v>
      </c>
      <c r="G205" s="62">
        <v>43.326047000000003</v>
      </c>
      <c r="H205" s="62">
        <v>43.225057</v>
      </c>
      <c r="I205" s="62">
        <v>0.1</v>
      </c>
      <c r="J205" s="63">
        <v>43.325057000000001</v>
      </c>
      <c r="K205" s="59"/>
      <c r="L205" s="59"/>
      <c r="M205" s="59"/>
      <c r="N205" s="59"/>
    </row>
    <row r="206" spans="3:14" x14ac:dyDescent="0.2">
      <c r="C206" s="381" t="s">
        <v>191</v>
      </c>
      <c r="D206" s="382"/>
      <c r="E206" s="57">
        <v>43.226047000000001</v>
      </c>
      <c r="F206" s="57">
        <v>0.1</v>
      </c>
      <c r="G206" s="57">
        <v>43.326047000000003</v>
      </c>
      <c r="H206" s="57">
        <v>43.225057</v>
      </c>
      <c r="I206" s="57">
        <v>0.1</v>
      </c>
      <c r="J206" s="58">
        <v>43.325057000000001</v>
      </c>
      <c r="K206" s="59"/>
      <c r="L206" s="59"/>
      <c r="M206" s="59"/>
      <c r="N206" s="59"/>
    </row>
    <row r="207" spans="3:14" x14ac:dyDescent="0.2">
      <c r="C207" s="375" t="s">
        <v>36</v>
      </c>
      <c r="D207" s="61" t="s">
        <v>53</v>
      </c>
      <c r="E207" s="62">
        <v>572.91440699999998</v>
      </c>
      <c r="F207" s="62">
        <v>-169.130911</v>
      </c>
      <c r="G207" s="62">
        <v>403.78349600000001</v>
      </c>
      <c r="H207" s="62">
        <v>560.40229399999998</v>
      </c>
      <c r="I207" s="62">
        <v>-169.130911</v>
      </c>
      <c r="J207" s="63">
        <v>391.27138300000001</v>
      </c>
      <c r="K207" s="59"/>
      <c r="L207" s="59"/>
      <c r="M207" s="59"/>
      <c r="N207" s="59"/>
    </row>
    <row r="208" spans="3:14" x14ac:dyDescent="0.2">
      <c r="C208" s="376"/>
      <c r="D208" s="61" t="s">
        <v>43</v>
      </c>
      <c r="E208" s="62">
        <v>2154.464813</v>
      </c>
      <c r="F208" s="62">
        <v>-12.582335</v>
      </c>
      <c r="G208" s="62">
        <v>2141.882478</v>
      </c>
      <c r="H208" s="62">
        <v>2154.1216290000002</v>
      </c>
      <c r="I208" s="62">
        <v>-12.582335</v>
      </c>
      <c r="J208" s="63">
        <v>2141.5392940000002</v>
      </c>
      <c r="K208" s="59"/>
      <c r="L208" s="59"/>
      <c r="M208" s="59"/>
      <c r="N208" s="59"/>
    </row>
    <row r="209" spans="3:14" ht="25.5" x14ac:dyDescent="0.2">
      <c r="C209" s="376"/>
      <c r="D209" s="61" t="s">
        <v>245</v>
      </c>
      <c r="E209" s="62">
        <v>516.05563099999995</v>
      </c>
      <c r="F209" s="62">
        <v>11.768981999999999</v>
      </c>
      <c r="G209" s="62">
        <v>527.824613</v>
      </c>
      <c r="H209" s="62">
        <v>515.99363100000005</v>
      </c>
      <c r="I209" s="62">
        <v>11.768981999999999</v>
      </c>
      <c r="J209" s="63">
        <v>527.76261299999999</v>
      </c>
      <c r="K209" s="59"/>
      <c r="L209" s="59"/>
      <c r="M209" s="59"/>
      <c r="N209" s="59"/>
    </row>
    <row r="210" spans="3:14" ht="25.5" x14ac:dyDescent="0.2">
      <c r="C210" s="376"/>
      <c r="D210" s="61" t="s">
        <v>65</v>
      </c>
      <c r="E210" s="62">
        <v>142.80040500000001</v>
      </c>
      <c r="F210" s="62">
        <v>3.3543059999999998</v>
      </c>
      <c r="G210" s="62">
        <v>146.15471099999999</v>
      </c>
      <c r="H210" s="62">
        <v>142.80040500000001</v>
      </c>
      <c r="I210" s="62">
        <v>3.3543059999999998</v>
      </c>
      <c r="J210" s="63">
        <v>146.15471099999999</v>
      </c>
      <c r="K210" s="59"/>
      <c r="L210" s="59"/>
      <c r="M210" s="59"/>
      <c r="N210" s="59"/>
    </row>
    <row r="211" spans="3:14" ht="25.5" x14ac:dyDescent="0.2">
      <c r="C211" s="376"/>
      <c r="D211" s="61" t="s">
        <v>246</v>
      </c>
      <c r="E211" s="62">
        <v>467.05410699999999</v>
      </c>
      <c r="F211" s="62">
        <v>1</v>
      </c>
      <c r="G211" s="62">
        <v>468.05410699999999</v>
      </c>
      <c r="H211" s="62">
        <v>463.05410699999999</v>
      </c>
      <c r="I211" s="62">
        <v>1</v>
      </c>
      <c r="J211" s="63">
        <v>464.05410699999999</v>
      </c>
      <c r="K211" s="59"/>
      <c r="L211" s="59"/>
      <c r="M211" s="59"/>
      <c r="N211" s="59"/>
    </row>
    <row r="212" spans="3:14" ht="25.5" x14ac:dyDescent="0.2">
      <c r="C212" s="376"/>
      <c r="D212" s="61" t="s">
        <v>247</v>
      </c>
      <c r="E212" s="62">
        <v>96.017432999999997</v>
      </c>
      <c r="F212" s="62">
        <v>-5.5112759999999996</v>
      </c>
      <c r="G212" s="62">
        <v>90.506157000000002</v>
      </c>
      <c r="H212" s="62">
        <v>96.017432999999997</v>
      </c>
      <c r="I212" s="62">
        <v>-5.5112759999999996</v>
      </c>
      <c r="J212" s="63">
        <v>90.506157000000002</v>
      </c>
      <c r="K212" s="59"/>
      <c r="L212" s="59"/>
      <c r="M212" s="59"/>
      <c r="N212" s="59"/>
    </row>
    <row r="213" spans="3:14" ht="25.5" x14ac:dyDescent="0.2">
      <c r="C213" s="60"/>
      <c r="D213" s="61" t="s">
        <v>292</v>
      </c>
      <c r="E213" s="62">
        <v>-1.7264000000000002E-2</v>
      </c>
      <c r="F213" s="62">
        <v>1.7264000000000002E-2</v>
      </c>
      <c r="G213" s="62">
        <v>0</v>
      </c>
      <c r="H213" s="62">
        <v>-1.7264000000000002E-2</v>
      </c>
      <c r="I213" s="62">
        <v>1.7264000000000002E-2</v>
      </c>
      <c r="J213" s="63">
        <v>0</v>
      </c>
      <c r="K213" s="59"/>
      <c r="L213" s="59"/>
      <c r="M213" s="59"/>
      <c r="N213" s="59"/>
    </row>
    <row r="214" spans="3:14" x14ac:dyDescent="0.2">
      <c r="C214" s="381" t="s">
        <v>191</v>
      </c>
      <c r="D214" s="382"/>
      <c r="E214" s="57">
        <v>3949.2895319999998</v>
      </c>
      <c r="F214" s="57">
        <v>-171.08396999999999</v>
      </c>
      <c r="G214" s="57">
        <v>3778.2055620000001</v>
      </c>
      <c r="H214" s="57">
        <v>3932.3722349999998</v>
      </c>
      <c r="I214" s="57">
        <v>-171.08396999999999</v>
      </c>
      <c r="J214" s="58">
        <v>3761.2882650000001</v>
      </c>
      <c r="K214" s="59"/>
      <c r="L214" s="59"/>
      <c r="M214" s="59"/>
      <c r="N214" s="59"/>
    </row>
    <row r="215" spans="3:14" x14ac:dyDescent="0.2">
      <c r="C215" s="375" t="s">
        <v>37</v>
      </c>
      <c r="D215" s="61" t="s">
        <v>54</v>
      </c>
      <c r="E215" s="62">
        <v>5480.7740100000001</v>
      </c>
      <c r="F215" s="62">
        <v>7148.1044439999996</v>
      </c>
      <c r="G215" s="62">
        <v>12628.878454</v>
      </c>
      <c r="H215" s="62">
        <v>5479.3940149999999</v>
      </c>
      <c r="I215" s="62">
        <v>7148.1044439999996</v>
      </c>
      <c r="J215" s="63">
        <v>12627.498459</v>
      </c>
      <c r="K215" s="59"/>
      <c r="L215" s="59"/>
      <c r="M215" s="59"/>
      <c r="N215" s="59"/>
    </row>
    <row r="216" spans="3:14" x14ac:dyDescent="0.2">
      <c r="C216" s="377"/>
      <c r="D216" s="65" t="s">
        <v>157</v>
      </c>
      <c r="E216" s="62">
        <v>5319.0564549999999</v>
      </c>
      <c r="F216" s="62">
        <v>413.50564000000003</v>
      </c>
      <c r="G216" s="62">
        <v>5732.5620950000002</v>
      </c>
      <c r="H216" s="62">
        <v>11739.056455</v>
      </c>
      <c r="I216" s="62">
        <v>268.00564000000003</v>
      </c>
      <c r="J216" s="63">
        <v>12007.062094999999</v>
      </c>
      <c r="K216" s="59"/>
      <c r="L216" s="59"/>
      <c r="M216" s="59"/>
      <c r="N216" s="59"/>
    </row>
    <row r="217" spans="3:14" x14ac:dyDescent="0.2">
      <c r="C217" s="381" t="s">
        <v>191</v>
      </c>
      <c r="D217" s="382"/>
      <c r="E217" s="57">
        <v>10799.830464999999</v>
      </c>
      <c r="F217" s="57">
        <v>7561.6100839999999</v>
      </c>
      <c r="G217" s="57">
        <v>18361.440548999999</v>
      </c>
      <c r="H217" s="57">
        <v>17218.45047</v>
      </c>
      <c r="I217" s="57">
        <v>7416.1100839999999</v>
      </c>
      <c r="J217" s="58">
        <v>24634.560554</v>
      </c>
      <c r="K217" s="59"/>
      <c r="L217" s="59"/>
      <c r="M217" s="59"/>
      <c r="N217" s="59"/>
    </row>
    <row r="218" spans="3:14" x14ac:dyDescent="0.2">
      <c r="C218" s="375" t="s">
        <v>38</v>
      </c>
      <c r="D218" s="61" t="s">
        <v>135</v>
      </c>
      <c r="E218" s="62">
        <v>68114.312999999995</v>
      </c>
      <c r="F218" s="62">
        <v>-169</v>
      </c>
      <c r="G218" s="62">
        <v>67945.312999999995</v>
      </c>
      <c r="H218" s="62">
        <v>68114.312999999995</v>
      </c>
      <c r="I218" s="62">
        <v>-169</v>
      </c>
      <c r="J218" s="63">
        <v>67945.312999999995</v>
      </c>
      <c r="K218" s="59"/>
      <c r="L218" s="59"/>
      <c r="M218" s="59"/>
      <c r="N218" s="59"/>
    </row>
    <row r="219" spans="3:14" x14ac:dyDescent="0.2">
      <c r="C219" s="377"/>
      <c r="D219" s="61" t="s">
        <v>158</v>
      </c>
      <c r="E219" s="62">
        <v>262640.47019999998</v>
      </c>
      <c r="F219" s="62">
        <v>0</v>
      </c>
      <c r="G219" s="62">
        <v>262640.47019999998</v>
      </c>
      <c r="H219" s="62">
        <v>262640.47019999998</v>
      </c>
      <c r="I219" s="62">
        <v>0</v>
      </c>
      <c r="J219" s="63">
        <v>262640.47019999998</v>
      </c>
      <c r="K219" s="59"/>
      <c r="L219" s="59"/>
      <c r="M219" s="59"/>
      <c r="N219" s="59"/>
    </row>
    <row r="220" spans="3:14" x14ac:dyDescent="0.2">
      <c r="C220" s="381" t="s">
        <v>191</v>
      </c>
      <c r="D220" s="382"/>
      <c r="E220" s="57">
        <v>330754.78320000001</v>
      </c>
      <c r="F220" s="57">
        <v>-169</v>
      </c>
      <c r="G220" s="57">
        <v>330585.78320000001</v>
      </c>
      <c r="H220" s="57">
        <v>330754.78320000001</v>
      </c>
      <c r="I220" s="57">
        <v>-169</v>
      </c>
      <c r="J220" s="58">
        <v>330585.78320000001</v>
      </c>
      <c r="K220" s="59"/>
      <c r="L220" s="59"/>
      <c r="M220" s="59"/>
      <c r="N220" s="59"/>
    </row>
    <row r="221" spans="3:14" ht="13.5" thickBot="1" x14ac:dyDescent="0.25">
      <c r="C221" s="395" t="s">
        <v>5</v>
      </c>
      <c r="D221" s="396" t="s">
        <v>5</v>
      </c>
      <c r="E221" s="66">
        <v>905169.01750099997</v>
      </c>
      <c r="F221" s="66">
        <v>22041.908528</v>
      </c>
      <c r="G221" s="66">
        <f>(E221+F221)</f>
        <v>927210.92602899997</v>
      </c>
      <c r="H221" s="66">
        <v>915458.61351399997</v>
      </c>
      <c r="I221" s="66">
        <v>21621.408528</v>
      </c>
      <c r="J221" s="67">
        <v>937080.02204199997</v>
      </c>
      <c r="K221" s="59"/>
      <c r="L221" s="59"/>
      <c r="M221" s="59"/>
      <c r="N221" s="59"/>
    </row>
    <row r="222" spans="3:14" x14ac:dyDescent="0.2">
      <c r="C222" s="394" t="s">
        <v>300</v>
      </c>
      <c r="D222" s="394"/>
      <c r="E222" s="394"/>
      <c r="F222" s="394"/>
      <c r="G222" s="394"/>
      <c r="H222" s="394"/>
      <c r="I222" s="394"/>
      <c r="J222" s="394"/>
      <c r="L222" s="68"/>
      <c r="M222" s="69"/>
    </row>
    <row r="223" spans="3:14" x14ac:dyDescent="0.2">
      <c r="E223" s="59"/>
      <c r="H223" s="70"/>
    </row>
    <row r="224" spans="3:14" x14ac:dyDescent="0.2">
      <c r="E224" s="59"/>
      <c r="F224" s="59"/>
      <c r="G224" s="59"/>
      <c r="H224" s="59"/>
      <c r="I224" s="59"/>
      <c r="J224" s="59"/>
    </row>
    <row r="225" spans="5:10" x14ac:dyDescent="0.2">
      <c r="E225" s="59"/>
      <c r="F225" s="59"/>
      <c r="G225" s="59"/>
      <c r="H225" s="59"/>
      <c r="I225" s="59"/>
      <c r="J225" s="59"/>
    </row>
    <row r="230" spans="5:10" x14ac:dyDescent="0.2">
      <c r="E230" s="59"/>
      <c r="F230" s="59"/>
    </row>
  </sheetData>
  <mergeCells count="75">
    <mergeCell ref="C222:J222"/>
    <mergeCell ref="C214:D214"/>
    <mergeCell ref="C215:C216"/>
    <mergeCell ref="C217:D217"/>
    <mergeCell ref="C218:C219"/>
    <mergeCell ref="C220:D220"/>
    <mergeCell ref="C221:D221"/>
    <mergeCell ref="C207:C212"/>
    <mergeCell ref="C176:D176"/>
    <mergeCell ref="C177:C182"/>
    <mergeCell ref="C183:D183"/>
    <mergeCell ref="C184:C186"/>
    <mergeCell ref="C187:D187"/>
    <mergeCell ref="C189:D189"/>
    <mergeCell ref="C190:C200"/>
    <mergeCell ref="C201:D201"/>
    <mergeCell ref="C202:C203"/>
    <mergeCell ref="C204:D204"/>
    <mergeCell ref="C206:D206"/>
    <mergeCell ref="C174:C175"/>
    <mergeCell ref="C125:D125"/>
    <mergeCell ref="C126:C137"/>
    <mergeCell ref="C138:D138"/>
    <mergeCell ref="C139:C151"/>
    <mergeCell ref="C152:D152"/>
    <mergeCell ref="C153:C160"/>
    <mergeCell ref="C161:D161"/>
    <mergeCell ref="C162:C164"/>
    <mergeCell ref="C165:D165"/>
    <mergeCell ref="C166:C172"/>
    <mergeCell ref="C173:D173"/>
    <mergeCell ref="C123:C124"/>
    <mergeCell ref="C80:C86"/>
    <mergeCell ref="C87:D87"/>
    <mergeCell ref="C88:C92"/>
    <mergeCell ref="C93:D93"/>
    <mergeCell ref="C94:C98"/>
    <mergeCell ref="C99:D99"/>
    <mergeCell ref="C101:D101"/>
    <mergeCell ref="C102:C108"/>
    <mergeCell ref="C109:D109"/>
    <mergeCell ref="C110:C121"/>
    <mergeCell ref="C122:D122"/>
    <mergeCell ref="C20:C33"/>
    <mergeCell ref="C34:D34"/>
    <mergeCell ref="C35:C40"/>
    <mergeCell ref="C41:D41"/>
    <mergeCell ref="C79:D79"/>
    <mergeCell ref="C49:D49"/>
    <mergeCell ref="C50:C55"/>
    <mergeCell ref="C56:D56"/>
    <mergeCell ref="C57:C60"/>
    <mergeCell ref="C61:D61"/>
    <mergeCell ref="C62:C64"/>
    <mergeCell ref="C65:D65"/>
    <mergeCell ref="C66:C68"/>
    <mergeCell ref="C69:D69"/>
    <mergeCell ref="C70:C76"/>
    <mergeCell ref="C77:D77"/>
    <mergeCell ref="C42:C48"/>
    <mergeCell ref="J5:J6"/>
    <mergeCell ref="C7:C8"/>
    <mergeCell ref="C9:D9"/>
    <mergeCell ref="C11:D11"/>
    <mergeCell ref="C12:C18"/>
    <mergeCell ref="F5:F6"/>
    <mergeCell ref="I5:I6"/>
    <mergeCell ref="C4:C6"/>
    <mergeCell ref="D4:D6"/>
    <mergeCell ref="E4:G4"/>
    <mergeCell ref="H4:J4"/>
    <mergeCell ref="E5:E6"/>
    <mergeCell ref="G5:G6"/>
    <mergeCell ref="H5:H6"/>
    <mergeCell ref="C19:D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D22"/>
  <sheetViews>
    <sheetView workbookViewId="0">
      <selection activeCell="A2" sqref="A2"/>
    </sheetView>
  </sheetViews>
  <sheetFormatPr defaultRowHeight="12.75" x14ac:dyDescent="0.2"/>
  <cols>
    <col min="1" max="1" width="41.140625" style="87" customWidth="1"/>
    <col min="2" max="4" width="11.85546875" style="87" customWidth="1"/>
    <col min="5" max="256" width="9.140625" style="87"/>
    <col min="257" max="257" width="41.140625" style="87" customWidth="1"/>
    <col min="258" max="260" width="11.85546875" style="87" customWidth="1"/>
    <col min="261" max="512" width="9.140625" style="87"/>
    <col min="513" max="513" width="41.140625" style="87" customWidth="1"/>
    <col min="514" max="516" width="11.85546875" style="87" customWidth="1"/>
    <col min="517" max="768" width="9.140625" style="87"/>
    <col min="769" max="769" width="41.140625" style="87" customWidth="1"/>
    <col min="770" max="772" width="11.85546875" style="87" customWidth="1"/>
    <col min="773" max="1024" width="9.140625" style="87"/>
    <col min="1025" max="1025" width="41.140625" style="87" customWidth="1"/>
    <col min="1026" max="1028" width="11.85546875" style="87" customWidth="1"/>
    <col min="1029" max="1280" width="9.140625" style="87"/>
    <col min="1281" max="1281" width="41.140625" style="87" customWidth="1"/>
    <col min="1282" max="1284" width="11.85546875" style="87" customWidth="1"/>
    <col min="1285" max="1536" width="9.140625" style="87"/>
    <col min="1537" max="1537" width="41.140625" style="87" customWidth="1"/>
    <col min="1538" max="1540" width="11.85546875" style="87" customWidth="1"/>
    <col min="1541" max="1792" width="9.140625" style="87"/>
    <col min="1793" max="1793" width="41.140625" style="87" customWidth="1"/>
    <col min="1794" max="1796" width="11.85546875" style="87" customWidth="1"/>
    <col min="1797" max="2048" width="9.140625" style="87"/>
    <col min="2049" max="2049" width="41.140625" style="87" customWidth="1"/>
    <col min="2050" max="2052" width="11.85546875" style="87" customWidth="1"/>
    <col min="2053" max="2304" width="9.140625" style="87"/>
    <col min="2305" max="2305" width="41.140625" style="87" customWidth="1"/>
    <col min="2306" max="2308" width="11.85546875" style="87" customWidth="1"/>
    <col min="2309" max="2560" width="9.140625" style="87"/>
    <col min="2561" max="2561" width="41.140625" style="87" customWidth="1"/>
    <col min="2562" max="2564" width="11.85546875" style="87" customWidth="1"/>
    <col min="2565" max="2816" width="9.140625" style="87"/>
    <col min="2817" max="2817" width="41.140625" style="87" customWidth="1"/>
    <col min="2818" max="2820" width="11.85546875" style="87" customWidth="1"/>
    <col min="2821" max="3072" width="9.140625" style="87"/>
    <col min="3073" max="3073" width="41.140625" style="87" customWidth="1"/>
    <col min="3074" max="3076" width="11.85546875" style="87" customWidth="1"/>
    <col min="3077" max="3328" width="9.140625" style="87"/>
    <col min="3329" max="3329" width="41.140625" style="87" customWidth="1"/>
    <col min="3330" max="3332" width="11.85546875" style="87" customWidth="1"/>
    <col min="3333" max="3584" width="9.140625" style="87"/>
    <col min="3585" max="3585" width="41.140625" style="87" customWidth="1"/>
    <col min="3586" max="3588" width="11.85546875" style="87" customWidth="1"/>
    <col min="3589" max="3840" width="9.140625" style="87"/>
    <col min="3841" max="3841" width="41.140625" style="87" customWidth="1"/>
    <col min="3842" max="3844" width="11.85546875" style="87" customWidth="1"/>
    <col min="3845" max="4096" width="9.140625" style="87"/>
    <col min="4097" max="4097" width="41.140625" style="87" customWidth="1"/>
    <col min="4098" max="4100" width="11.85546875" style="87" customWidth="1"/>
    <col min="4101" max="4352" width="9.140625" style="87"/>
    <col min="4353" max="4353" width="41.140625" style="87" customWidth="1"/>
    <col min="4354" max="4356" width="11.85546875" style="87" customWidth="1"/>
    <col min="4357" max="4608" width="9.140625" style="87"/>
    <col min="4609" max="4609" width="41.140625" style="87" customWidth="1"/>
    <col min="4610" max="4612" width="11.85546875" style="87" customWidth="1"/>
    <col min="4613" max="4864" width="9.140625" style="87"/>
    <col min="4865" max="4865" width="41.140625" style="87" customWidth="1"/>
    <col min="4866" max="4868" width="11.85546875" style="87" customWidth="1"/>
    <col min="4869" max="5120" width="9.140625" style="87"/>
    <col min="5121" max="5121" width="41.140625" style="87" customWidth="1"/>
    <col min="5122" max="5124" width="11.85546875" style="87" customWidth="1"/>
    <col min="5125" max="5376" width="9.140625" style="87"/>
    <col min="5377" max="5377" width="41.140625" style="87" customWidth="1"/>
    <col min="5378" max="5380" width="11.85546875" style="87" customWidth="1"/>
    <col min="5381" max="5632" width="9.140625" style="87"/>
    <col min="5633" max="5633" width="41.140625" style="87" customWidth="1"/>
    <col min="5634" max="5636" width="11.85546875" style="87" customWidth="1"/>
    <col min="5637" max="5888" width="9.140625" style="87"/>
    <col min="5889" max="5889" width="41.140625" style="87" customWidth="1"/>
    <col min="5890" max="5892" width="11.85546875" style="87" customWidth="1"/>
    <col min="5893" max="6144" width="9.140625" style="87"/>
    <col min="6145" max="6145" width="41.140625" style="87" customWidth="1"/>
    <col min="6146" max="6148" width="11.85546875" style="87" customWidth="1"/>
    <col min="6149" max="6400" width="9.140625" style="87"/>
    <col min="6401" max="6401" width="41.140625" style="87" customWidth="1"/>
    <col min="6402" max="6404" width="11.85546875" style="87" customWidth="1"/>
    <col min="6405" max="6656" width="9.140625" style="87"/>
    <col min="6657" max="6657" width="41.140625" style="87" customWidth="1"/>
    <col min="6658" max="6660" width="11.85546875" style="87" customWidth="1"/>
    <col min="6661" max="6912" width="9.140625" style="87"/>
    <col min="6913" max="6913" width="41.140625" style="87" customWidth="1"/>
    <col min="6914" max="6916" width="11.85546875" style="87" customWidth="1"/>
    <col min="6917" max="7168" width="9.140625" style="87"/>
    <col min="7169" max="7169" width="41.140625" style="87" customWidth="1"/>
    <col min="7170" max="7172" width="11.85546875" style="87" customWidth="1"/>
    <col min="7173" max="7424" width="9.140625" style="87"/>
    <col min="7425" max="7425" width="41.140625" style="87" customWidth="1"/>
    <col min="7426" max="7428" width="11.85546875" style="87" customWidth="1"/>
    <col min="7429" max="7680" width="9.140625" style="87"/>
    <col min="7681" max="7681" width="41.140625" style="87" customWidth="1"/>
    <col min="7682" max="7684" width="11.85546875" style="87" customWidth="1"/>
    <col min="7685" max="7936" width="9.140625" style="87"/>
    <col min="7937" max="7937" width="41.140625" style="87" customWidth="1"/>
    <col min="7938" max="7940" width="11.85546875" style="87" customWidth="1"/>
    <col min="7941" max="8192" width="9.140625" style="87"/>
    <col min="8193" max="8193" width="41.140625" style="87" customWidth="1"/>
    <col min="8194" max="8196" width="11.85546875" style="87" customWidth="1"/>
    <col min="8197" max="8448" width="9.140625" style="87"/>
    <col min="8449" max="8449" width="41.140625" style="87" customWidth="1"/>
    <col min="8450" max="8452" width="11.85546875" style="87" customWidth="1"/>
    <col min="8453" max="8704" width="9.140625" style="87"/>
    <col min="8705" max="8705" width="41.140625" style="87" customWidth="1"/>
    <col min="8706" max="8708" width="11.85546875" style="87" customWidth="1"/>
    <col min="8709" max="8960" width="9.140625" style="87"/>
    <col min="8961" max="8961" width="41.140625" style="87" customWidth="1"/>
    <col min="8962" max="8964" width="11.85546875" style="87" customWidth="1"/>
    <col min="8965" max="9216" width="9.140625" style="87"/>
    <col min="9217" max="9217" width="41.140625" style="87" customWidth="1"/>
    <col min="9218" max="9220" width="11.85546875" style="87" customWidth="1"/>
    <col min="9221" max="9472" width="9.140625" style="87"/>
    <col min="9473" max="9473" width="41.140625" style="87" customWidth="1"/>
    <col min="9474" max="9476" width="11.85546875" style="87" customWidth="1"/>
    <col min="9477" max="9728" width="9.140625" style="87"/>
    <col min="9729" max="9729" width="41.140625" style="87" customWidth="1"/>
    <col min="9730" max="9732" width="11.85546875" style="87" customWidth="1"/>
    <col min="9733" max="9984" width="9.140625" style="87"/>
    <col min="9985" max="9985" width="41.140625" style="87" customWidth="1"/>
    <col min="9986" max="9988" width="11.85546875" style="87" customWidth="1"/>
    <col min="9989" max="10240" width="9.140625" style="87"/>
    <col min="10241" max="10241" width="41.140625" style="87" customWidth="1"/>
    <col min="10242" max="10244" width="11.85546875" style="87" customWidth="1"/>
    <col min="10245" max="10496" width="9.140625" style="87"/>
    <col min="10497" max="10497" width="41.140625" style="87" customWidth="1"/>
    <col min="10498" max="10500" width="11.85546875" style="87" customWidth="1"/>
    <col min="10501" max="10752" width="9.140625" style="87"/>
    <col min="10753" max="10753" width="41.140625" style="87" customWidth="1"/>
    <col min="10754" max="10756" width="11.85546875" style="87" customWidth="1"/>
    <col min="10757" max="11008" width="9.140625" style="87"/>
    <col min="11009" max="11009" width="41.140625" style="87" customWidth="1"/>
    <col min="11010" max="11012" width="11.85546875" style="87" customWidth="1"/>
    <col min="11013" max="11264" width="9.140625" style="87"/>
    <col min="11265" max="11265" width="41.140625" style="87" customWidth="1"/>
    <col min="11266" max="11268" width="11.85546875" style="87" customWidth="1"/>
    <col min="11269" max="11520" width="9.140625" style="87"/>
    <col min="11521" max="11521" width="41.140625" style="87" customWidth="1"/>
    <col min="11522" max="11524" width="11.85546875" style="87" customWidth="1"/>
    <col min="11525" max="11776" width="9.140625" style="87"/>
    <col min="11777" max="11777" width="41.140625" style="87" customWidth="1"/>
    <col min="11778" max="11780" width="11.85546875" style="87" customWidth="1"/>
    <col min="11781" max="12032" width="9.140625" style="87"/>
    <col min="12033" max="12033" width="41.140625" style="87" customWidth="1"/>
    <col min="12034" max="12036" width="11.85546875" style="87" customWidth="1"/>
    <col min="12037" max="12288" width="9.140625" style="87"/>
    <col min="12289" max="12289" width="41.140625" style="87" customWidth="1"/>
    <col min="12290" max="12292" width="11.85546875" style="87" customWidth="1"/>
    <col min="12293" max="12544" width="9.140625" style="87"/>
    <col min="12545" max="12545" width="41.140625" style="87" customWidth="1"/>
    <col min="12546" max="12548" width="11.85546875" style="87" customWidth="1"/>
    <col min="12549" max="12800" width="9.140625" style="87"/>
    <col min="12801" max="12801" width="41.140625" style="87" customWidth="1"/>
    <col min="12802" max="12804" width="11.85546875" style="87" customWidth="1"/>
    <col min="12805" max="13056" width="9.140625" style="87"/>
    <col min="13057" max="13057" width="41.140625" style="87" customWidth="1"/>
    <col min="13058" max="13060" width="11.85546875" style="87" customWidth="1"/>
    <col min="13061" max="13312" width="9.140625" style="87"/>
    <col min="13313" max="13313" width="41.140625" style="87" customWidth="1"/>
    <col min="13314" max="13316" width="11.85546875" style="87" customWidth="1"/>
    <col min="13317" max="13568" width="9.140625" style="87"/>
    <col min="13569" max="13569" width="41.140625" style="87" customWidth="1"/>
    <col min="13570" max="13572" width="11.85546875" style="87" customWidth="1"/>
    <col min="13573" max="13824" width="9.140625" style="87"/>
    <col min="13825" max="13825" width="41.140625" style="87" customWidth="1"/>
    <col min="13826" max="13828" width="11.85546875" style="87" customWidth="1"/>
    <col min="13829" max="14080" width="9.140625" style="87"/>
    <col min="14081" max="14081" width="41.140625" style="87" customWidth="1"/>
    <col min="14082" max="14084" width="11.85546875" style="87" customWidth="1"/>
    <col min="14085" max="14336" width="9.140625" style="87"/>
    <col min="14337" max="14337" width="41.140625" style="87" customWidth="1"/>
    <col min="14338" max="14340" width="11.85546875" style="87" customWidth="1"/>
    <col min="14341" max="14592" width="9.140625" style="87"/>
    <col min="14593" max="14593" width="41.140625" style="87" customWidth="1"/>
    <col min="14594" max="14596" width="11.85546875" style="87" customWidth="1"/>
    <col min="14597" max="14848" width="9.140625" style="87"/>
    <col min="14849" max="14849" width="41.140625" style="87" customWidth="1"/>
    <col min="14850" max="14852" width="11.85546875" style="87" customWidth="1"/>
    <col min="14853" max="15104" width="9.140625" style="87"/>
    <col min="15105" max="15105" width="41.140625" style="87" customWidth="1"/>
    <col min="15106" max="15108" width="11.85546875" style="87" customWidth="1"/>
    <col min="15109" max="15360" width="9.140625" style="87"/>
    <col min="15361" max="15361" width="41.140625" style="87" customWidth="1"/>
    <col min="15362" max="15364" width="11.85546875" style="87" customWidth="1"/>
    <col min="15365" max="15616" width="9.140625" style="87"/>
    <col min="15617" max="15617" width="41.140625" style="87" customWidth="1"/>
    <col min="15618" max="15620" width="11.85546875" style="87" customWidth="1"/>
    <col min="15621" max="15872" width="9.140625" style="87"/>
    <col min="15873" max="15873" width="41.140625" style="87" customWidth="1"/>
    <col min="15874" max="15876" width="11.85546875" style="87" customWidth="1"/>
    <col min="15877" max="16128" width="9.140625" style="87"/>
    <col min="16129" max="16129" width="41.140625" style="87" customWidth="1"/>
    <col min="16130" max="16132" width="11.85546875" style="87" customWidth="1"/>
    <col min="16133" max="16384" width="9.140625" style="87"/>
  </cols>
  <sheetData>
    <row r="2" spans="1:4" x14ac:dyDescent="0.2">
      <c r="A2" s="75" t="s">
        <v>773</v>
      </c>
    </row>
    <row r="3" spans="1:4" x14ac:dyDescent="0.2">
      <c r="A3" s="25" t="s">
        <v>160</v>
      </c>
    </row>
    <row r="4" spans="1:4" ht="48" customHeight="1" x14ac:dyDescent="0.2">
      <c r="A4" s="26" t="s">
        <v>755</v>
      </c>
      <c r="B4" s="26">
        <v>2020</v>
      </c>
      <c r="C4" s="26">
        <v>2021</v>
      </c>
      <c r="D4" s="26">
        <v>2022</v>
      </c>
    </row>
    <row r="5" spans="1:4" ht="24.95" customHeight="1" x14ac:dyDescent="0.2">
      <c r="A5" s="27" t="s">
        <v>756</v>
      </c>
      <c r="B5" s="28"/>
      <c r="C5" s="28"/>
      <c r="D5" s="29"/>
    </row>
    <row r="6" spans="1:4" ht="21.95" customHeight="1" x14ac:dyDescent="0.2">
      <c r="A6" s="30" t="s">
        <v>757</v>
      </c>
      <c r="B6" s="15">
        <v>486409.16059999994</v>
      </c>
      <c r="C6" s="15">
        <v>513846.67290000001</v>
      </c>
      <c r="D6" s="15">
        <v>527503.91569000005</v>
      </c>
    </row>
    <row r="7" spans="1:4" ht="21.95" customHeight="1" x14ac:dyDescent="0.2">
      <c r="A7" s="30" t="s">
        <v>758</v>
      </c>
      <c r="B7" s="15">
        <v>56125.708919999997</v>
      </c>
      <c r="C7" s="15">
        <v>53427.610065000001</v>
      </c>
      <c r="D7" s="15">
        <v>56957.252974000003</v>
      </c>
    </row>
    <row r="8" spans="1:4" ht="31.5" customHeight="1" x14ac:dyDescent="0.2">
      <c r="A8" s="30" t="s">
        <v>772</v>
      </c>
      <c r="B8" s="15">
        <v>2270.6531420000001</v>
      </c>
      <c r="C8" s="15">
        <v>2279.8581340000001</v>
      </c>
      <c r="D8" s="15">
        <v>2289.3751649999999</v>
      </c>
    </row>
    <row r="9" spans="1:4" s="325" customFormat="1" ht="21.95" customHeight="1" x14ac:dyDescent="0.2">
      <c r="A9" s="35" t="s">
        <v>760</v>
      </c>
      <c r="B9" s="36">
        <f>SUM(B6:B8)</f>
        <v>544805.52266199992</v>
      </c>
      <c r="C9" s="36">
        <f t="shared" ref="C9:D9" si="0">SUM(C6:C8)</f>
        <v>569554.141099</v>
      </c>
      <c r="D9" s="36">
        <f t="shared" si="0"/>
        <v>586750.54382899997</v>
      </c>
    </row>
    <row r="10" spans="1:4" ht="24.95" customHeight="1" x14ac:dyDescent="0.2">
      <c r="A10" s="27" t="s">
        <v>761</v>
      </c>
      <c r="B10" s="28"/>
      <c r="C10" s="28"/>
      <c r="D10" s="29"/>
    </row>
    <row r="11" spans="1:4" ht="21.95" customHeight="1" x14ac:dyDescent="0.2">
      <c r="A11" s="30" t="s">
        <v>762</v>
      </c>
      <c r="B11" s="15">
        <v>545192.796141</v>
      </c>
      <c r="C11" s="15">
        <v>549732.20505499991</v>
      </c>
      <c r="D11" s="15">
        <v>548835.76503500016</v>
      </c>
    </row>
    <row r="12" spans="1:4" ht="21.95" customHeight="1" x14ac:dyDescent="0.2">
      <c r="A12" s="30" t="s">
        <v>763</v>
      </c>
      <c r="B12" s="15">
        <v>76732.245418999999</v>
      </c>
      <c r="C12" s="15">
        <v>76589.993445999993</v>
      </c>
      <c r="D12" s="15">
        <v>72583.652744000006</v>
      </c>
    </row>
    <row r="13" spans="1:4" ht="21.95" customHeight="1" x14ac:dyDescent="0.2">
      <c r="A13" s="30" t="s">
        <v>764</v>
      </c>
      <c r="B13" s="15">
        <v>50637.852324999993</v>
      </c>
      <c r="C13" s="15">
        <v>51830.082977999999</v>
      </c>
      <c r="D13" s="15">
        <v>51810.937327000007</v>
      </c>
    </row>
    <row r="14" spans="1:4" s="326" customFormat="1" ht="21.95" customHeight="1" x14ac:dyDescent="0.2">
      <c r="A14" s="35" t="s">
        <v>765</v>
      </c>
      <c r="B14" s="36">
        <f>SUM(B11:B13)</f>
        <v>672562.89388500003</v>
      </c>
      <c r="C14" s="36">
        <f t="shared" ref="C14:D14" si="1">SUM(C11:C13)</f>
        <v>678152.281479</v>
      </c>
      <c r="D14" s="36">
        <f t="shared" si="1"/>
        <v>673230.35510600009</v>
      </c>
    </row>
    <row r="15" spans="1:4" s="326" customFormat="1" ht="21.95" customHeight="1" x14ac:dyDescent="0.2">
      <c r="A15" s="39" t="s">
        <v>766</v>
      </c>
      <c r="B15" s="40">
        <v>234839.746036</v>
      </c>
      <c r="C15" s="40">
        <v>254865.55995600001</v>
      </c>
      <c r="D15" s="40">
        <v>263849.66693599999</v>
      </c>
    </row>
    <row r="16" spans="1:4" ht="21.95" customHeight="1" x14ac:dyDescent="0.2">
      <c r="A16" s="41" t="s">
        <v>767</v>
      </c>
      <c r="B16" s="42"/>
      <c r="C16" s="42"/>
      <c r="D16" s="42"/>
    </row>
    <row r="17" spans="1:4" ht="21.95" customHeight="1" x14ac:dyDescent="0.2">
      <c r="A17" s="43" t="s">
        <v>768</v>
      </c>
      <c r="B17" s="44">
        <f>+B6+B7-B11-B12</f>
        <v>-79390.172040000049</v>
      </c>
      <c r="C17" s="44">
        <f t="shared" ref="C17:D17" si="2">+C6+C7-C11-C12</f>
        <v>-59047.915535999884</v>
      </c>
      <c r="D17" s="44">
        <f t="shared" si="2"/>
        <v>-36958.249115000173</v>
      </c>
    </row>
    <row r="18" spans="1:4" ht="21.95" customHeight="1" x14ac:dyDescent="0.2">
      <c r="A18" s="43" t="s">
        <v>769</v>
      </c>
      <c r="B18" s="44">
        <f>+B9-B14</f>
        <v>-127757.37122300011</v>
      </c>
      <c r="C18" s="44">
        <f t="shared" ref="C18:D18" si="3">+C9-C14</f>
        <v>-108598.14038</v>
      </c>
      <c r="D18" s="44">
        <f t="shared" si="3"/>
        <v>-86479.811277000117</v>
      </c>
    </row>
    <row r="19" spans="1:4" ht="21.95" customHeight="1" x14ac:dyDescent="0.2">
      <c r="A19" s="43" t="s">
        <v>770</v>
      </c>
      <c r="B19" s="44">
        <f>+B9-B14-B15</f>
        <v>-362597.11725900008</v>
      </c>
      <c r="C19" s="44">
        <f t="shared" ref="C19:D19" si="4">+C9-C14-C15</f>
        <v>-363463.70033600001</v>
      </c>
      <c r="D19" s="44">
        <f t="shared" si="4"/>
        <v>-350329.47821300011</v>
      </c>
    </row>
    <row r="22" spans="1:4" x14ac:dyDescent="0.2">
      <c r="B22" s="104"/>
      <c r="C22" s="104"/>
      <c r="D22" s="104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I49"/>
  <sheetViews>
    <sheetView zoomScale="90" zoomScaleNormal="90" workbookViewId="0">
      <selection activeCell="A2" sqref="A2"/>
    </sheetView>
  </sheetViews>
  <sheetFormatPr defaultColWidth="9.140625" defaultRowHeight="12.75" x14ac:dyDescent="0.2"/>
  <cols>
    <col min="1" max="1" width="44.7109375" style="316" customWidth="1"/>
    <col min="2" max="2" width="12.7109375" style="324" hidden="1" customWidth="1"/>
    <col min="3" max="3" width="12.7109375" style="324" customWidth="1"/>
    <col min="4" max="4" width="12.7109375" style="324" hidden="1" customWidth="1"/>
    <col min="5" max="5" width="12.7109375" style="324" customWidth="1"/>
    <col min="6" max="6" width="12.7109375" style="324" hidden="1" customWidth="1"/>
    <col min="7" max="7" width="12.7109375" style="324" customWidth="1"/>
    <col min="8" max="8" width="9.140625" style="316"/>
    <col min="9" max="15" width="13.28515625" style="316" bestFit="1" customWidth="1"/>
    <col min="16" max="16384" width="9.140625" style="316"/>
  </cols>
  <sheetData>
    <row r="2" spans="1:9" ht="15" customHeight="1" x14ac:dyDescent="0.2">
      <c r="A2" s="75" t="s">
        <v>774</v>
      </c>
      <c r="B2" s="75"/>
      <c r="C2" s="75"/>
      <c r="D2" s="75"/>
      <c r="E2" s="75"/>
      <c r="F2" s="75"/>
      <c r="G2" s="75"/>
    </row>
    <row r="3" spans="1:9" x14ac:dyDescent="0.2">
      <c r="A3" s="25" t="s">
        <v>160</v>
      </c>
      <c r="B3" s="25"/>
      <c r="C3" s="25"/>
      <c r="D3" s="25"/>
      <c r="E3" s="25"/>
      <c r="F3" s="25"/>
      <c r="G3" s="25"/>
    </row>
    <row r="4" spans="1:9" x14ac:dyDescent="0.2">
      <c r="A4" s="334"/>
      <c r="B4" s="335" t="s">
        <v>775</v>
      </c>
      <c r="C4" s="336"/>
      <c r="D4" s="335" t="s">
        <v>776</v>
      </c>
      <c r="E4" s="336"/>
      <c r="F4" s="337" t="s">
        <v>777</v>
      </c>
      <c r="G4" s="337"/>
    </row>
    <row r="5" spans="1:9" x14ac:dyDescent="0.2">
      <c r="A5" s="334"/>
      <c r="B5" s="14" t="s">
        <v>778</v>
      </c>
      <c r="C5" s="14" t="s">
        <v>779</v>
      </c>
      <c r="D5" s="14" t="s">
        <v>778</v>
      </c>
      <c r="E5" s="14" t="s">
        <v>779</v>
      </c>
      <c r="F5" s="14" t="s">
        <v>778</v>
      </c>
      <c r="G5" s="14" t="s">
        <v>779</v>
      </c>
    </row>
    <row r="6" spans="1:9" x14ac:dyDescent="0.2">
      <c r="A6" s="1" t="s">
        <v>780</v>
      </c>
      <c r="B6" s="317">
        <v>511101.31593000004</v>
      </c>
      <c r="C6" s="317">
        <v>486409.16059999994</v>
      </c>
      <c r="D6" s="317">
        <v>538571.13214999996</v>
      </c>
      <c r="E6" s="317">
        <v>513846.67290000001</v>
      </c>
      <c r="F6" s="317">
        <v>552119.0149999999</v>
      </c>
      <c r="G6" s="317">
        <v>527503.91569000005</v>
      </c>
    </row>
    <row r="7" spans="1:9" x14ac:dyDescent="0.2">
      <c r="A7" s="2" t="s">
        <v>781</v>
      </c>
      <c r="B7" s="318">
        <v>272045.00076000002</v>
      </c>
      <c r="C7" s="318">
        <v>259990.15216999999</v>
      </c>
      <c r="D7" s="318">
        <v>276378.99836999999</v>
      </c>
      <c r="E7" s="318">
        <v>263973.44089000003</v>
      </c>
      <c r="F7" s="318">
        <v>278461.63439999998</v>
      </c>
      <c r="G7" s="318">
        <v>265990.71101000003</v>
      </c>
    </row>
    <row r="8" spans="1:9" x14ac:dyDescent="0.2">
      <c r="A8" s="3" t="s">
        <v>782</v>
      </c>
      <c r="B8" s="22">
        <v>201299.20478</v>
      </c>
      <c r="C8" s="22">
        <v>194374.37646999999</v>
      </c>
      <c r="D8" s="22">
        <v>206907.41565000001</v>
      </c>
      <c r="E8" s="22">
        <v>199826.85806</v>
      </c>
      <c r="F8" s="22">
        <v>210187.26564999999</v>
      </c>
      <c r="G8" s="22">
        <v>203097.69102999999</v>
      </c>
    </row>
    <row r="9" spans="1:9" x14ac:dyDescent="0.2">
      <c r="A9" s="4" t="s">
        <v>783</v>
      </c>
      <c r="B9" s="22">
        <v>39932.047209999997</v>
      </c>
      <c r="C9" s="22">
        <v>35207.908239999997</v>
      </c>
      <c r="D9" s="22">
        <v>39911.14172</v>
      </c>
      <c r="E9" s="22">
        <v>35011.010170000001</v>
      </c>
      <c r="F9" s="22">
        <v>38862.241719999998</v>
      </c>
      <c r="G9" s="22">
        <v>33919.044459999997</v>
      </c>
    </row>
    <row r="10" spans="1:9" x14ac:dyDescent="0.2">
      <c r="A10" s="4" t="s">
        <v>784</v>
      </c>
      <c r="B10" s="22">
        <v>8196.0364000000009</v>
      </c>
      <c r="C10" s="22">
        <v>8188.4444599999997</v>
      </c>
      <c r="D10" s="22">
        <v>8174.5315799999998</v>
      </c>
      <c r="E10" s="22">
        <v>8167.6166300000004</v>
      </c>
      <c r="F10" s="22">
        <v>8215.0270600000003</v>
      </c>
      <c r="G10" s="22">
        <v>8208.3581900000008</v>
      </c>
    </row>
    <row r="11" spans="1:9" x14ac:dyDescent="0.2">
      <c r="A11" s="3" t="s">
        <v>785</v>
      </c>
      <c r="B11" s="22">
        <v>1884.7515599999999</v>
      </c>
      <c r="C11" s="22">
        <v>1882.27513</v>
      </c>
      <c r="D11" s="22">
        <v>1898.8207199999999</v>
      </c>
      <c r="E11" s="22">
        <v>1896.29991</v>
      </c>
      <c r="F11" s="22">
        <v>1916.8920800000001</v>
      </c>
      <c r="G11" s="22">
        <v>1914.3119099999999</v>
      </c>
    </row>
    <row r="12" spans="1:9" x14ac:dyDescent="0.2">
      <c r="A12" s="4" t="s">
        <v>786</v>
      </c>
      <c r="B12" s="22">
        <v>757.40016000000003</v>
      </c>
      <c r="C12" s="22">
        <v>735.43976999999995</v>
      </c>
      <c r="D12" s="22">
        <v>762.20155</v>
      </c>
      <c r="E12" s="22">
        <v>737.89223000000004</v>
      </c>
      <c r="F12" s="22">
        <v>766.02802999999994</v>
      </c>
      <c r="G12" s="22">
        <v>740.13066000000003</v>
      </c>
    </row>
    <row r="13" spans="1:9" x14ac:dyDescent="0.2">
      <c r="A13" s="4" t="s">
        <v>787</v>
      </c>
      <c r="B13" s="22">
        <v>224.28194999999999</v>
      </c>
      <c r="C13" s="22">
        <v>220.3219</v>
      </c>
      <c r="D13" s="22">
        <v>225.68557999999999</v>
      </c>
      <c r="E13" s="22">
        <v>220.28569999999999</v>
      </c>
      <c r="F13" s="22">
        <v>226.58016000000001</v>
      </c>
      <c r="G13" s="22">
        <v>220.24683999999999</v>
      </c>
    </row>
    <row r="14" spans="1:9" x14ac:dyDescent="0.2">
      <c r="A14" s="3" t="s">
        <v>788</v>
      </c>
      <c r="B14" s="22">
        <v>3720</v>
      </c>
      <c r="C14" s="22">
        <v>3720</v>
      </c>
      <c r="D14" s="22">
        <v>3720</v>
      </c>
      <c r="E14" s="22">
        <v>3720</v>
      </c>
      <c r="F14" s="22">
        <v>3720</v>
      </c>
      <c r="G14" s="22">
        <v>3720</v>
      </c>
    </row>
    <row r="15" spans="1:9" x14ac:dyDescent="0.2">
      <c r="A15" s="4" t="s">
        <v>789</v>
      </c>
      <c r="B15" s="22">
        <v>16031.278700000024</v>
      </c>
      <c r="C15" s="22">
        <v>15661.386200000008</v>
      </c>
      <c r="D15" s="22">
        <v>14779.201570000005</v>
      </c>
      <c r="E15" s="22">
        <v>14393.478190000023</v>
      </c>
      <c r="F15" s="22">
        <v>14567.599700000021</v>
      </c>
      <c r="G15" s="22">
        <v>14170.927920000046</v>
      </c>
    </row>
    <row r="16" spans="1:9" x14ac:dyDescent="0.2">
      <c r="A16" s="5" t="s">
        <v>790</v>
      </c>
      <c r="B16" s="318">
        <v>239056.31516999999</v>
      </c>
      <c r="C16" s="318">
        <v>226419.00842999999</v>
      </c>
      <c r="D16" s="318">
        <v>262192.13377999997</v>
      </c>
      <c r="E16" s="318">
        <v>249873.23201000001</v>
      </c>
      <c r="F16" s="318">
        <v>273657.38059999997</v>
      </c>
      <c r="G16" s="318">
        <v>261513.20468000002</v>
      </c>
      <c r="I16" s="319"/>
    </row>
    <row r="17" spans="1:9" x14ac:dyDescent="0.2">
      <c r="A17" s="6" t="s">
        <v>791</v>
      </c>
      <c r="B17" s="22">
        <v>176347.57616999999</v>
      </c>
      <c r="C17" s="22">
        <v>163710.26887</v>
      </c>
      <c r="D17" s="22">
        <v>196363.94477999999</v>
      </c>
      <c r="E17" s="22">
        <v>184045.04256999999</v>
      </c>
      <c r="F17" s="22">
        <v>206611.2916</v>
      </c>
      <c r="G17" s="22">
        <v>194467.11515</v>
      </c>
      <c r="I17" s="319"/>
    </row>
    <row r="18" spans="1:9" x14ac:dyDescent="0.2">
      <c r="A18" s="3" t="s">
        <v>792</v>
      </c>
      <c r="B18" s="320">
        <v>153895.03206999999</v>
      </c>
      <c r="C18" s="320">
        <v>141716.82946000001</v>
      </c>
      <c r="D18" s="320">
        <v>173475.58373000001</v>
      </c>
      <c r="E18" s="320">
        <v>161592.45347000001</v>
      </c>
      <c r="F18" s="320">
        <v>183858.97948000001</v>
      </c>
      <c r="G18" s="320">
        <v>172137.65979000001</v>
      </c>
    </row>
    <row r="19" spans="1:9" x14ac:dyDescent="0.2">
      <c r="A19" s="4" t="s">
        <v>793</v>
      </c>
      <c r="B19" s="320">
        <v>12100.73545</v>
      </c>
      <c r="C19" s="320">
        <v>11794.33869</v>
      </c>
      <c r="D19" s="320">
        <v>12279.129859999999</v>
      </c>
      <c r="E19" s="320">
        <v>11973.50332</v>
      </c>
      <c r="F19" s="320">
        <v>12383.81882</v>
      </c>
      <c r="G19" s="320">
        <v>12077.52312</v>
      </c>
    </row>
    <row r="20" spans="1:9" x14ac:dyDescent="0.2">
      <c r="A20" s="4" t="s">
        <v>794</v>
      </c>
      <c r="B20" s="320">
        <v>10351.808649999999</v>
      </c>
      <c r="C20" s="320">
        <v>10199.100719999991</v>
      </c>
      <c r="D20" s="320">
        <v>10609.231189999979</v>
      </c>
      <c r="E20" s="320">
        <v>10479.085779999983</v>
      </c>
      <c r="F20" s="320">
        <v>10368.493299999987</v>
      </c>
      <c r="G20" s="320">
        <v>10251.932239999993</v>
      </c>
    </row>
    <row r="21" spans="1:9" x14ac:dyDescent="0.2">
      <c r="A21" s="7" t="s">
        <v>795</v>
      </c>
      <c r="B21" s="22">
        <v>35496.639999999999</v>
      </c>
      <c r="C21" s="22">
        <v>35496.639999999999</v>
      </c>
      <c r="D21" s="22">
        <v>38487.440000000002</v>
      </c>
      <c r="E21" s="22">
        <v>38487.440000000002</v>
      </c>
      <c r="F21" s="22">
        <v>39633.339999999997</v>
      </c>
      <c r="G21" s="22">
        <v>39633.339999999997</v>
      </c>
    </row>
    <row r="22" spans="1:9" x14ac:dyDescent="0.2">
      <c r="A22" s="3" t="s">
        <v>796</v>
      </c>
      <c r="B22" s="320">
        <v>26249</v>
      </c>
      <c r="C22" s="320">
        <v>26249</v>
      </c>
      <c r="D22" s="320">
        <v>28388</v>
      </c>
      <c r="E22" s="320">
        <v>28388</v>
      </c>
      <c r="F22" s="320">
        <v>29509</v>
      </c>
      <c r="G22" s="320">
        <v>29509</v>
      </c>
    </row>
    <row r="23" spans="1:9" x14ac:dyDescent="0.2">
      <c r="A23" s="4" t="s">
        <v>797</v>
      </c>
      <c r="B23" s="320">
        <v>9247.64</v>
      </c>
      <c r="C23" s="320">
        <v>9247.64</v>
      </c>
      <c r="D23" s="320">
        <v>10099.440000000002</v>
      </c>
      <c r="E23" s="320">
        <v>10099.440000000002</v>
      </c>
      <c r="F23" s="320">
        <v>10124.339999999997</v>
      </c>
      <c r="G23" s="320">
        <v>10124.339999999997</v>
      </c>
    </row>
    <row r="24" spans="1:9" x14ac:dyDescent="0.2">
      <c r="A24" s="8" t="s">
        <v>798</v>
      </c>
      <c r="B24" s="22">
        <v>10774.029</v>
      </c>
      <c r="C24" s="22">
        <v>10774.029</v>
      </c>
      <c r="D24" s="22">
        <v>10774.029</v>
      </c>
      <c r="E24" s="22">
        <v>10774.029</v>
      </c>
      <c r="F24" s="22">
        <v>10774.029</v>
      </c>
      <c r="G24" s="22">
        <v>10774.029</v>
      </c>
    </row>
    <row r="25" spans="1:9" x14ac:dyDescent="0.2">
      <c r="A25" s="3" t="s">
        <v>799</v>
      </c>
      <c r="B25" s="320">
        <v>10735.429</v>
      </c>
      <c r="C25" s="320">
        <v>10735.429</v>
      </c>
      <c r="D25" s="320">
        <v>10735.429</v>
      </c>
      <c r="E25" s="320">
        <v>10735.429</v>
      </c>
      <c r="F25" s="320">
        <v>10735.429</v>
      </c>
      <c r="G25" s="320">
        <v>10735.429</v>
      </c>
    </row>
    <row r="26" spans="1:9" x14ac:dyDescent="0.2">
      <c r="A26" s="4" t="s">
        <v>800</v>
      </c>
      <c r="B26" s="320">
        <f>B24-B25</f>
        <v>38.600000000000364</v>
      </c>
      <c r="C26" s="320">
        <v>38.600000000000364</v>
      </c>
      <c r="D26" s="320">
        <v>38.600000000000364</v>
      </c>
      <c r="E26" s="320">
        <v>38.600000000000364</v>
      </c>
      <c r="F26" s="320">
        <v>38.600000000000364</v>
      </c>
      <c r="G26" s="320">
        <v>38.600000000000364</v>
      </c>
    </row>
    <row r="27" spans="1:9" x14ac:dyDescent="0.2">
      <c r="A27" s="7" t="s">
        <v>801</v>
      </c>
      <c r="B27" s="22">
        <v>16438.07</v>
      </c>
      <c r="C27" s="22">
        <v>16438.07056</v>
      </c>
      <c r="D27" s="22">
        <v>16566.72</v>
      </c>
      <c r="E27" s="22">
        <v>16566.720440000001</v>
      </c>
      <c r="F27" s="22">
        <v>16638.72</v>
      </c>
      <c r="G27" s="22">
        <v>16638.720529999999</v>
      </c>
    </row>
    <row r="28" spans="1:9" x14ac:dyDescent="0.2">
      <c r="A28" s="3" t="s">
        <v>802</v>
      </c>
      <c r="B28" s="320">
        <v>8149</v>
      </c>
      <c r="C28" s="320">
        <v>8149</v>
      </c>
      <c r="D28" s="320">
        <v>8149</v>
      </c>
      <c r="E28" s="320">
        <v>8149</v>
      </c>
      <c r="F28" s="320">
        <v>8149</v>
      </c>
      <c r="G28" s="320">
        <v>8149</v>
      </c>
    </row>
    <row r="29" spans="1:9" x14ac:dyDescent="0.2">
      <c r="A29" s="4" t="s">
        <v>803</v>
      </c>
      <c r="B29" s="320">
        <v>8289.07</v>
      </c>
      <c r="C29" s="320">
        <v>8289.0705600000001</v>
      </c>
      <c r="D29" s="320">
        <v>8417.7200000000012</v>
      </c>
      <c r="E29" s="320">
        <v>8417.720440000001</v>
      </c>
      <c r="F29" s="320">
        <v>8489.7200000000012</v>
      </c>
      <c r="G29" s="320">
        <v>8489.7205299999987</v>
      </c>
    </row>
    <row r="30" spans="1:9" x14ac:dyDescent="0.2">
      <c r="A30" s="1" t="s">
        <v>804</v>
      </c>
      <c r="B30" s="317">
        <v>70571.577990000005</v>
      </c>
      <c r="C30" s="317">
        <v>56125.708919999997</v>
      </c>
      <c r="D30" s="317">
        <v>69359.768704999995</v>
      </c>
      <c r="E30" s="317">
        <v>53427.610065000001</v>
      </c>
      <c r="F30" s="317">
        <v>72929.484704000002</v>
      </c>
      <c r="G30" s="317">
        <v>56957.252974000003</v>
      </c>
    </row>
    <row r="31" spans="1:9" x14ac:dyDescent="0.2">
      <c r="A31" s="3" t="s">
        <v>805</v>
      </c>
      <c r="B31" s="320">
        <v>854.96604200000002</v>
      </c>
      <c r="C31" s="320">
        <v>855.18535199999997</v>
      </c>
      <c r="D31" s="320">
        <v>802.95372199999997</v>
      </c>
      <c r="E31" s="320">
        <v>803.13780199999997</v>
      </c>
      <c r="F31" s="320">
        <v>756.93887199999995</v>
      </c>
      <c r="G31" s="320">
        <v>757.09806200000003</v>
      </c>
    </row>
    <row r="32" spans="1:9" x14ac:dyDescent="0.2">
      <c r="A32" s="4" t="s">
        <v>806</v>
      </c>
      <c r="B32" s="320">
        <v>451.67178000000001</v>
      </c>
      <c r="C32" s="320">
        <v>450.16716000000002</v>
      </c>
      <c r="D32" s="320">
        <v>451.28609</v>
      </c>
      <c r="E32" s="320">
        <v>450.13673999999997</v>
      </c>
      <c r="F32" s="320">
        <v>450.79899</v>
      </c>
      <c r="G32" s="320">
        <v>450.08616999999998</v>
      </c>
    </row>
    <row r="33" spans="1:7" x14ac:dyDescent="0.2">
      <c r="A33" s="4" t="s">
        <v>807</v>
      </c>
      <c r="B33" s="320">
        <v>3134.3406</v>
      </c>
      <c r="C33" s="320">
        <v>3110.9867599999998</v>
      </c>
      <c r="D33" s="320">
        <v>3782.4610600000001</v>
      </c>
      <c r="E33" s="320">
        <v>3755.4879700000001</v>
      </c>
      <c r="F33" s="320">
        <v>8374.0781299999999</v>
      </c>
      <c r="G33" s="320">
        <v>8343.4826499999999</v>
      </c>
    </row>
    <row r="34" spans="1:7" x14ac:dyDescent="0.2">
      <c r="A34" s="3" t="s">
        <v>808</v>
      </c>
      <c r="B34" s="320">
        <v>11672.984569</v>
      </c>
      <c r="C34" s="320">
        <v>10261.240909</v>
      </c>
      <c r="D34" s="320">
        <v>9979.1673439999995</v>
      </c>
      <c r="E34" s="320">
        <v>8610.7459940000008</v>
      </c>
      <c r="F34" s="320">
        <v>8932.841563</v>
      </c>
      <c r="G34" s="320">
        <v>7590.0760330000003</v>
      </c>
    </row>
    <row r="35" spans="1:7" x14ac:dyDescent="0.2">
      <c r="A35" s="4" t="s">
        <v>178</v>
      </c>
      <c r="B35" s="320">
        <v>6748.4926969999997</v>
      </c>
      <c r="C35" s="320">
        <v>6748.4926969999997</v>
      </c>
      <c r="D35" s="320">
        <v>7098.4926969999997</v>
      </c>
      <c r="E35" s="320">
        <v>7098.4926969999997</v>
      </c>
      <c r="F35" s="320">
        <v>7148.4926969999997</v>
      </c>
      <c r="G35" s="320">
        <v>7148.4926969999997</v>
      </c>
    </row>
    <row r="36" spans="1:7" x14ac:dyDescent="0.2">
      <c r="A36" s="4" t="s">
        <v>809</v>
      </c>
      <c r="B36" s="320">
        <v>46902.172301999999</v>
      </c>
      <c r="C36" s="320">
        <v>33892.686042000001</v>
      </c>
      <c r="D36" s="320">
        <v>46722.957792000001</v>
      </c>
      <c r="E36" s="320">
        <v>32187.158862</v>
      </c>
      <c r="F36" s="320">
        <v>46760.384451999998</v>
      </c>
      <c r="G36" s="320">
        <v>32162.067362000002</v>
      </c>
    </row>
    <row r="37" spans="1:7" x14ac:dyDescent="0.2">
      <c r="A37" s="9" t="s">
        <v>810</v>
      </c>
      <c r="B37" s="321">
        <v>9765.8365799999992</v>
      </c>
      <c r="C37" s="321">
        <v>9766.2609400000001</v>
      </c>
      <c r="D37" s="321">
        <v>9506.9965800000009</v>
      </c>
      <c r="E37" s="321">
        <v>9507.5059700000002</v>
      </c>
      <c r="F37" s="321">
        <v>9628.1965799999998</v>
      </c>
      <c r="G37" s="321">
        <v>9628.7579000000005</v>
      </c>
    </row>
    <row r="38" spans="1:7" x14ac:dyDescent="0.2">
      <c r="A38" s="9" t="s">
        <v>811</v>
      </c>
      <c r="B38" s="321">
        <v>20582.876961000002</v>
      </c>
      <c r="C38" s="321">
        <v>15586.738310999999</v>
      </c>
      <c r="D38" s="321">
        <v>20657.809041</v>
      </c>
      <c r="E38" s="321">
        <v>14290.812330999999</v>
      </c>
      <c r="F38" s="321">
        <v>20689.838971000001</v>
      </c>
      <c r="G38" s="321">
        <v>14301.408251000001</v>
      </c>
    </row>
    <row r="39" spans="1:7" x14ac:dyDescent="0.2">
      <c r="A39" s="9" t="s">
        <v>812</v>
      </c>
      <c r="B39" s="321">
        <v>12877.940505</v>
      </c>
      <c r="C39" s="321">
        <v>4864.1685349999998</v>
      </c>
      <c r="D39" s="321">
        <v>13007.633915</v>
      </c>
      <c r="E39" s="321">
        <v>4838.3223049999997</v>
      </c>
      <c r="F39" s="321">
        <v>12991.830645</v>
      </c>
      <c r="G39" s="321">
        <v>4781.382955</v>
      </c>
    </row>
    <row r="40" spans="1:7" x14ac:dyDescent="0.2">
      <c r="A40" s="9" t="s">
        <v>813</v>
      </c>
      <c r="B40" s="321">
        <v>3675.5182559999998</v>
      </c>
      <c r="C40" s="321">
        <v>3675.5182559999998</v>
      </c>
      <c r="D40" s="321">
        <v>3550.5182559999998</v>
      </c>
      <c r="E40" s="321">
        <v>3550.5182559999998</v>
      </c>
      <c r="F40" s="321">
        <v>3450.5182559999998</v>
      </c>
      <c r="G40" s="321">
        <v>3450.5182559999998</v>
      </c>
    </row>
    <row r="41" spans="1:7" x14ac:dyDescent="0.2">
      <c r="A41" s="4" t="s">
        <v>814</v>
      </c>
      <c r="B41" s="320">
        <v>806.95</v>
      </c>
      <c r="C41" s="320">
        <v>806.95</v>
      </c>
      <c r="D41" s="320">
        <v>522.45000000000005</v>
      </c>
      <c r="E41" s="320">
        <v>522.45000000000005</v>
      </c>
      <c r="F41" s="320">
        <v>505.95</v>
      </c>
      <c r="G41" s="320">
        <v>505.95</v>
      </c>
    </row>
    <row r="42" spans="1:7" ht="24" x14ac:dyDescent="0.2">
      <c r="A42" s="10" t="s">
        <v>815</v>
      </c>
      <c r="B42" s="322">
        <v>2315.6531420000001</v>
      </c>
      <c r="C42" s="322">
        <v>2270.6531420000001</v>
      </c>
      <c r="D42" s="322">
        <v>2324.8581340000001</v>
      </c>
      <c r="E42" s="322">
        <v>2279.8581340000001</v>
      </c>
      <c r="F42" s="322">
        <v>2334.3751649999999</v>
      </c>
      <c r="G42" s="322">
        <v>2289.3751649999999</v>
      </c>
    </row>
    <row r="43" spans="1:7" x14ac:dyDescent="0.2">
      <c r="A43" s="4" t="s">
        <v>816</v>
      </c>
      <c r="B43" s="320">
        <v>1138.138142</v>
      </c>
      <c r="C43" s="320">
        <v>1093.138142</v>
      </c>
      <c r="D43" s="320">
        <v>1147.343134</v>
      </c>
      <c r="E43" s="320">
        <v>1102.343134</v>
      </c>
      <c r="F43" s="320">
        <v>1156.8601650000001</v>
      </c>
      <c r="G43" s="320">
        <v>1111.8601650000001</v>
      </c>
    </row>
    <row r="44" spans="1:7" x14ac:dyDescent="0.2">
      <c r="A44" s="4" t="s">
        <v>817</v>
      </c>
      <c r="B44" s="320">
        <v>1155.0050000000001</v>
      </c>
      <c r="C44" s="320">
        <v>1155.0050000000001</v>
      </c>
      <c r="D44" s="320">
        <v>1155.0050000000001</v>
      </c>
      <c r="E44" s="320">
        <v>1155.0050000000001</v>
      </c>
      <c r="F44" s="320">
        <v>1155.0050000000001</v>
      </c>
      <c r="G44" s="320">
        <v>1155.0050000000001</v>
      </c>
    </row>
    <row r="45" spans="1:7" x14ac:dyDescent="0.2">
      <c r="A45" s="4" t="s">
        <v>818</v>
      </c>
      <c r="B45" s="320">
        <v>22.51</v>
      </c>
      <c r="C45" s="320">
        <v>22.51</v>
      </c>
      <c r="D45" s="320">
        <v>22.51</v>
      </c>
      <c r="E45" s="320">
        <v>22.51</v>
      </c>
      <c r="F45" s="320">
        <v>22.51</v>
      </c>
      <c r="G45" s="320">
        <v>22.51</v>
      </c>
    </row>
    <row r="46" spans="1:7" x14ac:dyDescent="0.2">
      <c r="A46" s="11" t="s">
        <v>819</v>
      </c>
      <c r="B46" s="323">
        <v>583988.54706200003</v>
      </c>
      <c r="C46" s="323">
        <v>544805.52266199992</v>
      </c>
      <c r="D46" s="323">
        <v>610255.75898899999</v>
      </c>
      <c r="E46" s="323">
        <v>569554.141099</v>
      </c>
      <c r="F46" s="323">
        <v>627382.87486899993</v>
      </c>
      <c r="G46" s="323">
        <v>586750.54382900009</v>
      </c>
    </row>
    <row r="47" spans="1:7" ht="15" x14ac:dyDescent="0.25">
      <c r="A47" s="12"/>
      <c r="B47" s="12"/>
      <c r="C47" s="12"/>
      <c r="D47" s="12"/>
      <c r="E47" s="12"/>
      <c r="F47" s="12"/>
      <c r="G47" s="12"/>
    </row>
    <row r="48" spans="1:7" ht="27" customHeight="1" x14ac:dyDescent="0.2">
      <c r="A48" s="333" t="s">
        <v>820</v>
      </c>
      <c r="B48" s="333"/>
      <c r="C48" s="333"/>
      <c r="D48" s="333"/>
      <c r="E48" s="333"/>
      <c r="F48" s="333"/>
      <c r="G48" s="333"/>
    </row>
    <row r="49" spans="1:7" ht="15" x14ac:dyDescent="0.25">
      <c r="A49" s="13" t="s">
        <v>821</v>
      </c>
      <c r="B49" s="12"/>
      <c r="C49" s="12"/>
      <c r="D49" s="12"/>
      <c r="E49" s="12"/>
      <c r="F49" s="12"/>
      <c r="G49" s="12"/>
    </row>
  </sheetData>
  <mergeCells count="5">
    <mergeCell ref="A4:A5"/>
    <mergeCell ref="B4:C4"/>
    <mergeCell ref="D4:E4"/>
    <mergeCell ref="F4:G4"/>
    <mergeCell ref="A48:G48"/>
  </mergeCells>
  <pageMargins left="0.25" right="0.25" top="0.75" bottom="0.75" header="0.3" footer="0.3"/>
  <pageSetup paperSize="9"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67"/>
  <sheetViews>
    <sheetView showGridLines="0" zoomScale="90" zoomScaleNormal="90" zoomScaleSheetLayoutView="100" workbookViewId="0">
      <selection activeCell="B1" sqref="B1"/>
    </sheetView>
  </sheetViews>
  <sheetFormatPr defaultRowHeight="12.75" x14ac:dyDescent="0.2"/>
  <cols>
    <col min="1" max="1" width="1.28515625" style="193" customWidth="1"/>
    <col min="2" max="2" width="1.7109375" style="193" customWidth="1"/>
    <col min="3" max="3" width="2.7109375" style="193" customWidth="1"/>
    <col min="4" max="4" width="1.7109375" style="193" customWidth="1"/>
    <col min="5" max="5" width="70.7109375" style="193" customWidth="1"/>
    <col min="6" max="6" width="14.7109375" style="194" customWidth="1"/>
    <col min="7" max="9" width="12.7109375" style="194" customWidth="1"/>
    <col min="10" max="11" width="14.7109375" style="194" customWidth="1"/>
    <col min="12" max="14" width="12.7109375" style="194" customWidth="1"/>
    <col min="15" max="15" width="14.7109375" style="194" customWidth="1"/>
    <col min="16" max="259" width="9.140625" style="194"/>
    <col min="260" max="260" width="1.28515625" style="194" customWidth="1"/>
    <col min="261" max="261" width="1.7109375" style="194" customWidth="1"/>
    <col min="262" max="262" width="2.7109375" style="194" customWidth="1"/>
    <col min="263" max="263" width="1.7109375" style="194" customWidth="1"/>
    <col min="264" max="264" width="70.5703125" style="194" customWidth="1"/>
    <col min="265" max="270" width="11.7109375" style="194" customWidth="1"/>
    <col min="271" max="515" width="9.140625" style="194"/>
    <col min="516" max="516" width="1.28515625" style="194" customWidth="1"/>
    <col min="517" max="517" width="1.7109375" style="194" customWidth="1"/>
    <col min="518" max="518" width="2.7109375" style="194" customWidth="1"/>
    <col min="519" max="519" width="1.7109375" style="194" customWidth="1"/>
    <col min="520" max="520" width="70.5703125" style="194" customWidth="1"/>
    <col min="521" max="526" width="11.7109375" style="194" customWidth="1"/>
    <col min="527" max="771" width="9.140625" style="194"/>
    <col min="772" max="772" width="1.28515625" style="194" customWidth="1"/>
    <col min="773" max="773" width="1.7109375" style="194" customWidth="1"/>
    <col min="774" max="774" width="2.7109375" style="194" customWidth="1"/>
    <col min="775" max="775" width="1.7109375" style="194" customWidth="1"/>
    <col min="776" max="776" width="70.5703125" style="194" customWidth="1"/>
    <col min="777" max="782" width="11.7109375" style="194" customWidth="1"/>
    <col min="783" max="1027" width="9.140625" style="194"/>
    <col min="1028" max="1028" width="1.28515625" style="194" customWidth="1"/>
    <col min="1029" max="1029" width="1.7109375" style="194" customWidth="1"/>
    <col min="1030" max="1030" width="2.7109375" style="194" customWidth="1"/>
    <col min="1031" max="1031" width="1.7109375" style="194" customWidth="1"/>
    <col min="1032" max="1032" width="70.5703125" style="194" customWidth="1"/>
    <col min="1033" max="1038" width="11.7109375" style="194" customWidth="1"/>
    <col min="1039" max="1283" width="9.140625" style="194"/>
    <col min="1284" max="1284" width="1.28515625" style="194" customWidth="1"/>
    <col min="1285" max="1285" width="1.7109375" style="194" customWidth="1"/>
    <col min="1286" max="1286" width="2.7109375" style="194" customWidth="1"/>
    <col min="1287" max="1287" width="1.7109375" style="194" customWidth="1"/>
    <col min="1288" max="1288" width="70.5703125" style="194" customWidth="1"/>
    <col min="1289" max="1294" width="11.7109375" style="194" customWidth="1"/>
    <col min="1295" max="1539" width="9.140625" style="194"/>
    <col min="1540" max="1540" width="1.28515625" style="194" customWidth="1"/>
    <col min="1541" max="1541" width="1.7109375" style="194" customWidth="1"/>
    <col min="1542" max="1542" width="2.7109375" style="194" customWidth="1"/>
    <col min="1543" max="1543" width="1.7109375" style="194" customWidth="1"/>
    <col min="1544" max="1544" width="70.5703125" style="194" customWidth="1"/>
    <col min="1545" max="1550" width="11.7109375" style="194" customWidth="1"/>
    <col min="1551" max="1795" width="9.140625" style="194"/>
    <col min="1796" max="1796" width="1.28515625" style="194" customWidth="1"/>
    <col min="1797" max="1797" width="1.7109375" style="194" customWidth="1"/>
    <col min="1798" max="1798" width="2.7109375" style="194" customWidth="1"/>
    <col min="1799" max="1799" width="1.7109375" style="194" customWidth="1"/>
    <col min="1800" max="1800" width="70.5703125" style="194" customWidth="1"/>
    <col min="1801" max="1806" width="11.7109375" style="194" customWidth="1"/>
    <col min="1807" max="2051" width="9.140625" style="194"/>
    <col min="2052" max="2052" width="1.28515625" style="194" customWidth="1"/>
    <col min="2053" max="2053" width="1.7109375" style="194" customWidth="1"/>
    <col min="2054" max="2054" width="2.7109375" style="194" customWidth="1"/>
    <col min="2055" max="2055" width="1.7109375" style="194" customWidth="1"/>
    <col min="2056" max="2056" width="70.5703125" style="194" customWidth="1"/>
    <col min="2057" max="2062" width="11.7109375" style="194" customWidth="1"/>
    <col min="2063" max="2307" width="9.140625" style="194"/>
    <col min="2308" max="2308" width="1.28515625" style="194" customWidth="1"/>
    <col min="2309" max="2309" width="1.7109375" style="194" customWidth="1"/>
    <col min="2310" max="2310" width="2.7109375" style="194" customWidth="1"/>
    <col min="2311" max="2311" width="1.7109375" style="194" customWidth="1"/>
    <col min="2312" max="2312" width="70.5703125" style="194" customWidth="1"/>
    <col min="2313" max="2318" width="11.7109375" style="194" customWidth="1"/>
    <col min="2319" max="2563" width="9.140625" style="194"/>
    <col min="2564" max="2564" width="1.28515625" style="194" customWidth="1"/>
    <col min="2565" max="2565" width="1.7109375" style="194" customWidth="1"/>
    <col min="2566" max="2566" width="2.7109375" style="194" customWidth="1"/>
    <col min="2567" max="2567" width="1.7109375" style="194" customWidth="1"/>
    <col min="2568" max="2568" width="70.5703125" style="194" customWidth="1"/>
    <col min="2569" max="2574" width="11.7109375" style="194" customWidth="1"/>
    <col min="2575" max="2819" width="9.140625" style="194"/>
    <col min="2820" max="2820" width="1.28515625" style="194" customWidth="1"/>
    <col min="2821" max="2821" width="1.7109375" style="194" customWidth="1"/>
    <col min="2822" max="2822" width="2.7109375" style="194" customWidth="1"/>
    <col min="2823" max="2823" width="1.7109375" style="194" customWidth="1"/>
    <col min="2824" max="2824" width="70.5703125" style="194" customWidth="1"/>
    <col min="2825" max="2830" width="11.7109375" style="194" customWidth="1"/>
    <col min="2831" max="3075" width="9.140625" style="194"/>
    <col min="3076" max="3076" width="1.28515625" style="194" customWidth="1"/>
    <col min="3077" max="3077" width="1.7109375" style="194" customWidth="1"/>
    <col min="3078" max="3078" width="2.7109375" style="194" customWidth="1"/>
    <col min="3079" max="3079" width="1.7109375" style="194" customWidth="1"/>
    <col min="3080" max="3080" width="70.5703125" style="194" customWidth="1"/>
    <col min="3081" max="3086" width="11.7109375" style="194" customWidth="1"/>
    <col min="3087" max="3331" width="9.140625" style="194"/>
    <col min="3332" max="3332" width="1.28515625" style="194" customWidth="1"/>
    <col min="3333" max="3333" width="1.7109375" style="194" customWidth="1"/>
    <col min="3334" max="3334" width="2.7109375" style="194" customWidth="1"/>
    <col min="3335" max="3335" width="1.7109375" style="194" customWidth="1"/>
    <col min="3336" max="3336" width="70.5703125" style="194" customWidth="1"/>
    <col min="3337" max="3342" width="11.7109375" style="194" customWidth="1"/>
    <col min="3343" max="3587" width="9.140625" style="194"/>
    <col min="3588" max="3588" width="1.28515625" style="194" customWidth="1"/>
    <col min="3589" max="3589" width="1.7109375" style="194" customWidth="1"/>
    <col min="3590" max="3590" width="2.7109375" style="194" customWidth="1"/>
    <col min="3591" max="3591" width="1.7109375" style="194" customWidth="1"/>
    <col min="3592" max="3592" width="70.5703125" style="194" customWidth="1"/>
    <col min="3593" max="3598" width="11.7109375" style="194" customWidth="1"/>
    <col min="3599" max="3843" width="9.140625" style="194"/>
    <col min="3844" max="3844" width="1.28515625" style="194" customWidth="1"/>
    <col min="3845" max="3845" width="1.7109375" style="194" customWidth="1"/>
    <col min="3846" max="3846" width="2.7109375" style="194" customWidth="1"/>
    <col min="3847" max="3847" width="1.7109375" style="194" customWidth="1"/>
    <col min="3848" max="3848" width="70.5703125" style="194" customWidth="1"/>
    <col min="3849" max="3854" width="11.7109375" style="194" customWidth="1"/>
    <col min="3855" max="4099" width="9.140625" style="194"/>
    <col min="4100" max="4100" width="1.28515625" style="194" customWidth="1"/>
    <col min="4101" max="4101" width="1.7109375" style="194" customWidth="1"/>
    <col min="4102" max="4102" width="2.7109375" style="194" customWidth="1"/>
    <col min="4103" max="4103" width="1.7109375" style="194" customWidth="1"/>
    <col min="4104" max="4104" width="70.5703125" style="194" customWidth="1"/>
    <col min="4105" max="4110" width="11.7109375" style="194" customWidth="1"/>
    <col min="4111" max="4355" width="9.140625" style="194"/>
    <col min="4356" max="4356" width="1.28515625" style="194" customWidth="1"/>
    <col min="4357" max="4357" width="1.7109375" style="194" customWidth="1"/>
    <col min="4358" max="4358" width="2.7109375" style="194" customWidth="1"/>
    <col min="4359" max="4359" width="1.7109375" style="194" customWidth="1"/>
    <col min="4360" max="4360" width="70.5703125" style="194" customWidth="1"/>
    <col min="4361" max="4366" width="11.7109375" style="194" customWidth="1"/>
    <col min="4367" max="4611" width="9.140625" style="194"/>
    <col min="4612" max="4612" width="1.28515625" style="194" customWidth="1"/>
    <col min="4613" max="4613" width="1.7109375" style="194" customWidth="1"/>
    <col min="4614" max="4614" width="2.7109375" style="194" customWidth="1"/>
    <col min="4615" max="4615" width="1.7109375" style="194" customWidth="1"/>
    <col min="4616" max="4616" width="70.5703125" style="194" customWidth="1"/>
    <col min="4617" max="4622" width="11.7109375" style="194" customWidth="1"/>
    <col min="4623" max="4867" width="9.140625" style="194"/>
    <col min="4868" max="4868" width="1.28515625" style="194" customWidth="1"/>
    <col min="4869" max="4869" width="1.7109375" style="194" customWidth="1"/>
    <col min="4870" max="4870" width="2.7109375" style="194" customWidth="1"/>
    <col min="4871" max="4871" width="1.7109375" style="194" customWidth="1"/>
    <col min="4872" max="4872" width="70.5703125" style="194" customWidth="1"/>
    <col min="4873" max="4878" width="11.7109375" style="194" customWidth="1"/>
    <col min="4879" max="5123" width="9.140625" style="194"/>
    <col min="5124" max="5124" width="1.28515625" style="194" customWidth="1"/>
    <col min="5125" max="5125" width="1.7109375" style="194" customWidth="1"/>
    <col min="5126" max="5126" width="2.7109375" style="194" customWidth="1"/>
    <col min="5127" max="5127" width="1.7109375" style="194" customWidth="1"/>
    <col min="5128" max="5128" width="70.5703125" style="194" customWidth="1"/>
    <col min="5129" max="5134" width="11.7109375" style="194" customWidth="1"/>
    <col min="5135" max="5379" width="9.140625" style="194"/>
    <col min="5380" max="5380" width="1.28515625" style="194" customWidth="1"/>
    <col min="5381" max="5381" width="1.7109375" style="194" customWidth="1"/>
    <col min="5382" max="5382" width="2.7109375" style="194" customWidth="1"/>
    <col min="5383" max="5383" width="1.7109375" style="194" customWidth="1"/>
    <col min="5384" max="5384" width="70.5703125" style="194" customWidth="1"/>
    <col min="5385" max="5390" width="11.7109375" style="194" customWidth="1"/>
    <col min="5391" max="5635" width="9.140625" style="194"/>
    <col min="5636" max="5636" width="1.28515625" style="194" customWidth="1"/>
    <col min="5637" max="5637" width="1.7109375" style="194" customWidth="1"/>
    <col min="5638" max="5638" width="2.7109375" style="194" customWidth="1"/>
    <col min="5639" max="5639" width="1.7109375" style="194" customWidth="1"/>
    <col min="5640" max="5640" width="70.5703125" style="194" customWidth="1"/>
    <col min="5641" max="5646" width="11.7109375" style="194" customWidth="1"/>
    <col min="5647" max="5891" width="9.140625" style="194"/>
    <col min="5892" max="5892" width="1.28515625" style="194" customWidth="1"/>
    <col min="5893" max="5893" width="1.7109375" style="194" customWidth="1"/>
    <col min="5894" max="5894" width="2.7109375" style="194" customWidth="1"/>
    <col min="5895" max="5895" width="1.7109375" style="194" customWidth="1"/>
    <col min="5896" max="5896" width="70.5703125" style="194" customWidth="1"/>
    <col min="5897" max="5902" width="11.7109375" style="194" customWidth="1"/>
    <col min="5903" max="6147" width="9.140625" style="194"/>
    <col min="6148" max="6148" width="1.28515625" style="194" customWidth="1"/>
    <col min="6149" max="6149" width="1.7109375" style="194" customWidth="1"/>
    <col min="6150" max="6150" width="2.7109375" style="194" customWidth="1"/>
    <col min="6151" max="6151" width="1.7109375" style="194" customWidth="1"/>
    <col min="6152" max="6152" width="70.5703125" style="194" customWidth="1"/>
    <col min="6153" max="6158" width="11.7109375" style="194" customWidth="1"/>
    <col min="6159" max="6403" width="9.140625" style="194"/>
    <col min="6404" max="6404" width="1.28515625" style="194" customWidth="1"/>
    <col min="6405" max="6405" width="1.7109375" style="194" customWidth="1"/>
    <col min="6406" max="6406" width="2.7109375" style="194" customWidth="1"/>
    <col min="6407" max="6407" width="1.7109375" style="194" customWidth="1"/>
    <col min="6408" max="6408" width="70.5703125" style="194" customWidth="1"/>
    <col min="6409" max="6414" width="11.7109375" style="194" customWidth="1"/>
    <col min="6415" max="6659" width="9.140625" style="194"/>
    <col min="6660" max="6660" width="1.28515625" style="194" customWidth="1"/>
    <col min="6661" max="6661" width="1.7109375" style="194" customWidth="1"/>
    <col min="6662" max="6662" width="2.7109375" style="194" customWidth="1"/>
    <col min="6663" max="6663" width="1.7109375" style="194" customWidth="1"/>
    <col min="6664" max="6664" width="70.5703125" style="194" customWidth="1"/>
    <col min="6665" max="6670" width="11.7109375" style="194" customWidth="1"/>
    <col min="6671" max="6915" width="9.140625" style="194"/>
    <col min="6916" max="6916" width="1.28515625" style="194" customWidth="1"/>
    <col min="6917" max="6917" width="1.7109375" style="194" customWidth="1"/>
    <col min="6918" max="6918" width="2.7109375" style="194" customWidth="1"/>
    <col min="6919" max="6919" width="1.7109375" style="194" customWidth="1"/>
    <col min="6920" max="6920" width="70.5703125" style="194" customWidth="1"/>
    <col min="6921" max="6926" width="11.7109375" style="194" customWidth="1"/>
    <col min="6927" max="7171" width="9.140625" style="194"/>
    <col min="7172" max="7172" width="1.28515625" style="194" customWidth="1"/>
    <col min="7173" max="7173" width="1.7109375" style="194" customWidth="1"/>
    <col min="7174" max="7174" width="2.7109375" style="194" customWidth="1"/>
    <col min="7175" max="7175" width="1.7109375" style="194" customWidth="1"/>
    <col min="7176" max="7176" width="70.5703125" style="194" customWidth="1"/>
    <col min="7177" max="7182" width="11.7109375" style="194" customWidth="1"/>
    <col min="7183" max="7427" width="9.140625" style="194"/>
    <col min="7428" max="7428" width="1.28515625" style="194" customWidth="1"/>
    <col min="7429" max="7429" width="1.7109375" style="194" customWidth="1"/>
    <col min="7430" max="7430" width="2.7109375" style="194" customWidth="1"/>
    <col min="7431" max="7431" width="1.7109375" style="194" customWidth="1"/>
    <col min="7432" max="7432" width="70.5703125" style="194" customWidth="1"/>
    <col min="7433" max="7438" width="11.7109375" style="194" customWidth="1"/>
    <col min="7439" max="7683" width="9.140625" style="194"/>
    <col min="7684" max="7684" width="1.28515625" style="194" customWidth="1"/>
    <col min="7685" max="7685" width="1.7109375" style="194" customWidth="1"/>
    <col min="7686" max="7686" width="2.7109375" style="194" customWidth="1"/>
    <col min="7687" max="7687" width="1.7109375" style="194" customWidth="1"/>
    <col min="7688" max="7688" width="70.5703125" style="194" customWidth="1"/>
    <col min="7689" max="7694" width="11.7109375" style="194" customWidth="1"/>
    <col min="7695" max="7939" width="9.140625" style="194"/>
    <col min="7940" max="7940" width="1.28515625" style="194" customWidth="1"/>
    <col min="7941" max="7941" width="1.7109375" style="194" customWidth="1"/>
    <col min="7942" max="7942" width="2.7109375" style="194" customWidth="1"/>
    <col min="7943" max="7943" width="1.7109375" style="194" customWidth="1"/>
    <col min="7944" max="7944" width="70.5703125" style="194" customWidth="1"/>
    <col min="7945" max="7950" width="11.7109375" style="194" customWidth="1"/>
    <col min="7951" max="8195" width="9.140625" style="194"/>
    <col min="8196" max="8196" width="1.28515625" style="194" customWidth="1"/>
    <col min="8197" max="8197" width="1.7109375" style="194" customWidth="1"/>
    <col min="8198" max="8198" width="2.7109375" style="194" customWidth="1"/>
    <col min="8199" max="8199" width="1.7109375" style="194" customWidth="1"/>
    <col min="8200" max="8200" width="70.5703125" style="194" customWidth="1"/>
    <col min="8201" max="8206" width="11.7109375" style="194" customWidth="1"/>
    <col min="8207" max="8451" width="9.140625" style="194"/>
    <col min="8452" max="8452" width="1.28515625" style="194" customWidth="1"/>
    <col min="8453" max="8453" width="1.7109375" style="194" customWidth="1"/>
    <col min="8454" max="8454" width="2.7109375" style="194" customWidth="1"/>
    <col min="8455" max="8455" width="1.7109375" style="194" customWidth="1"/>
    <col min="8456" max="8456" width="70.5703125" style="194" customWidth="1"/>
    <col min="8457" max="8462" width="11.7109375" style="194" customWidth="1"/>
    <col min="8463" max="8707" width="9.140625" style="194"/>
    <col min="8708" max="8708" width="1.28515625" style="194" customWidth="1"/>
    <col min="8709" max="8709" width="1.7109375" style="194" customWidth="1"/>
    <col min="8710" max="8710" width="2.7109375" style="194" customWidth="1"/>
    <col min="8711" max="8711" width="1.7109375" style="194" customWidth="1"/>
    <col min="8712" max="8712" width="70.5703125" style="194" customWidth="1"/>
    <col min="8713" max="8718" width="11.7109375" style="194" customWidth="1"/>
    <col min="8719" max="8963" width="9.140625" style="194"/>
    <col min="8964" max="8964" width="1.28515625" style="194" customWidth="1"/>
    <col min="8965" max="8965" width="1.7109375" style="194" customWidth="1"/>
    <col min="8966" max="8966" width="2.7109375" style="194" customWidth="1"/>
    <col min="8967" max="8967" width="1.7109375" style="194" customWidth="1"/>
    <col min="8968" max="8968" width="70.5703125" style="194" customWidth="1"/>
    <col min="8969" max="8974" width="11.7109375" style="194" customWidth="1"/>
    <col min="8975" max="9219" width="9.140625" style="194"/>
    <col min="9220" max="9220" width="1.28515625" style="194" customWidth="1"/>
    <col min="9221" max="9221" width="1.7109375" style="194" customWidth="1"/>
    <col min="9222" max="9222" width="2.7109375" style="194" customWidth="1"/>
    <col min="9223" max="9223" width="1.7109375" style="194" customWidth="1"/>
    <col min="9224" max="9224" width="70.5703125" style="194" customWidth="1"/>
    <col min="9225" max="9230" width="11.7109375" style="194" customWidth="1"/>
    <col min="9231" max="9475" width="9.140625" style="194"/>
    <col min="9476" max="9476" width="1.28515625" style="194" customWidth="1"/>
    <col min="9477" max="9477" width="1.7109375" style="194" customWidth="1"/>
    <col min="9478" max="9478" width="2.7109375" style="194" customWidth="1"/>
    <col min="9479" max="9479" width="1.7109375" style="194" customWidth="1"/>
    <col min="9480" max="9480" width="70.5703125" style="194" customWidth="1"/>
    <col min="9481" max="9486" width="11.7109375" style="194" customWidth="1"/>
    <col min="9487" max="9731" width="9.140625" style="194"/>
    <col min="9732" max="9732" width="1.28515625" style="194" customWidth="1"/>
    <col min="9733" max="9733" width="1.7109375" style="194" customWidth="1"/>
    <col min="9734" max="9734" width="2.7109375" style="194" customWidth="1"/>
    <col min="9735" max="9735" width="1.7109375" style="194" customWidth="1"/>
    <col min="9736" max="9736" width="70.5703125" style="194" customWidth="1"/>
    <col min="9737" max="9742" width="11.7109375" style="194" customWidth="1"/>
    <col min="9743" max="9987" width="9.140625" style="194"/>
    <col min="9988" max="9988" width="1.28515625" style="194" customWidth="1"/>
    <col min="9989" max="9989" width="1.7109375" style="194" customWidth="1"/>
    <col min="9990" max="9990" width="2.7109375" style="194" customWidth="1"/>
    <col min="9991" max="9991" width="1.7109375" style="194" customWidth="1"/>
    <col min="9992" max="9992" width="70.5703125" style="194" customWidth="1"/>
    <col min="9993" max="9998" width="11.7109375" style="194" customWidth="1"/>
    <col min="9999" max="10243" width="9.140625" style="194"/>
    <col min="10244" max="10244" width="1.28515625" style="194" customWidth="1"/>
    <col min="10245" max="10245" width="1.7109375" style="194" customWidth="1"/>
    <col min="10246" max="10246" width="2.7109375" style="194" customWidth="1"/>
    <col min="10247" max="10247" width="1.7109375" style="194" customWidth="1"/>
    <col min="10248" max="10248" width="70.5703125" style="194" customWidth="1"/>
    <col min="10249" max="10254" width="11.7109375" style="194" customWidth="1"/>
    <col min="10255" max="10499" width="9.140625" style="194"/>
    <col min="10500" max="10500" width="1.28515625" style="194" customWidth="1"/>
    <col min="10501" max="10501" width="1.7109375" style="194" customWidth="1"/>
    <col min="10502" max="10502" width="2.7109375" style="194" customWidth="1"/>
    <col min="10503" max="10503" width="1.7109375" style="194" customWidth="1"/>
    <col min="10504" max="10504" width="70.5703125" style="194" customWidth="1"/>
    <col min="10505" max="10510" width="11.7109375" style="194" customWidth="1"/>
    <col min="10511" max="10755" width="9.140625" style="194"/>
    <col min="10756" max="10756" width="1.28515625" style="194" customWidth="1"/>
    <col min="10757" max="10757" width="1.7109375" style="194" customWidth="1"/>
    <col min="10758" max="10758" width="2.7109375" style="194" customWidth="1"/>
    <col min="10759" max="10759" width="1.7109375" style="194" customWidth="1"/>
    <col min="10760" max="10760" width="70.5703125" style="194" customWidth="1"/>
    <col min="10761" max="10766" width="11.7109375" style="194" customWidth="1"/>
    <col min="10767" max="11011" width="9.140625" style="194"/>
    <col min="11012" max="11012" width="1.28515625" style="194" customWidth="1"/>
    <col min="11013" max="11013" width="1.7109375" style="194" customWidth="1"/>
    <col min="11014" max="11014" width="2.7109375" style="194" customWidth="1"/>
    <col min="11015" max="11015" width="1.7109375" style="194" customWidth="1"/>
    <col min="11016" max="11016" width="70.5703125" style="194" customWidth="1"/>
    <col min="11017" max="11022" width="11.7109375" style="194" customWidth="1"/>
    <col min="11023" max="11267" width="9.140625" style="194"/>
    <col min="11268" max="11268" width="1.28515625" style="194" customWidth="1"/>
    <col min="11269" max="11269" width="1.7109375" style="194" customWidth="1"/>
    <col min="11270" max="11270" width="2.7109375" style="194" customWidth="1"/>
    <col min="11271" max="11271" width="1.7109375" style="194" customWidth="1"/>
    <col min="11272" max="11272" width="70.5703125" style="194" customWidth="1"/>
    <col min="11273" max="11278" width="11.7109375" style="194" customWidth="1"/>
    <col min="11279" max="11523" width="9.140625" style="194"/>
    <col min="11524" max="11524" width="1.28515625" style="194" customWidth="1"/>
    <col min="11525" max="11525" width="1.7109375" style="194" customWidth="1"/>
    <col min="11526" max="11526" width="2.7109375" style="194" customWidth="1"/>
    <col min="11527" max="11527" width="1.7109375" style="194" customWidth="1"/>
    <col min="11528" max="11528" width="70.5703125" style="194" customWidth="1"/>
    <col min="11529" max="11534" width="11.7109375" style="194" customWidth="1"/>
    <col min="11535" max="11779" width="9.140625" style="194"/>
    <col min="11780" max="11780" width="1.28515625" style="194" customWidth="1"/>
    <col min="11781" max="11781" width="1.7109375" style="194" customWidth="1"/>
    <col min="11782" max="11782" width="2.7109375" style="194" customWidth="1"/>
    <col min="11783" max="11783" width="1.7109375" style="194" customWidth="1"/>
    <col min="11784" max="11784" width="70.5703125" style="194" customWidth="1"/>
    <col min="11785" max="11790" width="11.7109375" style="194" customWidth="1"/>
    <col min="11791" max="12035" width="9.140625" style="194"/>
    <col min="12036" max="12036" width="1.28515625" style="194" customWidth="1"/>
    <col min="12037" max="12037" width="1.7109375" style="194" customWidth="1"/>
    <col min="12038" max="12038" width="2.7109375" style="194" customWidth="1"/>
    <col min="12039" max="12039" width="1.7109375" style="194" customWidth="1"/>
    <col min="12040" max="12040" width="70.5703125" style="194" customWidth="1"/>
    <col min="12041" max="12046" width="11.7109375" style="194" customWidth="1"/>
    <col min="12047" max="12291" width="9.140625" style="194"/>
    <col min="12292" max="12292" width="1.28515625" style="194" customWidth="1"/>
    <col min="12293" max="12293" width="1.7109375" style="194" customWidth="1"/>
    <col min="12294" max="12294" width="2.7109375" style="194" customWidth="1"/>
    <col min="12295" max="12295" width="1.7109375" style="194" customWidth="1"/>
    <col min="12296" max="12296" width="70.5703125" style="194" customWidth="1"/>
    <col min="12297" max="12302" width="11.7109375" style="194" customWidth="1"/>
    <col min="12303" max="12547" width="9.140625" style="194"/>
    <col min="12548" max="12548" width="1.28515625" style="194" customWidth="1"/>
    <col min="12549" max="12549" width="1.7109375" style="194" customWidth="1"/>
    <col min="12550" max="12550" width="2.7109375" style="194" customWidth="1"/>
    <col min="12551" max="12551" width="1.7109375" style="194" customWidth="1"/>
    <col min="12552" max="12552" width="70.5703125" style="194" customWidth="1"/>
    <col min="12553" max="12558" width="11.7109375" style="194" customWidth="1"/>
    <col min="12559" max="12803" width="9.140625" style="194"/>
    <col min="12804" max="12804" width="1.28515625" style="194" customWidth="1"/>
    <col min="12805" max="12805" width="1.7109375" style="194" customWidth="1"/>
    <col min="12806" max="12806" width="2.7109375" style="194" customWidth="1"/>
    <col min="12807" max="12807" width="1.7109375" style="194" customWidth="1"/>
    <col min="12808" max="12808" width="70.5703125" style="194" customWidth="1"/>
    <col min="12809" max="12814" width="11.7109375" style="194" customWidth="1"/>
    <col min="12815" max="13059" width="9.140625" style="194"/>
    <col min="13060" max="13060" width="1.28515625" style="194" customWidth="1"/>
    <col min="13061" max="13061" width="1.7109375" style="194" customWidth="1"/>
    <col min="13062" max="13062" width="2.7109375" style="194" customWidth="1"/>
    <col min="13063" max="13063" width="1.7109375" style="194" customWidth="1"/>
    <col min="13064" max="13064" width="70.5703125" style="194" customWidth="1"/>
    <col min="13065" max="13070" width="11.7109375" style="194" customWidth="1"/>
    <col min="13071" max="13315" width="9.140625" style="194"/>
    <col min="13316" max="13316" width="1.28515625" style="194" customWidth="1"/>
    <col min="13317" max="13317" width="1.7109375" style="194" customWidth="1"/>
    <col min="13318" max="13318" width="2.7109375" style="194" customWidth="1"/>
    <col min="13319" max="13319" width="1.7109375" style="194" customWidth="1"/>
    <col min="13320" max="13320" width="70.5703125" style="194" customWidth="1"/>
    <col min="13321" max="13326" width="11.7109375" style="194" customWidth="1"/>
    <col min="13327" max="13571" width="9.140625" style="194"/>
    <col min="13572" max="13572" width="1.28515625" style="194" customWidth="1"/>
    <col min="13573" max="13573" width="1.7109375" style="194" customWidth="1"/>
    <col min="13574" max="13574" width="2.7109375" style="194" customWidth="1"/>
    <col min="13575" max="13575" width="1.7109375" style="194" customWidth="1"/>
    <col min="13576" max="13576" width="70.5703125" style="194" customWidth="1"/>
    <col min="13577" max="13582" width="11.7109375" style="194" customWidth="1"/>
    <col min="13583" max="13827" width="9.140625" style="194"/>
    <col min="13828" max="13828" width="1.28515625" style="194" customWidth="1"/>
    <col min="13829" max="13829" width="1.7109375" style="194" customWidth="1"/>
    <col min="13830" max="13830" width="2.7109375" style="194" customWidth="1"/>
    <col min="13831" max="13831" width="1.7109375" style="194" customWidth="1"/>
    <col min="13832" max="13832" width="70.5703125" style="194" customWidth="1"/>
    <col min="13833" max="13838" width="11.7109375" style="194" customWidth="1"/>
    <col min="13839" max="14083" width="9.140625" style="194"/>
    <col min="14084" max="14084" width="1.28515625" style="194" customWidth="1"/>
    <col min="14085" max="14085" width="1.7109375" style="194" customWidth="1"/>
    <col min="14086" max="14086" width="2.7109375" style="194" customWidth="1"/>
    <col min="14087" max="14087" width="1.7109375" style="194" customWidth="1"/>
    <col min="14088" max="14088" width="70.5703125" style="194" customWidth="1"/>
    <col min="14089" max="14094" width="11.7109375" style="194" customWidth="1"/>
    <col min="14095" max="14339" width="9.140625" style="194"/>
    <col min="14340" max="14340" width="1.28515625" style="194" customWidth="1"/>
    <col min="14341" max="14341" width="1.7109375" style="194" customWidth="1"/>
    <col min="14342" max="14342" width="2.7109375" style="194" customWidth="1"/>
    <col min="14343" max="14343" width="1.7109375" style="194" customWidth="1"/>
    <col min="14344" max="14344" width="70.5703125" style="194" customWidth="1"/>
    <col min="14345" max="14350" width="11.7109375" style="194" customWidth="1"/>
    <col min="14351" max="14595" width="9.140625" style="194"/>
    <col min="14596" max="14596" width="1.28515625" style="194" customWidth="1"/>
    <col min="14597" max="14597" width="1.7109375" style="194" customWidth="1"/>
    <col min="14598" max="14598" width="2.7109375" style="194" customWidth="1"/>
    <col min="14599" max="14599" width="1.7109375" style="194" customWidth="1"/>
    <col min="14600" max="14600" width="70.5703125" style="194" customWidth="1"/>
    <col min="14601" max="14606" width="11.7109375" style="194" customWidth="1"/>
    <col min="14607" max="14851" width="9.140625" style="194"/>
    <col min="14852" max="14852" width="1.28515625" style="194" customWidth="1"/>
    <col min="14853" max="14853" width="1.7109375" style="194" customWidth="1"/>
    <col min="14854" max="14854" width="2.7109375" style="194" customWidth="1"/>
    <col min="14855" max="14855" width="1.7109375" style="194" customWidth="1"/>
    <col min="14856" max="14856" width="70.5703125" style="194" customWidth="1"/>
    <col min="14857" max="14862" width="11.7109375" style="194" customWidth="1"/>
    <col min="14863" max="15107" width="9.140625" style="194"/>
    <col min="15108" max="15108" width="1.28515625" style="194" customWidth="1"/>
    <col min="15109" max="15109" width="1.7109375" style="194" customWidth="1"/>
    <col min="15110" max="15110" width="2.7109375" style="194" customWidth="1"/>
    <col min="15111" max="15111" width="1.7109375" style="194" customWidth="1"/>
    <col min="15112" max="15112" width="70.5703125" style="194" customWidth="1"/>
    <col min="15113" max="15118" width="11.7109375" style="194" customWidth="1"/>
    <col min="15119" max="15363" width="9.140625" style="194"/>
    <col min="15364" max="15364" width="1.28515625" style="194" customWidth="1"/>
    <col min="15365" max="15365" width="1.7109375" style="194" customWidth="1"/>
    <col min="15366" max="15366" width="2.7109375" style="194" customWidth="1"/>
    <col min="15367" max="15367" width="1.7109375" style="194" customWidth="1"/>
    <col min="15368" max="15368" width="70.5703125" style="194" customWidth="1"/>
    <col min="15369" max="15374" width="11.7109375" style="194" customWidth="1"/>
    <col min="15375" max="15619" width="9.140625" style="194"/>
    <col min="15620" max="15620" width="1.28515625" style="194" customWidth="1"/>
    <col min="15621" max="15621" width="1.7109375" style="194" customWidth="1"/>
    <col min="15622" max="15622" width="2.7109375" style="194" customWidth="1"/>
    <col min="15623" max="15623" width="1.7109375" style="194" customWidth="1"/>
    <col min="15624" max="15624" width="70.5703125" style="194" customWidth="1"/>
    <col min="15625" max="15630" width="11.7109375" style="194" customWidth="1"/>
    <col min="15631" max="15875" width="9.140625" style="194"/>
    <col min="15876" max="15876" width="1.28515625" style="194" customWidth="1"/>
    <col min="15877" max="15877" width="1.7109375" style="194" customWidth="1"/>
    <col min="15878" max="15878" width="2.7109375" style="194" customWidth="1"/>
    <col min="15879" max="15879" width="1.7109375" style="194" customWidth="1"/>
    <col min="15880" max="15880" width="70.5703125" style="194" customWidth="1"/>
    <col min="15881" max="15886" width="11.7109375" style="194" customWidth="1"/>
    <col min="15887" max="16131" width="9.140625" style="194"/>
    <col min="16132" max="16132" width="1.28515625" style="194" customWidth="1"/>
    <col min="16133" max="16133" width="1.7109375" style="194" customWidth="1"/>
    <col min="16134" max="16134" width="2.7109375" style="194" customWidth="1"/>
    <col min="16135" max="16135" width="1.7109375" style="194" customWidth="1"/>
    <col min="16136" max="16136" width="70.5703125" style="194" customWidth="1"/>
    <col min="16137" max="16142" width="11.7109375" style="194" customWidth="1"/>
    <col min="16143" max="16384" width="9.140625" style="194"/>
  </cols>
  <sheetData>
    <row r="1" spans="1:15" x14ac:dyDescent="0.2">
      <c r="B1" s="75" t="s">
        <v>822</v>
      </c>
    </row>
    <row r="2" spans="1:15" x14ac:dyDescent="0.2">
      <c r="B2" s="195"/>
    </row>
    <row r="3" spans="1:15" x14ac:dyDescent="0.2">
      <c r="B3" s="25" t="s">
        <v>160</v>
      </c>
    </row>
    <row r="4" spans="1:15" s="199" customFormat="1" ht="28.5" customHeight="1" x14ac:dyDescent="0.2">
      <c r="A4" s="196"/>
      <c r="B4" s="197"/>
      <c r="C4" s="197"/>
      <c r="D4" s="197"/>
      <c r="E4" s="198"/>
      <c r="F4" s="340" t="s">
        <v>251</v>
      </c>
      <c r="G4" s="341"/>
      <c r="H4" s="341"/>
      <c r="I4" s="341"/>
      <c r="J4" s="342"/>
      <c r="K4" s="340" t="s">
        <v>252</v>
      </c>
      <c r="L4" s="341"/>
      <c r="M4" s="341"/>
      <c r="N4" s="341"/>
      <c r="O4" s="342"/>
    </row>
    <row r="5" spans="1:15" s="199" customFormat="1" ht="28.5" customHeight="1" x14ac:dyDescent="0.2">
      <c r="A5" s="200"/>
      <c r="B5" s="201"/>
      <c r="C5" s="201"/>
      <c r="D5" s="201"/>
      <c r="E5" s="201"/>
      <c r="F5" s="343" t="s">
        <v>823</v>
      </c>
      <c r="G5" s="345" t="s">
        <v>304</v>
      </c>
      <c r="H5" s="346"/>
      <c r="I5" s="347"/>
      <c r="J5" s="348" t="s">
        <v>824</v>
      </c>
      <c r="K5" s="343" t="s">
        <v>823</v>
      </c>
      <c r="L5" s="345" t="s">
        <v>304</v>
      </c>
      <c r="M5" s="346"/>
      <c r="N5" s="347"/>
      <c r="O5" s="348" t="s">
        <v>824</v>
      </c>
    </row>
    <row r="6" spans="1:15" s="199" customFormat="1" ht="85.5" customHeight="1" x14ac:dyDescent="0.2">
      <c r="A6" s="202"/>
      <c r="B6" s="203"/>
      <c r="C6" s="203"/>
      <c r="D6" s="203"/>
      <c r="E6" s="203"/>
      <c r="F6" s="344"/>
      <c r="G6" s="204" t="s">
        <v>825</v>
      </c>
      <c r="H6" s="204" t="s">
        <v>826</v>
      </c>
      <c r="I6" s="204" t="s">
        <v>827</v>
      </c>
      <c r="J6" s="344"/>
      <c r="K6" s="344"/>
      <c r="L6" s="204" t="s">
        <v>825</v>
      </c>
      <c r="M6" s="204" t="s">
        <v>826</v>
      </c>
      <c r="N6" s="204" t="s">
        <v>827</v>
      </c>
      <c r="O6" s="344"/>
    </row>
    <row r="7" spans="1:15" s="210" customFormat="1" ht="20.25" customHeight="1" x14ac:dyDescent="0.2">
      <c r="A7" s="205"/>
      <c r="B7" s="206"/>
      <c r="C7" s="206"/>
      <c r="D7" s="207" t="s">
        <v>828</v>
      </c>
      <c r="E7" s="208"/>
      <c r="F7" s="209">
        <v>526256.76092999999</v>
      </c>
      <c r="G7" s="209">
        <v>-20180.001000000004</v>
      </c>
      <c r="H7" s="209">
        <v>1936</v>
      </c>
      <c r="I7" s="209">
        <v>3088.5560000000005</v>
      </c>
      <c r="J7" s="209">
        <v>511101.31592999998</v>
      </c>
      <c r="K7" s="209">
        <v>501543.9056</v>
      </c>
      <c r="L7" s="209">
        <v>-20180.001000000004</v>
      </c>
      <c r="M7" s="209">
        <v>1936</v>
      </c>
      <c r="N7" s="209">
        <v>3109.2559999999999</v>
      </c>
      <c r="O7" s="209">
        <v>486409.1606</v>
      </c>
    </row>
    <row r="8" spans="1:15" s="218" customFormat="1" ht="15" customHeight="1" x14ac:dyDescent="0.2">
      <c r="A8" s="211"/>
      <c r="B8" s="212"/>
      <c r="C8" s="213" t="s">
        <v>829</v>
      </c>
      <c r="D8" s="214"/>
      <c r="E8" s="215"/>
      <c r="F8" s="216">
        <v>520821.59253000002</v>
      </c>
      <c r="G8" s="216">
        <v>-20180.001000000004</v>
      </c>
      <c r="H8" s="216">
        <v>1936</v>
      </c>
      <c r="I8" s="216">
        <v>3088.5560000000005</v>
      </c>
      <c r="J8" s="216">
        <v>505666.14752999996</v>
      </c>
      <c r="K8" s="216">
        <v>496279.38912000001</v>
      </c>
      <c r="L8" s="216">
        <v>-20180.001000000004</v>
      </c>
      <c r="M8" s="216">
        <v>1936</v>
      </c>
      <c r="N8" s="216">
        <v>3109.2559999999999</v>
      </c>
      <c r="O8" s="216">
        <v>481144.64412000001</v>
      </c>
    </row>
    <row r="9" spans="1:15" s="218" customFormat="1" ht="15" customHeight="1" x14ac:dyDescent="0.2">
      <c r="A9" s="219"/>
      <c r="B9" s="220" t="s">
        <v>830</v>
      </c>
      <c r="C9" s="221"/>
      <c r="D9" s="222"/>
      <c r="E9" s="223"/>
      <c r="F9" s="224">
        <v>262584.01832999999</v>
      </c>
      <c r="G9" s="224">
        <v>1627.3100000000004</v>
      </c>
      <c r="H9" s="224">
        <v>1910</v>
      </c>
      <c r="I9" s="224">
        <v>1342.425</v>
      </c>
      <c r="J9" s="224">
        <v>267463.75332999998</v>
      </c>
      <c r="K9" s="224">
        <v>250610.72499999998</v>
      </c>
      <c r="L9" s="224">
        <v>1627.3100000000004</v>
      </c>
      <c r="M9" s="224">
        <v>1910</v>
      </c>
      <c r="N9" s="224">
        <v>1352.7049999999999</v>
      </c>
      <c r="O9" s="224">
        <v>255500.74</v>
      </c>
    </row>
    <row r="10" spans="1:15" ht="15" customHeight="1" x14ac:dyDescent="0.2">
      <c r="A10" s="225" t="s">
        <v>831</v>
      </c>
      <c r="B10" s="226"/>
      <c r="C10" s="226"/>
      <c r="D10" s="226"/>
      <c r="E10" s="227"/>
      <c r="F10" s="228">
        <v>199608.77478000001</v>
      </c>
      <c r="G10" s="228">
        <v>194.63</v>
      </c>
      <c r="H10" s="228">
        <v>760</v>
      </c>
      <c r="I10" s="228">
        <v>735.8</v>
      </c>
      <c r="J10" s="228">
        <v>201299.20478</v>
      </c>
      <c r="K10" s="228">
        <v>192675.76646999997</v>
      </c>
      <c r="L10" s="228">
        <v>194.63</v>
      </c>
      <c r="M10" s="228">
        <v>760</v>
      </c>
      <c r="N10" s="228">
        <v>743.98</v>
      </c>
      <c r="O10" s="228">
        <v>194374.37646999999</v>
      </c>
    </row>
    <row r="11" spans="1:15" ht="15" customHeight="1" x14ac:dyDescent="0.2">
      <c r="A11" s="225" t="s">
        <v>832</v>
      </c>
      <c r="B11" s="226"/>
      <c r="C11" s="226"/>
      <c r="D11" s="226"/>
      <c r="E11" s="229"/>
      <c r="F11" s="228">
        <v>37780.367209999997</v>
      </c>
      <c r="G11" s="228">
        <v>1362.98</v>
      </c>
      <c r="H11" s="228">
        <v>214</v>
      </c>
      <c r="I11" s="228">
        <v>574.70000000000005</v>
      </c>
      <c r="J11" s="228">
        <v>39932.047209999997</v>
      </c>
      <c r="K11" s="228">
        <v>33054.128239999991</v>
      </c>
      <c r="L11" s="228">
        <v>1362.98</v>
      </c>
      <c r="M11" s="228">
        <v>214</v>
      </c>
      <c r="N11" s="228">
        <v>576.79999999999995</v>
      </c>
      <c r="O11" s="228">
        <v>35207.908239999997</v>
      </c>
    </row>
    <row r="12" spans="1:15" ht="15" customHeight="1" x14ac:dyDescent="0.2">
      <c r="A12" s="225" t="s">
        <v>833</v>
      </c>
      <c r="B12" s="226"/>
      <c r="C12" s="226"/>
      <c r="D12" s="226"/>
      <c r="E12" s="227"/>
      <c r="F12" s="228">
        <v>17947.315790000001</v>
      </c>
      <c r="G12" s="228">
        <v>669.7</v>
      </c>
      <c r="H12" s="228">
        <v>936</v>
      </c>
      <c r="I12" s="228">
        <v>0</v>
      </c>
      <c r="J12" s="228">
        <v>19553.015790000001</v>
      </c>
      <c r="K12" s="228">
        <v>17842.857980000001</v>
      </c>
      <c r="L12" s="228">
        <v>669.7</v>
      </c>
      <c r="M12" s="228">
        <v>936</v>
      </c>
      <c r="N12" s="228">
        <v>0</v>
      </c>
      <c r="O12" s="228">
        <v>19448.557980000001</v>
      </c>
    </row>
    <row r="13" spans="1:15" ht="15" customHeight="1" x14ac:dyDescent="0.2">
      <c r="A13" s="225" t="s">
        <v>834</v>
      </c>
      <c r="B13" s="21"/>
      <c r="C13" s="226"/>
      <c r="D13" s="226"/>
      <c r="E13" s="227"/>
      <c r="F13" s="228">
        <v>2414.4369200000001</v>
      </c>
      <c r="G13" s="228">
        <v>0</v>
      </c>
      <c r="H13" s="228">
        <v>0</v>
      </c>
      <c r="I13" s="228">
        <v>0</v>
      </c>
      <c r="J13" s="228">
        <v>2414.4369200000001</v>
      </c>
      <c r="K13" s="228">
        <v>2411.34366</v>
      </c>
      <c r="L13" s="228">
        <v>0</v>
      </c>
      <c r="M13" s="228">
        <v>0</v>
      </c>
      <c r="N13" s="228">
        <v>0</v>
      </c>
      <c r="O13" s="228">
        <v>2411.34366</v>
      </c>
    </row>
    <row r="14" spans="1:15" ht="15" customHeight="1" x14ac:dyDescent="0.2">
      <c r="A14" s="225" t="s">
        <v>835</v>
      </c>
      <c r="B14" s="226"/>
      <c r="C14" s="226"/>
      <c r="D14" s="226"/>
      <c r="E14" s="227"/>
      <c r="F14" s="228">
        <v>4833.12363</v>
      </c>
      <c r="G14" s="228">
        <v>-600</v>
      </c>
      <c r="H14" s="228">
        <v>0</v>
      </c>
      <c r="I14" s="228">
        <v>31.925000000000001</v>
      </c>
      <c r="J14" s="228">
        <v>4265.0486300000002</v>
      </c>
      <c r="K14" s="228">
        <v>4626.6286499999997</v>
      </c>
      <c r="L14" s="228">
        <v>-600</v>
      </c>
      <c r="M14" s="228">
        <v>0</v>
      </c>
      <c r="N14" s="228">
        <v>31.925000000000001</v>
      </c>
      <c r="O14" s="228">
        <v>4058.5536499999998</v>
      </c>
    </row>
    <row r="15" spans="1:15" s="234" customFormat="1" ht="15" customHeight="1" x14ac:dyDescent="0.2">
      <c r="A15" s="230"/>
      <c r="B15" s="231" t="s">
        <v>836</v>
      </c>
      <c r="C15" s="232"/>
      <c r="D15" s="232"/>
      <c r="E15" s="233"/>
      <c r="F15" s="217">
        <v>258237.5742</v>
      </c>
      <c r="G15" s="217">
        <v>-21807.311000000005</v>
      </c>
      <c r="H15" s="217">
        <v>26</v>
      </c>
      <c r="I15" s="217">
        <v>1746.1310000000003</v>
      </c>
      <c r="J15" s="217">
        <v>238202.39420000001</v>
      </c>
      <c r="K15" s="217">
        <v>245668.66412000003</v>
      </c>
      <c r="L15" s="217">
        <v>-21807.311000000005</v>
      </c>
      <c r="M15" s="217">
        <v>26</v>
      </c>
      <c r="N15" s="217">
        <v>1756.5509999999999</v>
      </c>
      <c r="O15" s="217">
        <v>225643.90412000002</v>
      </c>
    </row>
    <row r="16" spans="1:15" ht="15" customHeight="1" x14ac:dyDescent="0.2">
      <c r="A16" s="235" t="s">
        <v>837</v>
      </c>
      <c r="B16" s="226"/>
      <c r="C16" s="226"/>
      <c r="D16" s="226"/>
      <c r="E16" s="227"/>
      <c r="F16" s="228">
        <v>175433.87607</v>
      </c>
      <c r="G16" s="228">
        <v>-22416.080000000002</v>
      </c>
      <c r="H16" s="236">
        <v>260</v>
      </c>
      <c r="I16" s="236">
        <v>617.23599999999999</v>
      </c>
      <c r="J16" s="237">
        <v>153895.03206999999</v>
      </c>
      <c r="K16" s="228">
        <v>163245.25346000001</v>
      </c>
      <c r="L16" s="228">
        <v>-22416.080000000002</v>
      </c>
      <c r="M16" s="236">
        <v>260</v>
      </c>
      <c r="N16" s="236">
        <v>627.65599999999995</v>
      </c>
      <c r="O16" s="237">
        <v>141716.82946000001</v>
      </c>
    </row>
    <row r="17" spans="1:15" ht="15" customHeight="1" x14ac:dyDescent="0.2">
      <c r="A17" s="225" t="s">
        <v>838</v>
      </c>
      <c r="B17" s="226"/>
      <c r="C17" s="226"/>
      <c r="D17" s="226"/>
      <c r="E17" s="227"/>
      <c r="F17" s="228">
        <v>21798.698130000001</v>
      </c>
      <c r="G17" s="228">
        <v>-21.9</v>
      </c>
      <c r="H17" s="228">
        <v>-186</v>
      </c>
      <c r="I17" s="228">
        <v>7.8250000000000002</v>
      </c>
      <c r="J17" s="228">
        <v>21598.62313</v>
      </c>
      <c r="K17" s="228">
        <v>21418.410100000001</v>
      </c>
      <c r="L17" s="228">
        <v>-21.9</v>
      </c>
      <c r="M17" s="228">
        <v>-186</v>
      </c>
      <c r="N17" s="228">
        <v>7.8250000000000002</v>
      </c>
      <c r="O17" s="228">
        <v>21218.3351</v>
      </c>
    </row>
    <row r="18" spans="1:15" ht="15" customHeight="1" x14ac:dyDescent="0.2">
      <c r="A18" s="225" t="s">
        <v>839</v>
      </c>
      <c r="B18" s="226"/>
      <c r="C18" s="226"/>
      <c r="D18" s="226"/>
      <c r="E18" s="227"/>
      <c r="F18" s="228">
        <v>35305</v>
      </c>
      <c r="G18" s="228">
        <v>-93.36</v>
      </c>
      <c r="H18" s="228">
        <v>-270</v>
      </c>
      <c r="I18" s="228">
        <v>555</v>
      </c>
      <c r="J18" s="228">
        <v>35496.639999999999</v>
      </c>
      <c r="K18" s="228">
        <v>35305</v>
      </c>
      <c r="L18" s="228">
        <v>-93.36</v>
      </c>
      <c r="M18" s="228">
        <v>-270</v>
      </c>
      <c r="N18" s="228">
        <v>555</v>
      </c>
      <c r="O18" s="228">
        <v>35496.639999999999</v>
      </c>
    </row>
    <row r="19" spans="1:15" ht="15" customHeight="1" x14ac:dyDescent="0.2">
      <c r="A19" s="225" t="s">
        <v>840</v>
      </c>
      <c r="B19" s="226"/>
      <c r="C19" s="226"/>
      <c r="D19" s="226"/>
      <c r="E19" s="227"/>
      <c r="F19" s="228">
        <v>10655</v>
      </c>
      <c r="G19" s="228">
        <v>119.029</v>
      </c>
      <c r="H19" s="228">
        <v>0</v>
      </c>
      <c r="I19" s="228">
        <v>0</v>
      </c>
      <c r="J19" s="228">
        <v>10774.029</v>
      </c>
      <c r="K19" s="228">
        <v>10655</v>
      </c>
      <c r="L19" s="228">
        <v>119.029</v>
      </c>
      <c r="M19" s="228">
        <v>0</v>
      </c>
      <c r="N19" s="228">
        <v>0</v>
      </c>
      <c r="O19" s="228">
        <v>10774.029</v>
      </c>
    </row>
    <row r="20" spans="1:15" ht="15" customHeight="1" x14ac:dyDescent="0.2">
      <c r="A20" s="238" t="s">
        <v>841</v>
      </c>
      <c r="B20" s="239"/>
      <c r="C20" s="226"/>
      <c r="D20" s="226"/>
      <c r="E20" s="227"/>
      <c r="F20" s="228">
        <v>15045</v>
      </c>
      <c r="G20" s="228">
        <v>605</v>
      </c>
      <c r="H20" s="228">
        <v>222</v>
      </c>
      <c r="I20" s="228">
        <v>566.07000000000005</v>
      </c>
      <c r="J20" s="228">
        <v>16438.07</v>
      </c>
      <c r="K20" s="228">
        <v>15045.00056</v>
      </c>
      <c r="L20" s="228">
        <v>605</v>
      </c>
      <c r="M20" s="228">
        <v>222</v>
      </c>
      <c r="N20" s="228">
        <v>566.07000000000005</v>
      </c>
      <c r="O20" s="228">
        <v>16438.07056</v>
      </c>
    </row>
    <row r="21" spans="1:15" s="234" customFormat="1" ht="15" customHeight="1" x14ac:dyDescent="0.2">
      <c r="A21" s="240"/>
      <c r="B21" s="241"/>
      <c r="C21" s="242" t="s">
        <v>842</v>
      </c>
      <c r="D21" s="243"/>
      <c r="E21" s="244"/>
      <c r="F21" s="217">
        <v>5435.1684000000005</v>
      </c>
      <c r="G21" s="217">
        <v>0</v>
      </c>
      <c r="H21" s="217">
        <v>0</v>
      </c>
      <c r="I21" s="217">
        <v>0</v>
      </c>
      <c r="J21" s="217">
        <v>5435.1684000000005</v>
      </c>
      <c r="K21" s="217">
        <v>5264.5164799999993</v>
      </c>
      <c r="L21" s="217">
        <v>0</v>
      </c>
      <c r="M21" s="217">
        <v>0</v>
      </c>
      <c r="N21" s="217">
        <v>0</v>
      </c>
      <c r="O21" s="217">
        <v>5264.5164799999993</v>
      </c>
    </row>
    <row r="22" spans="1:15" s="234" customFormat="1" ht="15" customHeight="1" x14ac:dyDescent="0.2">
      <c r="A22" s="245"/>
      <c r="B22" s="231" t="s">
        <v>843</v>
      </c>
      <c r="C22" s="232"/>
      <c r="D22" s="246"/>
      <c r="E22" s="233"/>
      <c r="F22" s="217">
        <v>4581.2474300000003</v>
      </c>
      <c r="G22" s="217">
        <v>0</v>
      </c>
      <c r="H22" s="217">
        <v>0</v>
      </c>
      <c r="I22" s="217">
        <v>0</v>
      </c>
      <c r="J22" s="217">
        <v>4581.2474300000003</v>
      </c>
      <c r="K22" s="217">
        <v>4489.4121699999996</v>
      </c>
      <c r="L22" s="217">
        <v>0</v>
      </c>
      <c r="M22" s="217">
        <v>0</v>
      </c>
      <c r="N22" s="217">
        <v>0</v>
      </c>
      <c r="O22" s="217">
        <v>4489.4121699999996</v>
      </c>
    </row>
    <row r="23" spans="1:15" s="247" customFormat="1" ht="15" customHeight="1" x14ac:dyDescent="0.2">
      <c r="A23" s="225" t="s">
        <v>844</v>
      </c>
      <c r="B23" s="226"/>
      <c r="C23" s="226"/>
      <c r="D23" s="226"/>
      <c r="E23" s="227"/>
      <c r="F23" s="228">
        <v>4581.2474300000003</v>
      </c>
      <c r="G23" s="228">
        <v>0</v>
      </c>
      <c r="H23" s="228">
        <v>0</v>
      </c>
      <c r="I23" s="228">
        <v>0</v>
      </c>
      <c r="J23" s="228">
        <v>4581.2474300000003</v>
      </c>
      <c r="K23" s="228">
        <v>4489.4121699999996</v>
      </c>
      <c r="L23" s="228">
        <v>0</v>
      </c>
      <c r="M23" s="228">
        <v>0</v>
      </c>
      <c r="N23" s="228">
        <v>0</v>
      </c>
      <c r="O23" s="228">
        <v>4489.4121699999996</v>
      </c>
    </row>
    <row r="24" spans="1:15" s="234" customFormat="1" ht="15" customHeight="1" x14ac:dyDescent="0.2">
      <c r="A24" s="248"/>
      <c r="B24" s="231" t="s">
        <v>845</v>
      </c>
      <c r="C24" s="249"/>
      <c r="D24" s="246"/>
      <c r="E24" s="233"/>
      <c r="F24" s="217">
        <v>853.92097000000001</v>
      </c>
      <c r="G24" s="217">
        <v>0</v>
      </c>
      <c r="H24" s="217">
        <v>0</v>
      </c>
      <c r="I24" s="217">
        <v>0</v>
      </c>
      <c r="J24" s="217">
        <v>853.92097000000001</v>
      </c>
      <c r="K24" s="217">
        <v>775.10431000000005</v>
      </c>
      <c r="L24" s="217">
        <v>0</v>
      </c>
      <c r="M24" s="217">
        <v>0</v>
      </c>
      <c r="N24" s="217">
        <v>0</v>
      </c>
      <c r="O24" s="217">
        <v>775.10431000000005</v>
      </c>
    </row>
    <row r="25" spans="1:15" s="247" customFormat="1" ht="15" customHeight="1" x14ac:dyDescent="0.2">
      <c r="A25" s="225" t="s">
        <v>846</v>
      </c>
      <c r="B25" s="226"/>
      <c r="C25" s="226"/>
      <c r="D25" s="226"/>
      <c r="E25" s="227"/>
      <c r="F25" s="228">
        <v>759.25212999999997</v>
      </c>
      <c r="G25" s="228">
        <v>0</v>
      </c>
      <c r="H25" s="228">
        <v>0</v>
      </c>
      <c r="I25" s="228">
        <v>0</v>
      </c>
      <c r="J25" s="228">
        <v>759.25212999999997</v>
      </c>
      <c r="K25" s="228">
        <v>726.62485000000004</v>
      </c>
      <c r="L25" s="228">
        <v>0</v>
      </c>
      <c r="M25" s="228">
        <v>0</v>
      </c>
      <c r="N25" s="228">
        <v>0</v>
      </c>
      <c r="O25" s="228">
        <v>726.62485000000004</v>
      </c>
    </row>
    <row r="26" spans="1:15" s="247" customFormat="1" ht="15" customHeight="1" x14ac:dyDescent="0.2">
      <c r="A26" s="238" t="s">
        <v>847</v>
      </c>
      <c r="B26" s="239"/>
      <c r="C26" s="239"/>
      <c r="D26" s="239"/>
      <c r="E26" s="250"/>
      <c r="F26" s="251">
        <v>94.668840000000003</v>
      </c>
      <c r="G26" s="228">
        <v>0</v>
      </c>
      <c r="H26" s="251">
        <v>0</v>
      </c>
      <c r="I26" s="251">
        <v>0</v>
      </c>
      <c r="J26" s="251">
        <v>94.668840000000003</v>
      </c>
      <c r="K26" s="251">
        <v>48.479460000000003</v>
      </c>
      <c r="L26" s="228">
        <v>0</v>
      </c>
      <c r="M26" s="251">
        <v>0</v>
      </c>
      <c r="N26" s="251">
        <v>0</v>
      </c>
      <c r="O26" s="251">
        <v>48.479460000000003</v>
      </c>
    </row>
    <row r="27" spans="1:15" s="210" customFormat="1" ht="18" customHeight="1" x14ac:dyDescent="0.2">
      <c r="A27" s="205"/>
      <c r="B27" s="206"/>
      <c r="C27" s="252"/>
      <c r="D27" s="207" t="s">
        <v>848</v>
      </c>
      <c r="E27" s="253"/>
      <c r="F27" s="209">
        <v>70365.957734999989</v>
      </c>
      <c r="G27" s="209">
        <v>122.920255</v>
      </c>
      <c r="H27" s="209">
        <v>0</v>
      </c>
      <c r="I27" s="209">
        <v>82.7</v>
      </c>
      <c r="J27" s="209">
        <v>70571.577990000005</v>
      </c>
      <c r="K27" s="209">
        <v>55914.788664999993</v>
      </c>
      <c r="L27" s="209">
        <v>122.920255</v>
      </c>
      <c r="M27" s="209">
        <v>0</v>
      </c>
      <c r="N27" s="209">
        <v>88</v>
      </c>
      <c r="O27" s="209">
        <v>56125.70891999999</v>
      </c>
    </row>
    <row r="28" spans="1:15" s="218" customFormat="1" ht="15" customHeight="1" x14ac:dyDescent="0.2">
      <c r="A28" s="255"/>
      <c r="B28" s="213" t="s">
        <v>849</v>
      </c>
      <c r="C28" s="256"/>
      <c r="D28" s="256"/>
      <c r="E28" s="215"/>
      <c r="F28" s="216">
        <v>69862.507734999992</v>
      </c>
      <c r="G28" s="216">
        <v>-97.879745000000014</v>
      </c>
      <c r="H28" s="216">
        <v>0</v>
      </c>
      <c r="I28" s="216">
        <v>0</v>
      </c>
      <c r="J28" s="216">
        <v>69764.627990000008</v>
      </c>
      <c r="K28" s="216">
        <v>55411.338664999996</v>
      </c>
      <c r="L28" s="216">
        <v>-97.879745000000014</v>
      </c>
      <c r="M28" s="216">
        <v>0</v>
      </c>
      <c r="N28" s="216">
        <v>5.3</v>
      </c>
      <c r="O28" s="216">
        <v>55318.758919999993</v>
      </c>
    </row>
    <row r="29" spans="1:15" ht="15" customHeight="1" x14ac:dyDescent="0.2">
      <c r="A29" s="258" t="s">
        <v>850</v>
      </c>
      <c r="B29" s="259"/>
      <c r="C29" s="259"/>
      <c r="D29" s="259"/>
      <c r="E29" s="260"/>
      <c r="F29" s="261">
        <v>854.96604200000002</v>
      </c>
      <c r="G29" s="261">
        <v>0</v>
      </c>
      <c r="H29" s="261">
        <v>0</v>
      </c>
      <c r="I29" s="261">
        <v>0</v>
      </c>
      <c r="J29" s="261">
        <v>854.96604200000002</v>
      </c>
      <c r="K29" s="261">
        <v>855.18535199999997</v>
      </c>
      <c r="L29" s="261">
        <v>0</v>
      </c>
      <c r="M29" s="261">
        <v>0</v>
      </c>
      <c r="N29" s="261">
        <v>0</v>
      </c>
      <c r="O29" s="261">
        <v>855.18535199999997</v>
      </c>
    </row>
    <row r="30" spans="1:15" ht="15" customHeight="1" x14ac:dyDescent="0.2">
      <c r="A30" s="258" t="s">
        <v>851</v>
      </c>
      <c r="B30" s="259"/>
      <c r="C30" s="259"/>
      <c r="D30" s="259"/>
      <c r="E30" s="260"/>
      <c r="F30" s="261">
        <v>451.67178000000001</v>
      </c>
      <c r="G30" s="261">
        <v>0</v>
      </c>
      <c r="H30" s="261">
        <v>0</v>
      </c>
      <c r="I30" s="261">
        <v>0</v>
      </c>
      <c r="J30" s="261">
        <v>451.67178000000001</v>
      </c>
      <c r="K30" s="261">
        <v>450.16716000000002</v>
      </c>
      <c r="L30" s="261">
        <v>0</v>
      </c>
      <c r="M30" s="261">
        <v>0</v>
      </c>
      <c r="N30" s="261">
        <v>0</v>
      </c>
      <c r="O30" s="261">
        <v>450.16716000000002</v>
      </c>
    </row>
    <row r="31" spans="1:15" ht="15" customHeight="1" x14ac:dyDescent="0.2">
      <c r="A31" s="258" t="s">
        <v>852</v>
      </c>
      <c r="B31" s="259"/>
      <c r="C31" s="259"/>
      <c r="D31" s="259"/>
      <c r="E31" s="260"/>
      <c r="F31" s="261">
        <v>3134.3406</v>
      </c>
      <c r="G31" s="261">
        <v>0</v>
      </c>
      <c r="H31" s="261">
        <v>0</v>
      </c>
      <c r="I31" s="261">
        <v>0</v>
      </c>
      <c r="J31" s="261">
        <v>3134.3406</v>
      </c>
      <c r="K31" s="261">
        <v>3110.9867599999902</v>
      </c>
      <c r="L31" s="261">
        <v>0</v>
      </c>
      <c r="M31" s="261">
        <v>0</v>
      </c>
      <c r="N31" s="261">
        <v>0</v>
      </c>
      <c r="O31" s="261">
        <v>3110.9867599999902</v>
      </c>
    </row>
    <row r="32" spans="1:15" ht="15" customHeight="1" x14ac:dyDescent="0.2">
      <c r="A32" s="258" t="s">
        <v>853</v>
      </c>
      <c r="B32" s="259"/>
      <c r="C32" s="262"/>
      <c r="D32" s="259"/>
      <c r="E32" s="260"/>
      <c r="F32" s="261">
        <v>11636.984569</v>
      </c>
      <c r="G32" s="261">
        <v>36</v>
      </c>
      <c r="H32" s="261">
        <v>0</v>
      </c>
      <c r="I32" s="261">
        <v>0</v>
      </c>
      <c r="J32" s="261">
        <v>11672.984569</v>
      </c>
      <c r="K32" s="261">
        <v>10225.240909</v>
      </c>
      <c r="L32" s="261">
        <v>36</v>
      </c>
      <c r="M32" s="261">
        <v>0</v>
      </c>
      <c r="N32" s="261">
        <v>0</v>
      </c>
      <c r="O32" s="261">
        <v>10261.240909</v>
      </c>
    </row>
    <row r="33" spans="1:15" ht="15" customHeight="1" x14ac:dyDescent="0.2">
      <c r="A33" s="263" t="s">
        <v>854</v>
      </c>
      <c r="B33" s="264"/>
      <c r="C33" s="265"/>
      <c r="D33" s="266" t="s">
        <v>855</v>
      </c>
      <c r="E33" s="267"/>
      <c r="F33" s="228">
        <v>1600</v>
      </c>
      <c r="G33" s="228">
        <v>0</v>
      </c>
      <c r="H33" s="228">
        <v>0</v>
      </c>
      <c r="I33" s="228">
        <v>0</v>
      </c>
      <c r="J33" s="228">
        <v>1600</v>
      </c>
      <c r="K33" s="228">
        <v>1600</v>
      </c>
      <c r="L33" s="228">
        <v>0</v>
      </c>
      <c r="M33" s="228">
        <v>0</v>
      </c>
      <c r="N33" s="228">
        <v>0</v>
      </c>
      <c r="O33" s="228">
        <v>1600</v>
      </c>
    </row>
    <row r="34" spans="1:15" ht="15" customHeight="1" x14ac:dyDescent="0.2">
      <c r="A34" s="268"/>
      <c r="B34" s="269"/>
      <c r="C34" s="270"/>
      <c r="D34" s="271" t="s">
        <v>856</v>
      </c>
      <c r="E34" s="272"/>
      <c r="F34" s="228">
        <v>1824.86175</v>
      </c>
      <c r="G34" s="228">
        <v>0</v>
      </c>
      <c r="H34" s="228">
        <v>0</v>
      </c>
      <c r="I34" s="228">
        <v>0</v>
      </c>
      <c r="J34" s="228">
        <v>1824.86175</v>
      </c>
      <c r="K34" s="228">
        <v>410.14443999999997</v>
      </c>
      <c r="L34" s="228">
        <v>0</v>
      </c>
      <c r="M34" s="228">
        <v>0</v>
      </c>
      <c r="N34" s="228">
        <v>0</v>
      </c>
      <c r="O34" s="228">
        <v>410.14443999999997</v>
      </c>
    </row>
    <row r="35" spans="1:15" ht="15" customHeight="1" x14ac:dyDescent="0.2">
      <c r="A35" s="273"/>
      <c r="B35" s="274"/>
      <c r="C35" s="275"/>
      <c r="D35" s="271" t="s">
        <v>857</v>
      </c>
      <c r="E35" s="272"/>
      <c r="F35" s="276">
        <v>8212.1228190000002</v>
      </c>
      <c r="G35" s="228">
        <v>36</v>
      </c>
      <c r="H35" s="228">
        <v>0</v>
      </c>
      <c r="I35" s="228">
        <v>0</v>
      </c>
      <c r="J35" s="228">
        <v>8248.1228190000002</v>
      </c>
      <c r="K35" s="276">
        <v>8215.0964690000001</v>
      </c>
      <c r="L35" s="228">
        <v>36</v>
      </c>
      <c r="M35" s="228">
        <v>0</v>
      </c>
      <c r="N35" s="228">
        <v>0</v>
      </c>
      <c r="O35" s="228">
        <v>8251.0964690000001</v>
      </c>
    </row>
    <row r="36" spans="1:15" s="218" customFormat="1" ht="15" customHeight="1" x14ac:dyDescent="0.2">
      <c r="A36" s="277" t="s">
        <v>858</v>
      </c>
      <c r="B36" s="278"/>
      <c r="C36" s="278"/>
      <c r="D36" s="278"/>
      <c r="E36" s="279"/>
      <c r="F36" s="280">
        <v>6748.4926969999997</v>
      </c>
      <c r="G36" s="281">
        <v>0</v>
      </c>
      <c r="H36" s="257">
        <v>0</v>
      </c>
      <c r="I36" s="257">
        <v>0</v>
      </c>
      <c r="J36" s="216">
        <v>6748.4926969999997</v>
      </c>
      <c r="K36" s="280">
        <v>6748.4926969999997</v>
      </c>
      <c r="L36" s="281">
        <v>0</v>
      </c>
      <c r="M36" s="257">
        <v>0</v>
      </c>
      <c r="N36" s="257">
        <v>0</v>
      </c>
      <c r="O36" s="216">
        <v>6748.4926969999997</v>
      </c>
    </row>
    <row r="37" spans="1:15" ht="15" customHeight="1" x14ac:dyDescent="0.2">
      <c r="A37" s="273"/>
      <c r="B37" s="282" t="s">
        <v>859</v>
      </c>
      <c r="C37" s="226"/>
      <c r="D37" s="226"/>
      <c r="E37" s="272"/>
      <c r="F37" s="228">
        <v>2500</v>
      </c>
      <c r="G37" s="228">
        <v>0</v>
      </c>
      <c r="H37" s="228">
        <v>0</v>
      </c>
      <c r="I37" s="228">
        <v>0</v>
      </c>
      <c r="J37" s="228">
        <v>2500</v>
      </c>
      <c r="K37" s="228">
        <v>2500</v>
      </c>
      <c r="L37" s="228">
        <v>0</v>
      </c>
      <c r="M37" s="228">
        <v>0</v>
      </c>
      <c r="N37" s="228">
        <v>0</v>
      </c>
      <c r="O37" s="228">
        <v>2500</v>
      </c>
    </row>
    <row r="38" spans="1:15" ht="15" customHeight="1" x14ac:dyDescent="0.2">
      <c r="A38" s="283" t="s">
        <v>860</v>
      </c>
      <c r="B38" s="259"/>
      <c r="C38" s="259"/>
      <c r="D38" s="259"/>
      <c r="E38" s="260"/>
      <c r="F38" s="261">
        <v>47036.052046999997</v>
      </c>
      <c r="G38" s="261">
        <v>-133.87974500000001</v>
      </c>
      <c r="H38" s="261">
        <v>0</v>
      </c>
      <c r="I38" s="261">
        <v>0</v>
      </c>
      <c r="J38" s="261">
        <v>46902.172301999999</v>
      </c>
      <c r="K38" s="261">
        <v>34021.265787000004</v>
      </c>
      <c r="L38" s="261">
        <v>-133.87974500000001</v>
      </c>
      <c r="M38" s="261">
        <v>0</v>
      </c>
      <c r="N38" s="261">
        <v>5.3</v>
      </c>
      <c r="O38" s="261">
        <v>33892.686042000001</v>
      </c>
    </row>
    <row r="39" spans="1:15" ht="15" customHeight="1" x14ac:dyDescent="0.2">
      <c r="A39" s="273"/>
      <c r="B39" s="284" t="s">
        <v>861</v>
      </c>
      <c r="C39" s="226"/>
      <c r="D39" s="226"/>
      <c r="E39" s="227"/>
      <c r="F39" s="228">
        <v>2519.8510000000001</v>
      </c>
      <c r="G39" s="228">
        <v>0</v>
      </c>
      <c r="H39" s="228">
        <v>0</v>
      </c>
      <c r="I39" s="228">
        <v>0</v>
      </c>
      <c r="J39" s="228">
        <v>2519.8510000000001</v>
      </c>
      <c r="K39" s="228">
        <v>2519.8510000000001</v>
      </c>
      <c r="L39" s="228">
        <v>0</v>
      </c>
      <c r="M39" s="228">
        <v>0</v>
      </c>
      <c r="N39" s="228">
        <v>0</v>
      </c>
      <c r="O39" s="228">
        <v>2519.8510000000001</v>
      </c>
    </row>
    <row r="40" spans="1:15" ht="15" customHeight="1" x14ac:dyDescent="0.2">
      <c r="A40" s="285"/>
      <c r="B40" s="286" t="s">
        <v>862</v>
      </c>
      <c r="C40" s="226"/>
      <c r="D40" s="226"/>
      <c r="E40" s="227"/>
      <c r="F40" s="228">
        <v>3566.2165799999998</v>
      </c>
      <c r="G40" s="228">
        <v>-153</v>
      </c>
      <c r="H40" s="228">
        <v>0</v>
      </c>
      <c r="I40" s="228">
        <v>0</v>
      </c>
      <c r="J40" s="228">
        <v>3413.2165799999998</v>
      </c>
      <c r="K40" s="228">
        <v>3566.2165799999998</v>
      </c>
      <c r="L40" s="228">
        <v>-153</v>
      </c>
      <c r="M40" s="228">
        <v>0</v>
      </c>
      <c r="N40" s="228">
        <v>0</v>
      </c>
      <c r="O40" s="228">
        <v>3413.2165799999998</v>
      </c>
    </row>
    <row r="41" spans="1:15" ht="15" customHeight="1" x14ac:dyDescent="0.2">
      <c r="A41" s="273"/>
      <c r="B41" s="284" t="s">
        <v>863</v>
      </c>
      <c r="C41" s="226"/>
      <c r="D41" s="226"/>
      <c r="E41" s="227"/>
      <c r="F41" s="228">
        <v>6352.62</v>
      </c>
      <c r="G41" s="228">
        <v>0</v>
      </c>
      <c r="H41" s="228">
        <v>0</v>
      </c>
      <c r="I41" s="228">
        <v>0</v>
      </c>
      <c r="J41" s="228">
        <v>6352.62</v>
      </c>
      <c r="K41" s="228">
        <v>6353.0443599999999</v>
      </c>
      <c r="L41" s="228">
        <v>0</v>
      </c>
      <c r="M41" s="228">
        <v>0</v>
      </c>
      <c r="N41" s="228">
        <v>0</v>
      </c>
      <c r="O41" s="228">
        <v>6353.0443599999999</v>
      </c>
    </row>
    <row r="42" spans="1:15" ht="15" customHeight="1" x14ac:dyDescent="0.2">
      <c r="A42" s="273"/>
      <c r="B42" s="284" t="s">
        <v>864</v>
      </c>
      <c r="C42" s="226"/>
      <c r="D42" s="226"/>
      <c r="E42" s="227"/>
      <c r="F42" s="228">
        <v>0</v>
      </c>
      <c r="G42" s="228">
        <v>0</v>
      </c>
      <c r="H42" s="228">
        <v>0</v>
      </c>
      <c r="I42" s="228">
        <v>0</v>
      </c>
      <c r="J42" s="228">
        <v>0</v>
      </c>
      <c r="K42" s="228">
        <v>0</v>
      </c>
      <c r="L42" s="228">
        <v>0</v>
      </c>
      <c r="M42" s="228">
        <v>0</v>
      </c>
      <c r="N42" s="228">
        <v>0</v>
      </c>
      <c r="O42" s="228">
        <v>0</v>
      </c>
    </row>
    <row r="43" spans="1:15" ht="15" customHeight="1" x14ac:dyDescent="0.2">
      <c r="A43" s="285"/>
      <c r="B43" s="338" t="s">
        <v>865</v>
      </c>
      <c r="C43" s="338"/>
      <c r="D43" s="338"/>
      <c r="E43" s="339"/>
      <c r="F43" s="228">
        <v>548.82762099999991</v>
      </c>
      <c r="G43" s="228">
        <v>6.8396350000000004</v>
      </c>
      <c r="H43" s="228">
        <v>0</v>
      </c>
      <c r="I43" s="228">
        <v>0</v>
      </c>
      <c r="J43" s="228">
        <v>555.66725599999995</v>
      </c>
      <c r="K43" s="228">
        <v>548.82762099999991</v>
      </c>
      <c r="L43" s="228">
        <v>6.8396350000000004</v>
      </c>
      <c r="M43" s="228">
        <v>0</v>
      </c>
      <c r="N43" s="228">
        <v>0</v>
      </c>
      <c r="O43" s="228">
        <v>555.66725599999995</v>
      </c>
    </row>
    <row r="44" spans="1:15" ht="15" customHeight="1" x14ac:dyDescent="0.2">
      <c r="A44" s="287"/>
      <c r="B44" s="284" t="s">
        <v>866</v>
      </c>
      <c r="C44" s="226"/>
      <c r="D44" s="226"/>
      <c r="E44" s="227"/>
      <c r="F44" s="228">
        <v>20577.596340999997</v>
      </c>
      <c r="G44" s="228">
        <v>5.2806199999999999</v>
      </c>
      <c r="H44" s="228">
        <v>0</v>
      </c>
      <c r="I44" s="228">
        <v>0</v>
      </c>
      <c r="J44" s="228">
        <v>20582.876960999998</v>
      </c>
      <c r="K44" s="228">
        <v>15581.457691000001</v>
      </c>
      <c r="L44" s="228">
        <v>5.2806199999999999</v>
      </c>
      <c r="M44" s="228">
        <v>0</v>
      </c>
      <c r="N44" s="228">
        <v>0</v>
      </c>
      <c r="O44" s="228">
        <v>15586.738311000001</v>
      </c>
    </row>
    <row r="45" spans="1:15" ht="15" customHeight="1" x14ac:dyDescent="0.2">
      <c r="A45" s="263" t="s">
        <v>854</v>
      </c>
      <c r="B45" s="274"/>
      <c r="C45" s="270"/>
      <c r="D45" s="271" t="s">
        <v>867</v>
      </c>
      <c r="E45" s="272"/>
      <c r="F45" s="228">
        <v>2029.33501</v>
      </c>
      <c r="G45" s="228">
        <v>0</v>
      </c>
      <c r="H45" s="228">
        <v>0</v>
      </c>
      <c r="I45" s="228">
        <v>0</v>
      </c>
      <c r="J45" s="228">
        <v>2029.33501</v>
      </c>
      <c r="K45" s="228">
        <v>538.35512000000006</v>
      </c>
      <c r="L45" s="228">
        <v>0</v>
      </c>
      <c r="M45" s="228">
        <v>0</v>
      </c>
      <c r="N45" s="228">
        <v>0</v>
      </c>
      <c r="O45" s="228">
        <v>538.35512000000006</v>
      </c>
    </row>
    <row r="46" spans="1:15" ht="15" customHeight="1" x14ac:dyDescent="0.2">
      <c r="A46" s="268"/>
      <c r="B46" s="269"/>
      <c r="C46" s="270"/>
      <c r="D46" s="271" t="s">
        <v>868</v>
      </c>
      <c r="E46" s="272"/>
      <c r="F46" s="228">
        <v>18548.261330999998</v>
      </c>
      <c r="G46" s="228">
        <v>5.2806199999999999</v>
      </c>
      <c r="H46" s="228">
        <v>0</v>
      </c>
      <c r="I46" s="228">
        <v>0</v>
      </c>
      <c r="J46" s="228">
        <v>18553.541950999999</v>
      </c>
      <c r="K46" s="228">
        <v>15043.102571000001</v>
      </c>
      <c r="L46" s="228">
        <v>5.2806199999999999</v>
      </c>
      <c r="M46" s="228">
        <v>0</v>
      </c>
      <c r="N46" s="228">
        <v>0</v>
      </c>
      <c r="O46" s="228">
        <v>15048.383191000001</v>
      </c>
    </row>
    <row r="47" spans="1:15" ht="15" customHeight="1" x14ac:dyDescent="0.2">
      <c r="A47" s="263"/>
      <c r="B47" s="274" t="s">
        <v>869</v>
      </c>
      <c r="C47" s="270"/>
      <c r="D47" s="271"/>
      <c r="E47" s="272"/>
      <c r="F47" s="228">
        <v>12870.940504999999</v>
      </c>
      <c r="G47" s="228">
        <v>7</v>
      </c>
      <c r="H47" s="228">
        <v>0</v>
      </c>
      <c r="I47" s="228">
        <v>0</v>
      </c>
      <c r="J47" s="228">
        <v>12877.940504999999</v>
      </c>
      <c r="K47" s="228">
        <v>4851.8685350000005</v>
      </c>
      <c r="L47" s="228">
        <v>7</v>
      </c>
      <c r="M47" s="228">
        <v>0</v>
      </c>
      <c r="N47" s="228">
        <v>5.3</v>
      </c>
      <c r="O47" s="228">
        <v>4864.1685350000007</v>
      </c>
    </row>
    <row r="48" spans="1:15" ht="15" customHeight="1" x14ac:dyDescent="0.2">
      <c r="A48" s="273" t="s">
        <v>854</v>
      </c>
      <c r="B48" s="284"/>
      <c r="C48" s="226"/>
      <c r="D48" s="226" t="s">
        <v>867</v>
      </c>
      <c r="E48" s="227"/>
      <c r="F48" s="228">
        <v>9045.7217999999993</v>
      </c>
      <c r="G48" s="228">
        <v>0</v>
      </c>
      <c r="H48" s="228">
        <v>0</v>
      </c>
      <c r="I48" s="228">
        <v>0</v>
      </c>
      <c r="J48" s="228">
        <v>9045.7217999999993</v>
      </c>
      <c r="K48" s="228">
        <v>1631.0952200000002</v>
      </c>
      <c r="L48" s="228">
        <v>0</v>
      </c>
      <c r="M48" s="228">
        <v>0</v>
      </c>
      <c r="N48" s="228">
        <v>5.3</v>
      </c>
      <c r="O48" s="228">
        <v>1636.3952200000001</v>
      </c>
    </row>
    <row r="49" spans="1:15" ht="15" customHeight="1" x14ac:dyDescent="0.2">
      <c r="A49" s="270"/>
      <c r="B49" s="270"/>
      <c r="C49" s="270"/>
      <c r="D49" s="271" t="s">
        <v>870</v>
      </c>
      <c r="E49" s="272"/>
      <c r="F49" s="228">
        <v>1350.05177</v>
      </c>
      <c r="G49" s="228">
        <v>0</v>
      </c>
      <c r="H49" s="228">
        <v>0</v>
      </c>
      <c r="I49" s="228">
        <v>0</v>
      </c>
      <c r="J49" s="228">
        <v>1350.05177</v>
      </c>
      <c r="K49" s="228">
        <v>1350.0051800000001</v>
      </c>
      <c r="L49" s="228">
        <v>0</v>
      </c>
      <c r="M49" s="228">
        <v>0</v>
      </c>
      <c r="N49" s="228">
        <v>0</v>
      </c>
      <c r="O49" s="228">
        <v>1350.0051800000001</v>
      </c>
    </row>
    <row r="50" spans="1:15" ht="15" customHeight="1" x14ac:dyDescent="0.2">
      <c r="A50" s="268"/>
      <c r="B50" s="269"/>
      <c r="C50" s="270"/>
      <c r="D50" s="271" t="s">
        <v>871</v>
      </c>
      <c r="E50" s="272"/>
      <c r="F50" s="228">
        <v>2475.1669350000002</v>
      </c>
      <c r="G50" s="228">
        <v>7</v>
      </c>
      <c r="H50" s="228">
        <v>0</v>
      </c>
      <c r="I50" s="228">
        <v>0</v>
      </c>
      <c r="J50" s="228">
        <v>2482.1669350000002</v>
      </c>
      <c r="K50" s="228">
        <v>1870.768135</v>
      </c>
      <c r="L50" s="228">
        <v>7</v>
      </c>
      <c r="M50" s="228">
        <v>0</v>
      </c>
      <c r="N50" s="228">
        <v>0</v>
      </c>
      <c r="O50" s="228">
        <v>1877.768135</v>
      </c>
    </row>
    <row r="51" spans="1:15" ht="15" customHeight="1" x14ac:dyDescent="0.2">
      <c r="A51" s="289"/>
      <c r="B51" s="274" t="s">
        <v>872</v>
      </c>
      <c r="C51" s="290"/>
      <c r="D51" s="271"/>
      <c r="E51" s="272"/>
      <c r="F51" s="228">
        <v>600</v>
      </c>
      <c r="G51" s="228">
        <v>0</v>
      </c>
      <c r="H51" s="228">
        <v>0</v>
      </c>
      <c r="I51" s="228">
        <v>0</v>
      </c>
      <c r="J51" s="228">
        <v>600</v>
      </c>
      <c r="K51" s="228">
        <v>600</v>
      </c>
      <c r="L51" s="228">
        <v>0</v>
      </c>
      <c r="M51" s="228">
        <v>0</v>
      </c>
      <c r="N51" s="228">
        <v>0</v>
      </c>
      <c r="O51" s="228">
        <v>600</v>
      </c>
    </row>
    <row r="52" spans="1:15" ht="15" customHeight="1" x14ac:dyDescent="0.2">
      <c r="A52" s="273"/>
      <c r="B52" s="286" t="s">
        <v>873</v>
      </c>
      <c r="C52" s="226"/>
      <c r="D52" s="226"/>
      <c r="E52" s="227"/>
      <c r="F52" s="228">
        <v>0</v>
      </c>
      <c r="G52" s="228">
        <v>0</v>
      </c>
      <c r="H52" s="228">
        <v>0</v>
      </c>
      <c r="I52" s="228">
        <v>0</v>
      </c>
      <c r="J52" s="228">
        <v>0</v>
      </c>
      <c r="K52" s="228">
        <v>0</v>
      </c>
      <c r="L52" s="228">
        <v>0</v>
      </c>
      <c r="M52" s="228">
        <v>0</v>
      </c>
      <c r="N52" s="228">
        <v>0</v>
      </c>
      <c r="O52" s="228">
        <v>0</v>
      </c>
    </row>
    <row r="53" spans="1:15" s="218" customFormat="1" ht="15" customHeight="1" x14ac:dyDescent="0.2">
      <c r="A53" s="255"/>
      <c r="B53" s="213" t="s">
        <v>874</v>
      </c>
      <c r="C53" s="256"/>
      <c r="D53" s="256"/>
      <c r="E53" s="215"/>
      <c r="F53" s="216">
        <v>503.4500000000001</v>
      </c>
      <c r="G53" s="216">
        <v>220.8</v>
      </c>
      <c r="H53" s="216">
        <v>0</v>
      </c>
      <c r="I53" s="216">
        <v>82.7</v>
      </c>
      <c r="J53" s="216">
        <v>806.95000000000016</v>
      </c>
      <c r="K53" s="216">
        <v>503.4500000000001</v>
      </c>
      <c r="L53" s="216">
        <v>220.8</v>
      </c>
      <c r="M53" s="216">
        <v>0</v>
      </c>
      <c r="N53" s="216">
        <v>82.7</v>
      </c>
      <c r="O53" s="216">
        <v>806.95000000000016</v>
      </c>
    </row>
    <row r="54" spans="1:15" ht="15" customHeight="1" x14ac:dyDescent="0.2">
      <c r="A54" s="273" t="s">
        <v>875</v>
      </c>
      <c r="B54" s="284"/>
      <c r="C54" s="226"/>
      <c r="D54" s="226"/>
      <c r="E54" s="227"/>
      <c r="F54" s="228">
        <v>25</v>
      </c>
      <c r="G54" s="228">
        <v>0</v>
      </c>
      <c r="H54" s="228">
        <v>0</v>
      </c>
      <c r="I54" s="228">
        <v>0</v>
      </c>
      <c r="J54" s="228">
        <v>25</v>
      </c>
      <c r="K54" s="228">
        <v>25</v>
      </c>
      <c r="L54" s="228">
        <v>0</v>
      </c>
      <c r="M54" s="228">
        <v>0</v>
      </c>
      <c r="N54" s="228">
        <v>0</v>
      </c>
      <c r="O54" s="228">
        <v>25</v>
      </c>
    </row>
    <row r="55" spans="1:15" ht="15" customHeight="1" x14ac:dyDescent="0.2">
      <c r="A55" s="273" t="s">
        <v>876</v>
      </c>
      <c r="B55" s="284"/>
      <c r="C55" s="226"/>
      <c r="D55" s="226"/>
      <c r="E55" s="227"/>
      <c r="F55" s="228">
        <v>478.4500000000001</v>
      </c>
      <c r="G55" s="228">
        <v>220.8</v>
      </c>
      <c r="H55" s="228">
        <v>0</v>
      </c>
      <c r="I55" s="228">
        <v>82.7</v>
      </c>
      <c r="J55" s="228">
        <v>781.95000000000016</v>
      </c>
      <c r="K55" s="228">
        <v>478.4500000000001</v>
      </c>
      <c r="L55" s="228">
        <v>220.8</v>
      </c>
      <c r="M55" s="228">
        <v>0</v>
      </c>
      <c r="N55" s="228">
        <v>82.7</v>
      </c>
      <c r="O55" s="228">
        <v>781.95000000000016</v>
      </c>
    </row>
    <row r="56" spans="1:15" ht="15" customHeight="1" x14ac:dyDescent="0.2">
      <c r="A56" s="273" t="s">
        <v>877</v>
      </c>
      <c r="B56" s="284"/>
      <c r="C56" s="226"/>
      <c r="D56" s="226"/>
      <c r="E56" s="227"/>
      <c r="F56" s="228">
        <v>0</v>
      </c>
      <c r="G56" s="228">
        <v>0</v>
      </c>
      <c r="H56" s="228">
        <v>0</v>
      </c>
      <c r="I56" s="228">
        <v>0</v>
      </c>
      <c r="J56" s="228">
        <v>0</v>
      </c>
      <c r="K56" s="228">
        <v>0</v>
      </c>
      <c r="L56" s="228">
        <v>0</v>
      </c>
      <c r="M56" s="228">
        <v>0</v>
      </c>
      <c r="N56" s="228">
        <v>0</v>
      </c>
      <c r="O56" s="228">
        <v>0</v>
      </c>
    </row>
    <row r="57" spans="1:15" s="295" customFormat="1" ht="18" customHeight="1" x14ac:dyDescent="0.2">
      <c r="A57" s="292"/>
      <c r="B57" s="206"/>
      <c r="C57" s="293"/>
      <c r="D57" s="294" t="s">
        <v>878</v>
      </c>
      <c r="E57" s="206"/>
      <c r="F57" s="209">
        <v>2315.6531420000001</v>
      </c>
      <c r="G57" s="209">
        <v>0</v>
      </c>
      <c r="H57" s="209">
        <v>0</v>
      </c>
      <c r="I57" s="209">
        <v>0</v>
      </c>
      <c r="J57" s="209">
        <v>2315.6531420000001</v>
      </c>
      <c r="K57" s="209">
        <v>2270.6531420000001</v>
      </c>
      <c r="L57" s="209">
        <v>0</v>
      </c>
      <c r="M57" s="209">
        <v>0</v>
      </c>
      <c r="N57" s="209">
        <v>0</v>
      </c>
      <c r="O57" s="209">
        <v>2270.6531420000001</v>
      </c>
    </row>
    <row r="58" spans="1:15" s="234" customFormat="1" ht="15" customHeight="1" x14ac:dyDescent="0.2">
      <c r="A58" s="296"/>
      <c r="B58" s="297" t="s">
        <v>879</v>
      </c>
      <c r="C58" s="298"/>
      <c r="D58" s="298"/>
      <c r="E58" s="299"/>
      <c r="F58" s="291">
        <v>1138.138142</v>
      </c>
      <c r="G58" s="291">
        <v>0</v>
      </c>
      <c r="H58" s="291">
        <v>0</v>
      </c>
      <c r="I58" s="291">
        <v>0</v>
      </c>
      <c r="J58" s="291">
        <v>1138.138142</v>
      </c>
      <c r="K58" s="291">
        <v>1093.138142</v>
      </c>
      <c r="L58" s="291">
        <v>0</v>
      </c>
      <c r="M58" s="291">
        <v>0</v>
      </c>
      <c r="N58" s="291">
        <v>0</v>
      </c>
      <c r="O58" s="291">
        <v>1093.138142</v>
      </c>
    </row>
    <row r="59" spans="1:15" ht="15" customHeight="1" x14ac:dyDescent="0.2">
      <c r="A59" s="273" t="s">
        <v>880</v>
      </c>
      <c r="B59" s="284"/>
      <c r="C59" s="226"/>
      <c r="D59" s="226"/>
      <c r="E59" s="227"/>
      <c r="F59" s="228">
        <v>1138.138142</v>
      </c>
      <c r="G59" s="228">
        <v>0</v>
      </c>
      <c r="H59" s="228">
        <v>0</v>
      </c>
      <c r="I59" s="228">
        <v>0</v>
      </c>
      <c r="J59" s="228">
        <v>1138.138142</v>
      </c>
      <c r="K59" s="228">
        <v>1093.138142</v>
      </c>
      <c r="L59" s="228">
        <v>0</v>
      </c>
      <c r="M59" s="228">
        <v>0</v>
      </c>
      <c r="N59" s="228">
        <v>0</v>
      </c>
      <c r="O59" s="228">
        <v>1093.138142</v>
      </c>
    </row>
    <row r="60" spans="1:15" s="234" customFormat="1" ht="15" customHeight="1" x14ac:dyDescent="0.2">
      <c r="A60" s="300"/>
      <c r="B60" s="242" t="s">
        <v>881</v>
      </c>
      <c r="C60" s="243"/>
      <c r="D60" s="243"/>
      <c r="E60" s="244"/>
      <c r="F60" s="217">
        <v>1177.5150000000001</v>
      </c>
      <c r="G60" s="217">
        <v>0</v>
      </c>
      <c r="H60" s="217">
        <v>0</v>
      </c>
      <c r="I60" s="217">
        <v>0</v>
      </c>
      <c r="J60" s="217">
        <v>1177.5150000000001</v>
      </c>
      <c r="K60" s="217">
        <v>1177.5150000000001</v>
      </c>
      <c r="L60" s="217">
        <v>0</v>
      </c>
      <c r="M60" s="217">
        <v>0</v>
      </c>
      <c r="N60" s="217">
        <v>0</v>
      </c>
      <c r="O60" s="217">
        <v>1177.5150000000001</v>
      </c>
    </row>
    <row r="61" spans="1:15" ht="15" customHeight="1" x14ac:dyDescent="0.2">
      <c r="A61" s="273" t="s">
        <v>882</v>
      </c>
      <c r="B61" s="284"/>
      <c r="C61" s="226"/>
      <c r="D61" s="226"/>
      <c r="E61" s="227"/>
      <c r="F61" s="228">
        <v>1155.0050000000001</v>
      </c>
      <c r="G61" s="228">
        <v>0</v>
      </c>
      <c r="H61" s="228">
        <v>0</v>
      </c>
      <c r="I61" s="228">
        <v>0</v>
      </c>
      <c r="J61" s="228">
        <v>1155.0050000000001</v>
      </c>
      <c r="K61" s="228">
        <v>1155.0050000000001</v>
      </c>
      <c r="L61" s="228">
        <v>0</v>
      </c>
      <c r="M61" s="228">
        <v>0</v>
      </c>
      <c r="N61" s="228">
        <v>0</v>
      </c>
      <c r="O61" s="228">
        <v>1155.0050000000001</v>
      </c>
    </row>
    <row r="62" spans="1:15" ht="15" customHeight="1" x14ac:dyDescent="0.2">
      <c r="A62" s="273" t="s">
        <v>883</v>
      </c>
      <c r="B62" s="284"/>
      <c r="C62" s="226"/>
      <c r="D62" s="226"/>
      <c r="E62" s="227"/>
      <c r="F62" s="228">
        <v>22.51</v>
      </c>
      <c r="G62" s="228">
        <v>0</v>
      </c>
      <c r="H62" s="228">
        <v>0</v>
      </c>
      <c r="I62" s="228">
        <v>0</v>
      </c>
      <c r="J62" s="228">
        <v>22.51</v>
      </c>
      <c r="K62" s="228">
        <v>22.51</v>
      </c>
      <c r="L62" s="228">
        <v>0</v>
      </c>
      <c r="M62" s="228">
        <v>0</v>
      </c>
      <c r="N62" s="228">
        <v>0</v>
      </c>
      <c r="O62" s="228">
        <v>22.51</v>
      </c>
    </row>
    <row r="63" spans="1:15" s="295" customFormat="1" ht="18" customHeight="1" x14ac:dyDescent="0.2">
      <c r="A63" s="292"/>
      <c r="B63" s="302" t="s">
        <v>884</v>
      </c>
      <c r="C63" s="206"/>
      <c r="D63" s="303"/>
      <c r="E63" s="206"/>
      <c r="F63" s="209">
        <v>598938.3718069999</v>
      </c>
      <c r="G63" s="209">
        <v>-20057.080745000003</v>
      </c>
      <c r="H63" s="209">
        <v>1936</v>
      </c>
      <c r="I63" s="209">
        <v>3171.2560000000003</v>
      </c>
      <c r="J63" s="209">
        <v>583988.54706199991</v>
      </c>
      <c r="K63" s="209">
        <v>559729.34740699991</v>
      </c>
      <c r="L63" s="209">
        <v>-20057.080745000003</v>
      </c>
      <c r="M63" s="209">
        <v>1936</v>
      </c>
      <c r="N63" s="209">
        <v>3197.2559999999999</v>
      </c>
      <c r="O63" s="209">
        <v>544805.52266199992</v>
      </c>
    </row>
    <row r="64" spans="1:15" ht="15" customHeight="1" x14ac:dyDescent="0.2">
      <c r="A64" s="304"/>
      <c r="B64" s="304"/>
      <c r="C64" s="304"/>
      <c r="D64" s="304"/>
      <c r="E64" s="304"/>
      <c r="F64" s="304"/>
      <c r="G64" s="304"/>
      <c r="H64" s="304"/>
      <c r="I64" s="304"/>
      <c r="J64" s="304"/>
      <c r="K64" s="304"/>
      <c r="L64" s="304"/>
      <c r="M64" s="304"/>
      <c r="N64" s="304"/>
      <c r="O64" s="304"/>
    </row>
    <row r="65" spans="1:15" s="309" customFormat="1" ht="17.25" customHeight="1" x14ac:dyDescent="0.2">
      <c r="A65" s="305" t="s">
        <v>885</v>
      </c>
      <c r="B65" s="306"/>
      <c r="C65" s="306"/>
      <c r="D65" s="306"/>
      <c r="E65" s="307"/>
      <c r="F65" s="308"/>
      <c r="G65" s="308"/>
      <c r="H65" s="308"/>
      <c r="I65" s="308"/>
      <c r="J65" s="308"/>
      <c r="K65" s="308"/>
      <c r="L65" s="308"/>
      <c r="M65" s="308"/>
      <c r="N65" s="308"/>
      <c r="O65" s="308"/>
    </row>
    <row r="66" spans="1:15" s="305" customFormat="1" ht="11.25" x14ac:dyDescent="0.2">
      <c r="A66" s="305" t="s">
        <v>821</v>
      </c>
    </row>
    <row r="67" spans="1:15" collapsed="1" x14ac:dyDescent="0.2"/>
  </sheetData>
  <mergeCells count="9">
    <mergeCell ref="B43:E43"/>
    <mergeCell ref="F4:J4"/>
    <mergeCell ref="K4:O4"/>
    <mergeCell ref="F5:F6"/>
    <mergeCell ref="G5:I5"/>
    <mergeCell ref="J5:J6"/>
    <mergeCell ref="K5:K6"/>
    <mergeCell ref="L5:N5"/>
    <mergeCell ref="O5:O6"/>
  </mergeCells>
  <printOptions horizontalCentered="1"/>
  <pageMargins left="0" right="0" top="0.39370078740157483" bottom="0.19685039370078741" header="0.51181102362204722" footer="0.11811023622047245"/>
  <pageSetup paperSize="9" scale="6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67"/>
  <sheetViews>
    <sheetView showGridLines="0" zoomScale="90" zoomScaleNormal="90" zoomScaleSheetLayoutView="100" workbookViewId="0">
      <selection activeCell="C1" sqref="C1"/>
    </sheetView>
  </sheetViews>
  <sheetFormatPr defaultRowHeight="12.75" x14ac:dyDescent="0.2"/>
  <cols>
    <col min="1" max="1" width="1.28515625" style="193" customWidth="1"/>
    <col min="2" max="2" width="1.7109375" style="193" customWidth="1"/>
    <col min="3" max="3" width="2.7109375" style="193" customWidth="1"/>
    <col min="4" max="4" width="1.7109375" style="193" customWidth="1"/>
    <col min="5" max="5" width="70.7109375" style="193" customWidth="1"/>
    <col min="6" max="6" width="14.7109375" style="194" customWidth="1"/>
    <col min="7" max="9" width="12.7109375" style="310" customWidth="1"/>
    <col min="10" max="11" width="14.7109375" style="310" customWidth="1"/>
    <col min="12" max="14" width="12.7109375" style="310" customWidth="1"/>
    <col min="15" max="15" width="14.7109375" style="310" customWidth="1"/>
    <col min="16" max="259" width="9.140625" style="194"/>
    <col min="260" max="260" width="1.28515625" style="194" customWidth="1"/>
    <col min="261" max="261" width="1.7109375" style="194" customWidth="1"/>
    <col min="262" max="262" width="2.7109375" style="194" customWidth="1"/>
    <col min="263" max="263" width="1.7109375" style="194" customWidth="1"/>
    <col min="264" max="264" width="70.5703125" style="194" customWidth="1"/>
    <col min="265" max="270" width="11.7109375" style="194" customWidth="1"/>
    <col min="271" max="515" width="9.140625" style="194"/>
    <col min="516" max="516" width="1.28515625" style="194" customWidth="1"/>
    <col min="517" max="517" width="1.7109375" style="194" customWidth="1"/>
    <col min="518" max="518" width="2.7109375" style="194" customWidth="1"/>
    <col min="519" max="519" width="1.7109375" style="194" customWidth="1"/>
    <col min="520" max="520" width="70.5703125" style="194" customWidth="1"/>
    <col min="521" max="526" width="11.7109375" style="194" customWidth="1"/>
    <col min="527" max="771" width="9.140625" style="194"/>
    <col min="772" max="772" width="1.28515625" style="194" customWidth="1"/>
    <col min="773" max="773" width="1.7109375" style="194" customWidth="1"/>
    <col min="774" max="774" width="2.7109375" style="194" customWidth="1"/>
    <col min="775" max="775" width="1.7109375" style="194" customWidth="1"/>
    <col min="776" max="776" width="70.5703125" style="194" customWidth="1"/>
    <col min="777" max="782" width="11.7109375" style="194" customWidth="1"/>
    <col min="783" max="1027" width="9.140625" style="194"/>
    <col min="1028" max="1028" width="1.28515625" style="194" customWidth="1"/>
    <col min="1029" max="1029" width="1.7109375" style="194" customWidth="1"/>
    <col min="1030" max="1030" width="2.7109375" style="194" customWidth="1"/>
    <col min="1031" max="1031" width="1.7109375" style="194" customWidth="1"/>
    <col min="1032" max="1032" width="70.5703125" style="194" customWidth="1"/>
    <col min="1033" max="1038" width="11.7109375" style="194" customWidth="1"/>
    <col min="1039" max="1283" width="9.140625" style="194"/>
    <col min="1284" max="1284" width="1.28515625" style="194" customWidth="1"/>
    <col min="1285" max="1285" width="1.7109375" style="194" customWidth="1"/>
    <col min="1286" max="1286" width="2.7109375" style="194" customWidth="1"/>
    <col min="1287" max="1287" width="1.7109375" style="194" customWidth="1"/>
    <col min="1288" max="1288" width="70.5703125" style="194" customWidth="1"/>
    <col min="1289" max="1294" width="11.7109375" style="194" customWidth="1"/>
    <col min="1295" max="1539" width="9.140625" style="194"/>
    <col min="1540" max="1540" width="1.28515625" style="194" customWidth="1"/>
    <col min="1541" max="1541" width="1.7109375" style="194" customWidth="1"/>
    <col min="1542" max="1542" width="2.7109375" style="194" customWidth="1"/>
    <col min="1543" max="1543" width="1.7109375" style="194" customWidth="1"/>
    <col min="1544" max="1544" width="70.5703125" style="194" customWidth="1"/>
    <col min="1545" max="1550" width="11.7109375" style="194" customWidth="1"/>
    <col min="1551" max="1795" width="9.140625" style="194"/>
    <col min="1796" max="1796" width="1.28515625" style="194" customWidth="1"/>
    <col min="1797" max="1797" width="1.7109375" style="194" customWidth="1"/>
    <col min="1798" max="1798" width="2.7109375" style="194" customWidth="1"/>
    <col min="1799" max="1799" width="1.7109375" style="194" customWidth="1"/>
    <col min="1800" max="1800" width="70.5703125" style="194" customWidth="1"/>
    <col min="1801" max="1806" width="11.7109375" style="194" customWidth="1"/>
    <col min="1807" max="2051" width="9.140625" style="194"/>
    <col min="2052" max="2052" width="1.28515625" style="194" customWidth="1"/>
    <col min="2053" max="2053" width="1.7109375" style="194" customWidth="1"/>
    <col min="2054" max="2054" width="2.7109375" style="194" customWidth="1"/>
    <col min="2055" max="2055" width="1.7109375" style="194" customWidth="1"/>
    <col min="2056" max="2056" width="70.5703125" style="194" customWidth="1"/>
    <col min="2057" max="2062" width="11.7109375" style="194" customWidth="1"/>
    <col min="2063" max="2307" width="9.140625" style="194"/>
    <col min="2308" max="2308" width="1.28515625" style="194" customWidth="1"/>
    <col min="2309" max="2309" width="1.7109375" style="194" customWidth="1"/>
    <col min="2310" max="2310" width="2.7109375" style="194" customWidth="1"/>
    <col min="2311" max="2311" width="1.7109375" style="194" customWidth="1"/>
    <col min="2312" max="2312" width="70.5703125" style="194" customWidth="1"/>
    <col min="2313" max="2318" width="11.7109375" style="194" customWidth="1"/>
    <col min="2319" max="2563" width="9.140625" style="194"/>
    <col min="2564" max="2564" width="1.28515625" style="194" customWidth="1"/>
    <col min="2565" max="2565" width="1.7109375" style="194" customWidth="1"/>
    <col min="2566" max="2566" width="2.7109375" style="194" customWidth="1"/>
    <col min="2567" max="2567" width="1.7109375" style="194" customWidth="1"/>
    <col min="2568" max="2568" width="70.5703125" style="194" customWidth="1"/>
    <col min="2569" max="2574" width="11.7109375" style="194" customWidth="1"/>
    <col min="2575" max="2819" width="9.140625" style="194"/>
    <col min="2820" max="2820" width="1.28515625" style="194" customWidth="1"/>
    <col min="2821" max="2821" width="1.7109375" style="194" customWidth="1"/>
    <col min="2822" max="2822" width="2.7109375" style="194" customWidth="1"/>
    <col min="2823" max="2823" width="1.7109375" style="194" customWidth="1"/>
    <col min="2824" max="2824" width="70.5703125" style="194" customWidth="1"/>
    <col min="2825" max="2830" width="11.7109375" style="194" customWidth="1"/>
    <col min="2831" max="3075" width="9.140625" style="194"/>
    <col min="3076" max="3076" width="1.28515625" style="194" customWidth="1"/>
    <col min="3077" max="3077" width="1.7109375" style="194" customWidth="1"/>
    <col min="3078" max="3078" width="2.7109375" style="194" customWidth="1"/>
    <col min="3079" max="3079" width="1.7109375" style="194" customWidth="1"/>
    <col min="3080" max="3080" width="70.5703125" style="194" customWidth="1"/>
    <col min="3081" max="3086" width="11.7109375" style="194" customWidth="1"/>
    <col min="3087" max="3331" width="9.140625" style="194"/>
    <col min="3332" max="3332" width="1.28515625" style="194" customWidth="1"/>
    <col min="3333" max="3333" width="1.7109375" style="194" customWidth="1"/>
    <col min="3334" max="3334" width="2.7109375" style="194" customWidth="1"/>
    <col min="3335" max="3335" width="1.7109375" style="194" customWidth="1"/>
    <col min="3336" max="3336" width="70.5703125" style="194" customWidth="1"/>
    <col min="3337" max="3342" width="11.7109375" style="194" customWidth="1"/>
    <col min="3343" max="3587" width="9.140625" style="194"/>
    <col min="3588" max="3588" width="1.28515625" style="194" customWidth="1"/>
    <col min="3589" max="3589" width="1.7109375" style="194" customWidth="1"/>
    <col min="3590" max="3590" width="2.7109375" style="194" customWidth="1"/>
    <col min="3591" max="3591" width="1.7109375" style="194" customWidth="1"/>
    <col min="3592" max="3592" width="70.5703125" style="194" customWidth="1"/>
    <col min="3593" max="3598" width="11.7109375" style="194" customWidth="1"/>
    <col min="3599" max="3843" width="9.140625" style="194"/>
    <col min="3844" max="3844" width="1.28515625" style="194" customWidth="1"/>
    <col min="3845" max="3845" width="1.7109375" style="194" customWidth="1"/>
    <col min="3846" max="3846" width="2.7109375" style="194" customWidth="1"/>
    <col min="3847" max="3847" width="1.7109375" style="194" customWidth="1"/>
    <col min="3848" max="3848" width="70.5703125" style="194" customWidth="1"/>
    <col min="3849" max="3854" width="11.7109375" style="194" customWidth="1"/>
    <col min="3855" max="4099" width="9.140625" style="194"/>
    <col min="4100" max="4100" width="1.28515625" style="194" customWidth="1"/>
    <col min="4101" max="4101" width="1.7109375" style="194" customWidth="1"/>
    <col min="4102" max="4102" width="2.7109375" style="194" customWidth="1"/>
    <col min="4103" max="4103" width="1.7109375" style="194" customWidth="1"/>
    <col min="4104" max="4104" width="70.5703125" style="194" customWidth="1"/>
    <col min="4105" max="4110" width="11.7109375" style="194" customWidth="1"/>
    <col min="4111" max="4355" width="9.140625" style="194"/>
    <col min="4356" max="4356" width="1.28515625" style="194" customWidth="1"/>
    <col min="4357" max="4357" width="1.7109375" style="194" customWidth="1"/>
    <col min="4358" max="4358" width="2.7109375" style="194" customWidth="1"/>
    <col min="4359" max="4359" width="1.7109375" style="194" customWidth="1"/>
    <col min="4360" max="4360" width="70.5703125" style="194" customWidth="1"/>
    <col min="4361" max="4366" width="11.7109375" style="194" customWidth="1"/>
    <col min="4367" max="4611" width="9.140625" style="194"/>
    <col min="4612" max="4612" width="1.28515625" style="194" customWidth="1"/>
    <col min="4613" max="4613" width="1.7109375" style="194" customWidth="1"/>
    <col min="4614" max="4614" width="2.7109375" style="194" customWidth="1"/>
    <col min="4615" max="4615" width="1.7109375" style="194" customWidth="1"/>
    <col min="4616" max="4616" width="70.5703125" style="194" customWidth="1"/>
    <col min="4617" max="4622" width="11.7109375" style="194" customWidth="1"/>
    <col min="4623" max="4867" width="9.140625" style="194"/>
    <col min="4868" max="4868" width="1.28515625" style="194" customWidth="1"/>
    <col min="4869" max="4869" width="1.7109375" style="194" customWidth="1"/>
    <col min="4870" max="4870" width="2.7109375" style="194" customWidth="1"/>
    <col min="4871" max="4871" width="1.7109375" style="194" customWidth="1"/>
    <col min="4872" max="4872" width="70.5703125" style="194" customWidth="1"/>
    <col min="4873" max="4878" width="11.7109375" style="194" customWidth="1"/>
    <col min="4879" max="5123" width="9.140625" style="194"/>
    <col min="5124" max="5124" width="1.28515625" style="194" customWidth="1"/>
    <col min="5125" max="5125" width="1.7109375" style="194" customWidth="1"/>
    <col min="5126" max="5126" width="2.7109375" style="194" customWidth="1"/>
    <col min="5127" max="5127" width="1.7109375" style="194" customWidth="1"/>
    <col min="5128" max="5128" width="70.5703125" style="194" customWidth="1"/>
    <col min="5129" max="5134" width="11.7109375" style="194" customWidth="1"/>
    <col min="5135" max="5379" width="9.140625" style="194"/>
    <col min="5380" max="5380" width="1.28515625" style="194" customWidth="1"/>
    <col min="5381" max="5381" width="1.7109375" style="194" customWidth="1"/>
    <col min="5382" max="5382" width="2.7109375" style="194" customWidth="1"/>
    <col min="5383" max="5383" width="1.7109375" style="194" customWidth="1"/>
    <col min="5384" max="5384" width="70.5703125" style="194" customWidth="1"/>
    <col min="5385" max="5390" width="11.7109375" style="194" customWidth="1"/>
    <col min="5391" max="5635" width="9.140625" style="194"/>
    <col min="5636" max="5636" width="1.28515625" style="194" customWidth="1"/>
    <col min="5637" max="5637" width="1.7109375" style="194" customWidth="1"/>
    <col min="5638" max="5638" width="2.7109375" style="194" customWidth="1"/>
    <col min="5639" max="5639" width="1.7109375" style="194" customWidth="1"/>
    <col min="5640" max="5640" width="70.5703125" style="194" customWidth="1"/>
    <col min="5641" max="5646" width="11.7109375" style="194" customWidth="1"/>
    <col min="5647" max="5891" width="9.140625" style="194"/>
    <col min="5892" max="5892" width="1.28515625" style="194" customWidth="1"/>
    <col min="5893" max="5893" width="1.7109375" style="194" customWidth="1"/>
    <col min="5894" max="5894" width="2.7109375" style="194" customWidth="1"/>
    <col min="5895" max="5895" width="1.7109375" style="194" customWidth="1"/>
    <col min="5896" max="5896" width="70.5703125" style="194" customWidth="1"/>
    <col min="5897" max="5902" width="11.7109375" style="194" customWidth="1"/>
    <col min="5903" max="6147" width="9.140625" style="194"/>
    <col min="6148" max="6148" width="1.28515625" style="194" customWidth="1"/>
    <col min="6149" max="6149" width="1.7109375" style="194" customWidth="1"/>
    <col min="6150" max="6150" width="2.7109375" style="194" customWidth="1"/>
    <col min="6151" max="6151" width="1.7109375" style="194" customWidth="1"/>
    <col min="6152" max="6152" width="70.5703125" style="194" customWidth="1"/>
    <col min="6153" max="6158" width="11.7109375" style="194" customWidth="1"/>
    <col min="6159" max="6403" width="9.140625" style="194"/>
    <col min="6404" max="6404" width="1.28515625" style="194" customWidth="1"/>
    <col min="6405" max="6405" width="1.7109375" style="194" customWidth="1"/>
    <col min="6406" max="6406" width="2.7109375" style="194" customWidth="1"/>
    <col min="6407" max="6407" width="1.7109375" style="194" customWidth="1"/>
    <col min="6408" max="6408" width="70.5703125" style="194" customWidth="1"/>
    <col min="6409" max="6414" width="11.7109375" style="194" customWidth="1"/>
    <col min="6415" max="6659" width="9.140625" style="194"/>
    <col min="6660" max="6660" width="1.28515625" style="194" customWidth="1"/>
    <col min="6661" max="6661" width="1.7109375" style="194" customWidth="1"/>
    <col min="6662" max="6662" width="2.7109375" style="194" customWidth="1"/>
    <col min="6663" max="6663" width="1.7109375" style="194" customWidth="1"/>
    <col min="6664" max="6664" width="70.5703125" style="194" customWidth="1"/>
    <col min="6665" max="6670" width="11.7109375" style="194" customWidth="1"/>
    <col min="6671" max="6915" width="9.140625" style="194"/>
    <col min="6916" max="6916" width="1.28515625" style="194" customWidth="1"/>
    <col min="6917" max="6917" width="1.7109375" style="194" customWidth="1"/>
    <col min="6918" max="6918" width="2.7109375" style="194" customWidth="1"/>
    <col min="6919" max="6919" width="1.7109375" style="194" customWidth="1"/>
    <col min="6920" max="6920" width="70.5703125" style="194" customWidth="1"/>
    <col min="6921" max="6926" width="11.7109375" style="194" customWidth="1"/>
    <col min="6927" max="7171" width="9.140625" style="194"/>
    <col min="7172" max="7172" width="1.28515625" style="194" customWidth="1"/>
    <col min="7173" max="7173" width="1.7109375" style="194" customWidth="1"/>
    <col min="7174" max="7174" width="2.7109375" style="194" customWidth="1"/>
    <col min="7175" max="7175" width="1.7109375" style="194" customWidth="1"/>
    <col min="7176" max="7176" width="70.5703125" style="194" customWidth="1"/>
    <col min="7177" max="7182" width="11.7109375" style="194" customWidth="1"/>
    <col min="7183" max="7427" width="9.140625" style="194"/>
    <col min="7428" max="7428" width="1.28515625" style="194" customWidth="1"/>
    <col min="7429" max="7429" width="1.7109375" style="194" customWidth="1"/>
    <col min="7430" max="7430" width="2.7109375" style="194" customWidth="1"/>
    <col min="7431" max="7431" width="1.7109375" style="194" customWidth="1"/>
    <col min="7432" max="7432" width="70.5703125" style="194" customWidth="1"/>
    <col min="7433" max="7438" width="11.7109375" style="194" customWidth="1"/>
    <col min="7439" max="7683" width="9.140625" style="194"/>
    <col min="7684" max="7684" width="1.28515625" style="194" customWidth="1"/>
    <col min="7685" max="7685" width="1.7109375" style="194" customWidth="1"/>
    <col min="7686" max="7686" width="2.7109375" style="194" customWidth="1"/>
    <col min="7687" max="7687" width="1.7109375" style="194" customWidth="1"/>
    <col min="7688" max="7688" width="70.5703125" style="194" customWidth="1"/>
    <col min="7689" max="7694" width="11.7109375" style="194" customWidth="1"/>
    <col min="7695" max="7939" width="9.140625" style="194"/>
    <col min="7940" max="7940" width="1.28515625" style="194" customWidth="1"/>
    <col min="7941" max="7941" width="1.7109375" style="194" customWidth="1"/>
    <col min="7942" max="7942" width="2.7109375" style="194" customWidth="1"/>
    <col min="7943" max="7943" width="1.7109375" style="194" customWidth="1"/>
    <col min="7944" max="7944" width="70.5703125" style="194" customWidth="1"/>
    <col min="7945" max="7950" width="11.7109375" style="194" customWidth="1"/>
    <col min="7951" max="8195" width="9.140625" style="194"/>
    <col min="8196" max="8196" width="1.28515625" style="194" customWidth="1"/>
    <col min="8197" max="8197" width="1.7109375" style="194" customWidth="1"/>
    <col min="8198" max="8198" width="2.7109375" style="194" customWidth="1"/>
    <col min="8199" max="8199" width="1.7109375" style="194" customWidth="1"/>
    <col min="8200" max="8200" width="70.5703125" style="194" customWidth="1"/>
    <col min="8201" max="8206" width="11.7109375" style="194" customWidth="1"/>
    <col min="8207" max="8451" width="9.140625" style="194"/>
    <col min="8452" max="8452" width="1.28515625" style="194" customWidth="1"/>
    <col min="8453" max="8453" width="1.7109375" style="194" customWidth="1"/>
    <col min="8454" max="8454" width="2.7109375" style="194" customWidth="1"/>
    <col min="8455" max="8455" width="1.7109375" style="194" customWidth="1"/>
    <col min="8456" max="8456" width="70.5703125" style="194" customWidth="1"/>
    <col min="8457" max="8462" width="11.7109375" style="194" customWidth="1"/>
    <col min="8463" max="8707" width="9.140625" style="194"/>
    <col min="8708" max="8708" width="1.28515625" style="194" customWidth="1"/>
    <col min="8709" max="8709" width="1.7109375" style="194" customWidth="1"/>
    <col min="8710" max="8710" width="2.7109375" style="194" customWidth="1"/>
    <col min="8711" max="8711" width="1.7109375" style="194" customWidth="1"/>
    <col min="8712" max="8712" width="70.5703125" style="194" customWidth="1"/>
    <col min="8713" max="8718" width="11.7109375" style="194" customWidth="1"/>
    <col min="8719" max="8963" width="9.140625" style="194"/>
    <col min="8964" max="8964" width="1.28515625" style="194" customWidth="1"/>
    <col min="8965" max="8965" width="1.7109375" style="194" customWidth="1"/>
    <col min="8966" max="8966" width="2.7109375" style="194" customWidth="1"/>
    <col min="8967" max="8967" width="1.7109375" style="194" customWidth="1"/>
    <col min="8968" max="8968" width="70.5703125" style="194" customWidth="1"/>
    <col min="8969" max="8974" width="11.7109375" style="194" customWidth="1"/>
    <col min="8975" max="9219" width="9.140625" style="194"/>
    <col min="9220" max="9220" width="1.28515625" style="194" customWidth="1"/>
    <col min="9221" max="9221" width="1.7109375" style="194" customWidth="1"/>
    <col min="9222" max="9222" width="2.7109375" style="194" customWidth="1"/>
    <col min="9223" max="9223" width="1.7109375" style="194" customWidth="1"/>
    <col min="9224" max="9224" width="70.5703125" style="194" customWidth="1"/>
    <col min="9225" max="9230" width="11.7109375" style="194" customWidth="1"/>
    <col min="9231" max="9475" width="9.140625" style="194"/>
    <col min="9476" max="9476" width="1.28515625" style="194" customWidth="1"/>
    <col min="9477" max="9477" width="1.7109375" style="194" customWidth="1"/>
    <col min="9478" max="9478" width="2.7109375" style="194" customWidth="1"/>
    <col min="9479" max="9479" width="1.7109375" style="194" customWidth="1"/>
    <col min="9480" max="9480" width="70.5703125" style="194" customWidth="1"/>
    <col min="9481" max="9486" width="11.7109375" style="194" customWidth="1"/>
    <col min="9487" max="9731" width="9.140625" style="194"/>
    <col min="9732" max="9732" width="1.28515625" style="194" customWidth="1"/>
    <col min="9733" max="9733" width="1.7109375" style="194" customWidth="1"/>
    <col min="9734" max="9734" width="2.7109375" style="194" customWidth="1"/>
    <col min="9735" max="9735" width="1.7109375" style="194" customWidth="1"/>
    <col min="9736" max="9736" width="70.5703125" style="194" customWidth="1"/>
    <col min="9737" max="9742" width="11.7109375" style="194" customWidth="1"/>
    <col min="9743" max="9987" width="9.140625" style="194"/>
    <col min="9988" max="9988" width="1.28515625" style="194" customWidth="1"/>
    <col min="9989" max="9989" width="1.7109375" style="194" customWidth="1"/>
    <col min="9990" max="9990" width="2.7109375" style="194" customWidth="1"/>
    <col min="9991" max="9991" width="1.7109375" style="194" customWidth="1"/>
    <col min="9992" max="9992" width="70.5703125" style="194" customWidth="1"/>
    <col min="9993" max="9998" width="11.7109375" style="194" customWidth="1"/>
    <col min="9999" max="10243" width="9.140625" style="194"/>
    <col min="10244" max="10244" width="1.28515625" style="194" customWidth="1"/>
    <col min="10245" max="10245" width="1.7109375" style="194" customWidth="1"/>
    <col min="10246" max="10246" width="2.7109375" style="194" customWidth="1"/>
    <col min="10247" max="10247" width="1.7109375" style="194" customWidth="1"/>
    <col min="10248" max="10248" width="70.5703125" style="194" customWidth="1"/>
    <col min="10249" max="10254" width="11.7109375" style="194" customWidth="1"/>
    <col min="10255" max="10499" width="9.140625" style="194"/>
    <col min="10500" max="10500" width="1.28515625" style="194" customWidth="1"/>
    <col min="10501" max="10501" width="1.7109375" style="194" customWidth="1"/>
    <col min="10502" max="10502" width="2.7109375" style="194" customWidth="1"/>
    <col min="10503" max="10503" width="1.7109375" style="194" customWidth="1"/>
    <col min="10504" max="10504" width="70.5703125" style="194" customWidth="1"/>
    <col min="10505" max="10510" width="11.7109375" style="194" customWidth="1"/>
    <col min="10511" max="10755" width="9.140625" style="194"/>
    <col min="10756" max="10756" width="1.28515625" style="194" customWidth="1"/>
    <col min="10757" max="10757" width="1.7109375" style="194" customWidth="1"/>
    <col min="10758" max="10758" width="2.7109375" style="194" customWidth="1"/>
    <col min="10759" max="10759" width="1.7109375" style="194" customWidth="1"/>
    <col min="10760" max="10760" width="70.5703125" style="194" customWidth="1"/>
    <col min="10761" max="10766" width="11.7109375" style="194" customWidth="1"/>
    <col min="10767" max="11011" width="9.140625" style="194"/>
    <col min="11012" max="11012" width="1.28515625" style="194" customWidth="1"/>
    <col min="11013" max="11013" width="1.7109375" style="194" customWidth="1"/>
    <col min="11014" max="11014" width="2.7109375" style="194" customWidth="1"/>
    <col min="11015" max="11015" width="1.7109375" style="194" customWidth="1"/>
    <col min="11016" max="11016" width="70.5703125" style="194" customWidth="1"/>
    <col min="11017" max="11022" width="11.7109375" style="194" customWidth="1"/>
    <col min="11023" max="11267" width="9.140625" style="194"/>
    <col min="11268" max="11268" width="1.28515625" style="194" customWidth="1"/>
    <col min="11269" max="11269" width="1.7109375" style="194" customWidth="1"/>
    <col min="11270" max="11270" width="2.7109375" style="194" customWidth="1"/>
    <col min="11271" max="11271" width="1.7109375" style="194" customWidth="1"/>
    <col min="11272" max="11272" width="70.5703125" style="194" customWidth="1"/>
    <col min="11273" max="11278" width="11.7109375" style="194" customWidth="1"/>
    <col min="11279" max="11523" width="9.140625" style="194"/>
    <col min="11524" max="11524" width="1.28515625" style="194" customWidth="1"/>
    <col min="11525" max="11525" width="1.7109375" style="194" customWidth="1"/>
    <col min="11526" max="11526" width="2.7109375" style="194" customWidth="1"/>
    <col min="11527" max="11527" width="1.7109375" style="194" customWidth="1"/>
    <col min="11528" max="11528" width="70.5703125" style="194" customWidth="1"/>
    <col min="11529" max="11534" width="11.7109375" style="194" customWidth="1"/>
    <col min="11535" max="11779" width="9.140625" style="194"/>
    <col min="11780" max="11780" width="1.28515625" style="194" customWidth="1"/>
    <col min="11781" max="11781" width="1.7109375" style="194" customWidth="1"/>
    <col min="11782" max="11782" width="2.7109375" style="194" customWidth="1"/>
    <col min="11783" max="11783" width="1.7109375" style="194" customWidth="1"/>
    <col min="11784" max="11784" width="70.5703125" style="194" customWidth="1"/>
    <col min="11785" max="11790" width="11.7109375" style="194" customWidth="1"/>
    <col min="11791" max="12035" width="9.140625" style="194"/>
    <col min="12036" max="12036" width="1.28515625" style="194" customWidth="1"/>
    <col min="12037" max="12037" width="1.7109375" style="194" customWidth="1"/>
    <col min="12038" max="12038" width="2.7109375" style="194" customWidth="1"/>
    <col min="12039" max="12039" width="1.7109375" style="194" customWidth="1"/>
    <col min="12040" max="12040" width="70.5703125" style="194" customWidth="1"/>
    <col min="12041" max="12046" width="11.7109375" style="194" customWidth="1"/>
    <col min="12047" max="12291" width="9.140625" style="194"/>
    <col min="12292" max="12292" width="1.28515625" style="194" customWidth="1"/>
    <col min="12293" max="12293" width="1.7109375" style="194" customWidth="1"/>
    <col min="12294" max="12294" width="2.7109375" style="194" customWidth="1"/>
    <col min="12295" max="12295" width="1.7109375" style="194" customWidth="1"/>
    <col min="12296" max="12296" width="70.5703125" style="194" customWidth="1"/>
    <col min="12297" max="12302" width="11.7109375" style="194" customWidth="1"/>
    <col min="12303" max="12547" width="9.140625" style="194"/>
    <col min="12548" max="12548" width="1.28515625" style="194" customWidth="1"/>
    <col min="12549" max="12549" width="1.7109375" style="194" customWidth="1"/>
    <col min="12550" max="12550" width="2.7109375" style="194" customWidth="1"/>
    <col min="12551" max="12551" width="1.7109375" style="194" customWidth="1"/>
    <col min="12552" max="12552" width="70.5703125" style="194" customWidth="1"/>
    <col min="12553" max="12558" width="11.7109375" style="194" customWidth="1"/>
    <col min="12559" max="12803" width="9.140625" style="194"/>
    <col min="12804" max="12804" width="1.28515625" style="194" customWidth="1"/>
    <col min="12805" max="12805" width="1.7109375" style="194" customWidth="1"/>
    <col min="12806" max="12806" width="2.7109375" style="194" customWidth="1"/>
    <col min="12807" max="12807" width="1.7109375" style="194" customWidth="1"/>
    <col min="12808" max="12808" width="70.5703125" style="194" customWidth="1"/>
    <col min="12809" max="12814" width="11.7109375" style="194" customWidth="1"/>
    <col min="12815" max="13059" width="9.140625" style="194"/>
    <col min="13060" max="13060" width="1.28515625" style="194" customWidth="1"/>
    <col min="13061" max="13061" width="1.7109375" style="194" customWidth="1"/>
    <col min="13062" max="13062" width="2.7109375" style="194" customWidth="1"/>
    <col min="13063" max="13063" width="1.7109375" style="194" customWidth="1"/>
    <col min="13064" max="13064" width="70.5703125" style="194" customWidth="1"/>
    <col min="13065" max="13070" width="11.7109375" style="194" customWidth="1"/>
    <col min="13071" max="13315" width="9.140625" style="194"/>
    <col min="13316" max="13316" width="1.28515625" style="194" customWidth="1"/>
    <col min="13317" max="13317" width="1.7109375" style="194" customWidth="1"/>
    <col min="13318" max="13318" width="2.7109375" style="194" customWidth="1"/>
    <col min="13319" max="13319" width="1.7109375" style="194" customWidth="1"/>
    <col min="13320" max="13320" width="70.5703125" style="194" customWidth="1"/>
    <col min="13321" max="13326" width="11.7109375" style="194" customWidth="1"/>
    <col min="13327" max="13571" width="9.140625" style="194"/>
    <col min="13572" max="13572" width="1.28515625" style="194" customWidth="1"/>
    <col min="13573" max="13573" width="1.7109375" style="194" customWidth="1"/>
    <col min="13574" max="13574" width="2.7109375" style="194" customWidth="1"/>
    <col min="13575" max="13575" width="1.7109375" style="194" customWidth="1"/>
    <col min="13576" max="13576" width="70.5703125" style="194" customWidth="1"/>
    <col min="13577" max="13582" width="11.7109375" style="194" customWidth="1"/>
    <col min="13583" max="13827" width="9.140625" style="194"/>
    <col min="13828" max="13828" width="1.28515625" style="194" customWidth="1"/>
    <col min="13829" max="13829" width="1.7109375" style="194" customWidth="1"/>
    <col min="13830" max="13830" width="2.7109375" style="194" customWidth="1"/>
    <col min="13831" max="13831" width="1.7109375" style="194" customWidth="1"/>
    <col min="13832" max="13832" width="70.5703125" style="194" customWidth="1"/>
    <col min="13833" max="13838" width="11.7109375" style="194" customWidth="1"/>
    <col min="13839" max="14083" width="9.140625" style="194"/>
    <col min="14084" max="14084" width="1.28515625" style="194" customWidth="1"/>
    <col min="14085" max="14085" width="1.7109375" style="194" customWidth="1"/>
    <col min="14086" max="14086" width="2.7109375" style="194" customWidth="1"/>
    <col min="14087" max="14087" width="1.7109375" style="194" customWidth="1"/>
    <col min="14088" max="14088" width="70.5703125" style="194" customWidth="1"/>
    <col min="14089" max="14094" width="11.7109375" style="194" customWidth="1"/>
    <col min="14095" max="14339" width="9.140625" style="194"/>
    <col min="14340" max="14340" width="1.28515625" style="194" customWidth="1"/>
    <col min="14341" max="14341" width="1.7109375" style="194" customWidth="1"/>
    <col min="14342" max="14342" width="2.7109375" style="194" customWidth="1"/>
    <col min="14343" max="14343" width="1.7109375" style="194" customWidth="1"/>
    <col min="14344" max="14344" width="70.5703125" style="194" customWidth="1"/>
    <col min="14345" max="14350" width="11.7109375" style="194" customWidth="1"/>
    <col min="14351" max="14595" width="9.140625" style="194"/>
    <col min="14596" max="14596" width="1.28515625" style="194" customWidth="1"/>
    <col min="14597" max="14597" width="1.7109375" style="194" customWidth="1"/>
    <col min="14598" max="14598" width="2.7109375" style="194" customWidth="1"/>
    <col min="14599" max="14599" width="1.7109375" style="194" customWidth="1"/>
    <col min="14600" max="14600" width="70.5703125" style="194" customWidth="1"/>
    <col min="14601" max="14606" width="11.7109375" style="194" customWidth="1"/>
    <col min="14607" max="14851" width="9.140625" style="194"/>
    <col min="14852" max="14852" width="1.28515625" style="194" customWidth="1"/>
    <col min="14853" max="14853" width="1.7109375" style="194" customWidth="1"/>
    <col min="14854" max="14854" width="2.7109375" style="194" customWidth="1"/>
    <col min="14855" max="14855" width="1.7109375" style="194" customWidth="1"/>
    <col min="14856" max="14856" width="70.5703125" style="194" customWidth="1"/>
    <col min="14857" max="14862" width="11.7109375" style="194" customWidth="1"/>
    <col min="14863" max="15107" width="9.140625" style="194"/>
    <col min="15108" max="15108" width="1.28515625" style="194" customWidth="1"/>
    <col min="15109" max="15109" width="1.7109375" style="194" customWidth="1"/>
    <col min="15110" max="15110" width="2.7109375" style="194" customWidth="1"/>
    <col min="15111" max="15111" width="1.7109375" style="194" customWidth="1"/>
    <col min="15112" max="15112" width="70.5703125" style="194" customWidth="1"/>
    <col min="15113" max="15118" width="11.7109375" style="194" customWidth="1"/>
    <col min="15119" max="15363" width="9.140625" style="194"/>
    <col min="15364" max="15364" width="1.28515625" style="194" customWidth="1"/>
    <col min="15365" max="15365" width="1.7109375" style="194" customWidth="1"/>
    <col min="15366" max="15366" width="2.7109375" style="194" customWidth="1"/>
    <col min="15367" max="15367" width="1.7109375" style="194" customWidth="1"/>
    <col min="15368" max="15368" width="70.5703125" style="194" customWidth="1"/>
    <col min="15369" max="15374" width="11.7109375" style="194" customWidth="1"/>
    <col min="15375" max="15619" width="9.140625" style="194"/>
    <col min="15620" max="15620" width="1.28515625" style="194" customWidth="1"/>
    <col min="15621" max="15621" width="1.7109375" style="194" customWidth="1"/>
    <col min="15622" max="15622" width="2.7109375" style="194" customWidth="1"/>
    <col min="15623" max="15623" width="1.7109375" style="194" customWidth="1"/>
    <col min="15624" max="15624" width="70.5703125" style="194" customWidth="1"/>
    <col min="15625" max="15630" width="11.7109375" style="194" customWidth="1"/>
    <col min="15631" max="15875" width="9.140625" style="194"/>
    <col min="15876" max="15876" width="1.28515625" style="194" customWidth="1"/>
    <col min="15877" max="15877" width="1.7109375" style="194" customWidth="1"/>
    <col min="15878" max="15878" width="2.7109375" style="194" customWidth="1"/>
    <col min="15879" max="15879" width="1.7109375" style="194" customWidth="1"/>
    <col min="15880" max="15880" width="70.5703125" style="194" customWidth="1"/>
    <col min="15881" max="15886" width="11.7109375" style="194" customWidth="1"/>
    <col min="15887" max="16131" width="9.140625" style="194"/>
    <col min="16132" max="16132" width="1.28515625" style="194" customWidth="1"/>
    <col min="16133" max="16133" width="1.7109375" style="194" customWidth="1"/>
    <col min="16134" max="16134" width="2.7109375" style="194" customWidth="1"/>
    <col min="16135" max="16135" width="1.7109375" style="194" customWidth="1"/>
    <col min="16136" max="16136" width="70.5703125" style="194" customWidth="1"/>
    <col min="16137" max="16142" width="11.7109375" style="194" customWidth="1"/>
    <col min="16143" max="16384" width="9.140625" style="194"/>
  </cols>
  <sheetData>
    <row r="1" spans="1:15" x14ac:dyDescent="0.2">
      <c r="B1" s="75" t="s">
        <v>890</v>
      </c>
    </row>
    <row r="2" spans="1:15" x14ac:dyDescent="0.2">
      <c r="B2" s="195"/>
    </row>
    <row r="3" spans="1:15" x14ac:dyDescent="0.2">
      <c r="B3" s="25" t="s">
        <v>160</v>
      </c>
    </row>
    <row r="4" spans="1:15" s="199" customFormat="1" ht="28.5" customHeight="1" x14ac:dyDescent="0.2">
      <c r="A4" s="196"/>
      <c r="B4" s="197"/>
      <c r="C4" s="197"/>
      <c r="D4" s="197"/>
      <c r="E4" s="198"/>
      <c r="F4" s="340" t="s">
        <v>260</v>
      </c>
      <c r="G4" s="341"/>
      <c r="H4" s="341"/>
      <c r="I4" s="341"/>
      <c r="J4" s="342"/>
      <c r="K4" s="349" t="s">
        <v>699</v>
      </c>
      <c r="L4" s="350"/>
      <c r="M4" s="350"/>
      <c r="N4" s="350"/>
      <c r="O4" s="351"/>
    </row>
    <row r="5" spans="1:15" s="199" customFormat="1" ht="28.5" customHeight="1" x14ac:dyDescent="0.2">
      <c r="A5" s="200"/>
      <c r="B5" s="201"/>
      <c r="C5" s="201"/>
      <c r="D5" s="201"/>
      <c r="E5" s="201"/>
      <c r="F5" s="343" t="s">
        <v>823</v>
      </c>
      <c r="G5" s="352" t="s">
        <v>304</v>
      </c>
      <c r="H5" s="353"/>
      <c r="I5" s="354"/>
      <c r="J5" s="355" t="s">
        <v>824</v>
      </c>
      <c r="K5" s="357" t="s">
        <v>823</v>
      </c>
      <c r="L5" s="352" t="s">
        <v>304</v>
      </c>
      <c r="M5" s="353"/>
      <c r="N5" s="354"/>
      <c r="O5" s="355" t="s">
        <v>824</v>
      </c>
    </row>
    <row r="6" spans="1:15" s="199" customFormat="1" ht="85.5" customHeight="1" x14ac:dyDescent="0.2">
      <c r="A6" s="202"/>
      <c r="B6" s="203"/>
      <c r="C6" s="203"/>
      <c r="D6" s="203"/>
      <c r="E6" s="203"/>
      <c r="F6" s="344"/>
      <c r="G6" s="311" t="s">
        <v>825</v>
      </c>
      <c r="H6" s="311" t="s">
        <v>826</v>
      </c>
      <c r="I6" s="311" t="s">
        <v>827</v>
      </c>
      <c r="J6" s="356"/>
      <c r="K6" s="356"/>
      <c r="L6" s="311" t="s">
        <v>825</v>
      </c>
      <c r="M6" s="311" t="s">
        <v>826</v>
      </c>
      <c r="N6" s="311" t="s">
        <v>827</v>
      </c>
      <c r="O6" s="356"/>
    </row>
    <row r="7" spans="1:15" s="210" customFormat="1" ht="20.25" customHeight="1" x14ac:dyDescent="0.2">
      <c r="A7" s="205"/>
      <c r="B7" s="206"/>
      <c r="C7" s="206"/>
      <c r="D7" s="207" t="s">
        <v>828</v>
      </c>
      <c r="E7" s="208"/>
      <c r="F7" s="209">
        <v>538095.46915000002</v>
      </c>
      <c r="G7" s="209">
        <v>-4137.7429999999995</v>
      </c>
      <c r="H7" s="209">
        <v>1936</v>
      </c>
      <c r="I7" s="209">
        <v>2677.4059999999999</v>
      </c>
      <c r="J7" s="209">
        <v>538571.13215000008</v>
      </c>
      <c r="K7" s="209">
        <v>513351.10989999998</v>
      </c>
      <c r="L7" s="209">
        <v>-4137.7429999999995</v>
      </c>
      <c r="M7" s="209">
        <v>1936</v>
      </c>
      <c r="N7" s="209">
        <v>2697.3059999999996</v>
      </c>
      <c r="O7" s="209">
        <v>513846.67289999995</v>
      </c>
    </row>
    <row r="8" spans="1:15" s="218" customFormat="1" ht="15" customHeight="1" x14ac:dyDescent="0.2">
      <c r="A8" s="211"/>
      <c r="B8" s="212"/>
      <c r="C8" s="213" t="s">
        <v>829</v>
      </c>
      <c r="D8" s="214"/>
      <c r="E8" s="215"/>
      <c r="F8" s="216">
        <v>532651.70980000007</v>
      </c>
      <c r="G8" s="217">
        <v>-4137.7739999999994</v>
      </c>
      <c r="H8" s="216">
        <v>1936</v>
      </c>
      <c r="I8" s="216">
        <v>2677.4059999999999</v>
      </c>
      <c r="J8" s="217">
        <v>533127.34180000005</v>
      </c>
      <c r="K8" s="216">
        <v>508077.42770999996</v>
      </c>
      <c r="L8" s="217">
        <v>-4137.7739999999994</v>
      </c>
      <c r="M8" s="216">
        <v>1936</v>
      </c>
      <c r="N8" s="216">
        <v>2697.3059999999996</v>
      </c>
      <c r="O8" s="217">
        <v>508572.95970999997</v>
      </c>
    </row>
    <row r="9" spans="1:15" s="218" customFormat="1" ht="15" customHeight="1" x14ac:dyDescent="0.2">
      <c r="A9" s="219"/>
      <c r="B9" s="220" t="s">
        <v>830</v>
      </c>
      <c r="C9" s="221"/>
      <c r="D9" s="222"/>
      <c r="E9" s="223"/>
      <c r="F9" s="224">
        <v>266990.77492</v>
      </c>
      <c r="G9" s="224">
        <v>2404.9569999999994</v>
      </c>
      <c r="H9" s="224">
        <v>1910</v>
      </c>
      <c r="I9" s="224">
        <v>481.66999999999996</v>
      </c>
      <c r="J9" s="216">
        <v>271787.40191999997</v>
      </c>
      <c r="K9" s="224">
        <v>254674.05825999999</v>
      </c>
      <c r="L9" s="224">
        <v>2404.9569999999994</v>
      </c>
      <c r="M9" s="224">
        <v>1910</v>
      </c>
      <c r="N9" s="224">
        <v>491.54999999999995</v>
      </c>
      <c r="O9" s="216">
        <v>259480.56526</v>
      </c>
    </row>
    <row r="10" spans="1:15" ht="15" customHeight="1" x14ac:dyDescent="0.2">
      <c r="A10" s="225" t="s">
        <v>831</v>
      </c>
      <c r="B10" s="226"/>
      <c r="C10" s="226"/>
      <c r="D10" s="226"/>
      <c r="E10" s="227"/>
      <c r="F10" s="228">
        <v>202547.62565</v>
      </c>
      <c r="G10" s="228">
        <v>3376.165</v>
      </c>
      <c r="H10" s="228">
        <v>760</v>
      </c>
      <c r="I10" s="228">
        <v>223.625</v>
      </c>
      <c r="J10" s="228">
        <v>206907.41565000001</v>
      </c>
      <c r="K10" s="228">
        <v>195459.20806</v>
      </c>
      <c r="L10" s="228">
        <v>3376.165</v>
      </c>
      <c r="M10" s="228">
        <v>760</v>
      </c>
      <c r="N10" s="228">
        <v>231.48500000000001</v>
      </c>
      <c r="O10" s="228">
        <v>199826.85806</v>
      </c>
    </row>
    <row r="11" spans="1:15" ht="15" customHeight="1" x14ac:dyDescent="0.2">
      <c r="A11" s="225" t="s">
        <v>832</v>
      </c>
      <c r="B11" s="226"/>
      <c r="C11" s="226"/>
      <c r="D11" s="226"/>
      <c r="E11" s="229"/>
      <c r="F11" s="228">
        <v>38577.381720000005</v>
      </c>
      <c r="G11" s="228">
        <v>896.11500000000001</v>
      </c>
      <c r="H11" s="228">
        <v>214</v>
      </c>
      <c r="I11" s="228">
        <v>223.64500000000001</v>
      </c>
      <c r="J11" s="228">
        <v>39911.14172</v>
      </c>
      <c r="K11" s="228">
        <v>33675.230170000003</v>
      </c>
      <c r="L11" s="228">
        <v>896.11500000000001</v>
      </c>
      <c r="M11" s="228">
        <v>214</v>
      </c>
      <c r="N11" s="228">
        <v>225.66499999999999</v>
      </c>
      <c r="O11" s="228">
        <v>35011.010170000001</v>
      </c>
    </row>
    <row r="12" spans="1:15" ht="15" customHeight="1" x14ac:dyDescent="0.2">
      <c r="A12" s="225" t="s">
        <v>833</v>
      </c>
      <c r="B12" s="226"/>
      <c r="C12" s="226"/>
      <c r="D12" s="226"/>
      <c r="E12" s="227"/>
      <c r="F12" s="228">
        <v>18553.950680000002</v>
      </c>
      <c r="G12" s="228">
        <v>-1977.4</v>
      </c>
      <c r="H12" s="228">
        <v>936</v>
      </c>
      <c r="I12" s="228">
        <v>0</v>
      </c>
      <c r="J12" s="228">
        <v>17512.55068</v>
      </c>
      <c r="K12" s="228">
        <v>18447.00793</v>
      </c>
      <c r="L12" s="228">
        <v>-1977.4</v>
      </c>
      <c r="M12" s="228">
        <v>936</v>
      </c>
      <c r="N12" s="228">
        <v>0</v>
      </c>
      <c r="O12" s="228">
        <v>17405.607929999998</v>
      </c>
    </row>
    <row r="13" spans="1:15" ht="15" customHeight="1" x14ac:dyDescent="0.2">
      <c r="A13" s="225" t="s">
        <v>834</v>
      </c>
      <c r="B13" s="21"/>
      <c r="C13" s="226"/>
      <c r="D13" s="226"/>
      <c r="E13" s="227"/>
      <c r="F13" s="228">
        <v>2432.5783700000002</v>
      </c>
      <c r="G13" s="228">
        <v>0</v>
      </c>
      <c r="H13" s="228">
        <v>0</v>
      </c>
      <c r="I13" s="228">
        <v>0</v>
      </c>
      <c r="J13" s="228">
        <v>2432.5783700000002</v>
      </c>
      <c r="K13" s="228">
        <v>2429.3804700000001</v>
      </c>
      <c r="L13" s="228">
        <v>0</v>
      </c>
      <c r="M13" s="228">
        <v>0</v>
      </c>
      <c r="N13" s="228">
        <v>0</v>
      </c>
      <c r="O13" s="228">
        <v>2429.3804700000001</v>
      </c>
    </row>
    <row r="14" spans="1:15" ht="15" customHeight="1" x14ac:dyDescent="0.2">
      <c r="A14" s="225" t="s">
        <v>835</v>
      </c>
      <c r="B14" s="226"/>
      <c r="C14" s="226"/>
      <c r="D14" s="226"/>
      <c r="E14" s="227"/>
      <c r="F14" s="228">
        <v>4879.2385000000004</v>
      </c>
      <c r="G14" s="228">
        <v>110.077</v>
      </c>
      <c r="H14" s="228">
        <v>0</v>
      </c>
      <c r="I14" s="228">
        <v>34.4</v>
      </c>
      <c r="J14" s="228">
        <v>5023.7155000000002</v>
      </c>
      <c r="K14" s="228">
        <v>4663.2316300000002</v>
      </c>
      <c r="L14" s="228">
        <v>110.077</v>
      </c>
      <c r="M14" s="228">
        <v>0</v>
      </c>
      <c r="N14" s="228">
        <v>34.4</v>
      </c>
      <c r="O14" s="228">
        <v>4807.7086300000001</v>
      </c>
    </row>
    <row r="15" spans="1:15" s="234" customFormat="1" ht="15" customHeight="1" x14ac:dyDescent="0.2">
      <c r="A15" s="230"/>
      <c r="B15" s="231" t="s">
        <v>836</v>
      </c>
      <c r="C15" s="232"/>
      <c r="D15" s="232"/>
      <c r="E15" s="233"/>
      <c r="F15" s="217">
        <v>265660.93488000002</v>
      </c>
      <c r="G15" s="217">
        <v>-6542.7309999999989</v>
      </c>
      <c r="H15" s="217">
        <v>26</v>
      </c>
      <c r="I15" s="217">
        <v>2195.7359999999999</v>
      </c>
      <c r="J15" s="217">
        <v>261339.93988000002</v>
      </c>
      <c r="K15" s="217">
        <v>253403.36945</v>
      </c>
      <c r="L15" s="217">
        <v>-6542.7309999999989</v>
      </c>
      <c r="M15" s="217">
        <v>26</v>
      </c>
      <c r="N15" s="217">
        <v>2205.7559999999999</v>
      </c>
      <c r="O15" s="217">
        <v>249092.39444999999</v>
      </c>
    </row>
    <row r="16" spans="1:15" ht="15" customHeight="1" x14ac:dyDescent="0.2">
      <c r="A16" s="235" t="s">
        <v>837</v>
      </c>
      <c r="B16" s="226"/>
      <c r="C16" s="226"/>
      <c r="D16" s="226"/>
      <c r="E16" s="227"/>
      <c r="F16" s="228">
        <v>181653.56773000001</v>
      </c>
      <c r="G16" s="228">
        <v>-9054</v>
      </c>
      <c r="H16" s="236">
        <v>260</v>
      </c>
      <c r="I16" s="236">
        <v>616.01599999999996</v>
      </c>
      <c r="J16" s="237">
        <v>173475.58373000001</v>
      </c>
      <c r="K16" s="228">
        <v>169760.41746999999</v>
      </c>
      <c r="L16" s="228">
        <v>-9054</v>
      </c>
      <c r="M16" s="236">
        <v>260</v>
      </c>
      <c r="N16" s="236">
        <v>626.03599999999994</v>
      </c>
      <c r="O16" s="237">
        <v>161592.45346999998</v>
      </c>
    </row>
    <row r="17" spans="1:15" ht="15" customHeight="1" x14ac:dyDescent="0.2">
      <c r="A17" s="225" t="s">
        <v>838</v>
      </c>
      <c r="B17" s="226"/>
      <c r="C17" s="226"/>
      <c r="D17" s="226"/>
      <c r="E17" s="227"/>
      <c r="F17" s="228">
        <v>22234.367150000002</v>
      </c>
      <c r="G17" s="228">
        <v>-21.9</v>
      </c>
      <c r="H17" s="228">
        <v>-186</v>
      </c>
      <c r="I17" s="228">
        <v>9.6999999999999993</v>
      </c>
      <c r="J17" s="228">
        <v>22036.167150000001</v>
      </c>
      <c r="K17" s="228">
        <v>21869.951540000002</v>
      </c>
      <c r="L17" s="228">
        <v>-21.9</v>
      </c>
      <c r="M17" s="228">
        <v>-186</v>
      </c>
      <c r="N17" s="228">
        <v>9.6999999999999993</v>
      </c>
      <c r="O17" s="228">
        <v>21671.751540000001</v>
      </c>
    </row>
    <row r="18" spans="1:15" ht="15" customHeight="1" x14ac:dyDescent="0.2">
      <c r="A18" s="225" t="s">
        <v>839</v>
      </c>
      <c r="B18" s="226"/>
      <c r="C18" s="226"/>
      <c r="D18" s="226"/>
      <c r="E18" s="227"/>
      <c r="F18" s="228">
        <v>35982</v>
      </c>
      <c r="G18" s="228">
        <v>1800.44</v>
      </c>
      <c r="H18" s="228">
        <v>-270</v>
      </c>
      <c r="I18" s="228">
        <v>975</v>
      </c>
      <c r="J18" s="228">
        <v>38487.440000000002</v>
      </c>
      <c r="K18" s="228">
        <v>35982</v>
      </c>
      <c r="L18" s="228">
        <v>1800.44</v>
      </c>
      <c r="M18" s="228">
        <v>-270</v>
      </c>
      <c r="N18" s="228">
        <v>975</v>
      </c>
      <c r="O18" s="228">
        <v>38487.440000000002</v>
      </c>
    </row>
    <row r="19" spans="1:15" ht="15" customHeight="1" x14ac:dyDescent="0.2">
      <c r="A19" s="225" t="s">
        <v>840</v>
      </c>
      <c r="B19" s="226"/>
      <c r="C19" s="226"/>
      <c r="D19" s="226"/>
      <c r="E19" s="227"/>
      <c r="F19" s="228">
        <v>10655</v>
      </c>
      <c r="G19" s="228">
        <v>119.029</v>
      </c>
      <c r="H19" s="228">
        <v>0</v>
      </c>
      <c r="I19" s="228">
        <v>0</v>
      </c>
      <c r="J19" s="228">
        <v>10774.029</v>
      </c>
      <c r="K19" s="228">
        <v>10655</v>
      </c>
      <c r="L19" s="228">
        <v>119.029</v>
      </c>
      <c r="M19" s="228">
        <v>0</v>
      </c>
      <c r="N19" s="228">
        <v>0</v>
      </c>
      <c r="O19" s="228">
        <v>10774.029</v>
      </c>
    </row>
    <row r="20" spans="1:15" ht="15" customHeight="1" x14ac:dyDescent="0.2">
      <c r="A20" s="238" t="s">
        <v>841</v>
      </c>
      <c r="B20" s="239"/>
      <c r="C20" s="226"/>
      <c r="D20" s="226"/>
      <c r="E20" s="227"/>
      <c r="F20" s="228">
        <v>15136</v>
      </c>
      <c r="G20" s="228">
        <v>613.70000000000005</v>
      </c>
      <c r="H20" s="228">
        <v>222</v>
      </c>
      <c r="I20" s="228">
        <v>595.02</v>
      </c>
      <c r="J20" s="228">
        <v>16566.72</v>
      </c>
      <c r="K20" s="228">
        <v>15136.00044</v>
      </c>
      <c r="L20" s="228">
        <v>613.70000000000005</v>
      </c>
      <c r="M20" s="228">
        <v>222</v>
      </c>
      <c r="N20" s="228">
        <v>595.02</v>
      </c>
      <c r="O20" s="228">
        <v>16566.720440000001</v>
      </c>
    </row>
    <row r="21" spans="1:15" s="234" customFormat="1" ht="15" customHeight="1" x14ac:dyDescent="0.2">
      <c r="A21" s="240"/>
      <c r="B21" s="241"/>
      <c r="C21" s="242" t="s">
        <v>842</v>
      </c>
      <c r="D21" s="243"/>
      <c r="E21" s="244"/>
      <c r="F21" s="217">
        <v>5443.7593500000003</v>
      </c>
      <c r="G21" s="217">
        <v>3.1E-2</v>
      </c>
      <c r="H21" s="217">
        <v>0</v>
      </c>
      <c r="I21" s="217">
        <v>0</v>
      </c>
      <c r="J21" s="217">
        <v>5443.7903500000002</v>
      </c>
      <c r="K21" s="217">
        <v>5273.6821899999995</v>
      </c>
      <c r="L21" s="217">
        <v>3.1E-2</v>
      </c>
      <c r="M21" s="217">
        <v>0</v>
      </c>
      <c r="N21" s="217">
        <v>0</v>
      </c>
      <c r="O21" s="217">
        <v>5273.7131899999995</v>
      </c>
    </row>
    <row r="22" spans="1:15" s="234" customFormat="1" ht="15" customHeight="1" x14ac:dyDescent="0.2">
      <c r="A22" s="245"/>
      <c r="B22" s="231" t="s">
        <v>843</v>
      </c>
      <c r="C22" s="232"/>
      <c r="D22" s="246"/>
      <c r="E22" s="233"/>
      <c r="F22" s="217">
        <v>4591.5654500000001</v>
      </c>
      <c r="G22" s="217">
        <v>3.1E-2</v>
      </c>
      <c r="H22" s="217">
        <v>0</v>
      </c>
      <c r="I22" s="217">
        <v>0</v>
      </c>
      <c r="J22" s="217">
        <v>4591.59645</v>
      </c>
      <c r="K22" s="217">
        <v>4492.8446299999996</v>
      </c>
      <c r="L22" s="217">
        <v>3.1E-2</v>
      </c>
      <c r="M22" s="217">
        <v>0</v>
      </c>
      <c r="N22" s="217">
        <v>0</v>
      </c>
      <c r="O22" s="217">
        <v>4492.8756299999995</v>
      </c>
    </row>
    <row r="23" spans="1:15" s="247" customFormat="1" ht="15" customHeight="1" x14ac:dyDescent="0.2">
      <c r="A23" s="225" t="s">
        <v>844</v>
      </c>
      <c r="B23" s="226"/>
      <c r="C23" s="226"/>
      <c r="D23" s="226"/>
      <c r="E23" s="227"/>
      <c r="F23" s="228">
        <v>4591.5654500000001</v>
      </c>
      <c r="G23" s="228">
        <v>3.1E-2</v>
      </c>
      <c r="H23" s="228">
        <v>0</v>
      </c>
      <c r="I23" s="228">
        <v>0</v>
      </c>
      <c r="J23" s="228">
        <v>4591.59645</v>
      </c>
      <c r="K23" s="228">
        <v>4492.8446299999996</v>
      </c>
      <c r="L23" s="228">
        <v>3.1E-2</v>
      </c>
      <c r="M23" s="228">
        <v>0</v>
      </c>
      <c r="N23" s="228">
        <v>0</v>
      </c>
      <c r="O23" s="228">
        <v>4492.8756299999995</v>
      </c>
    </row>
    <row r="24" spans="1:15" s="234" customFormat="1" ht="15" customHeight="1" x14ac:dyDescent="0.2">
      <c r="A24" s="248"/>
      <c r="B24" s="231" t="s">
        <v>845</v>
      </c>
      <c r="C24" s="249"/>
      <c r="D24" s="246"/>
      <c r="E24" s="233"/>
      <c r="F24" s="217">
        <v>852.19389999999999</v>
      </c>
      <c r="G24" s="312">
        <v>0</v>
      </c>
      <c r="H24" s="217">
        <v>0</v>
      </c>
      <c r="I24" s="217">
        <v>0</v>
      </c>
      <c r="J24" s="217">
        <v>852.19389999999999</v>
      </c>
      <c r="K24" s="217">
        <v>780.83756000000005</v>
      </c>
      <c r="L24" s="312">
        <v>0</v>
      </c>
      <c r="M24" s="217">
        <v>0</v>
      </c>
      <c r="N24" s="217">
        <v>0</v>
      </c>
      <c r="O24" s="217">
        <v>780.83756000000005</v>
      </c>
    </row>
    <row r="25" spans="1:15" s="247" customFormat="1" ht="15" customHeight="1" x14ac:dyDescent="0.2">
      <c r="A25" s="225" t="s">
        <v>846</v>
      </c>
      <c r="B25" s="226"/>
      <c r="C25" s="226"/>
      <c r="D25" s="226"/>
      <c r="E25" s="227"/>
      <c r="F25" s="228">
        <v>761.99717999999996</v>
      </c>
      <c r="G25" s="228">
        <v>0</v>
      </c>
      <c r="H25" s="228">
        <v>0</v>
      </c>
      <c r="I25" s="228">
        <v>0</v>
      </c>
      <c r="J25" s="228">
        <v>761.99717999999996</v>
      </c>
      <c r="K25" s="228">
        <v>732.50845000000004</v>
      </c>
      <c r="L25" s="228">
        <v>0</v>
      </c>
      <c r="M25" s="228">
        <v>0</v>
      </c>
      <c r="N25" s="228">
        <v>0</v>
      </c>
      <c r="O25" s="228">
        <v>732.50845000000004</v>
      </c>
    </row>
    <row r="26" spans="1:15" s="247" customFormat="1" ht="15" customHeight="1" x14ac:dyDescent="0.2">
      <c r="A26" s="238" t="s">
        <v>847</v>
      </c>
      <c r="B26" s="239"/>
      <c r="C26" s="239"/>
      <c r="D26" s="239"/>
      <c r="E26" s="250"/>
      <c r="F26" s="251">
        <v>90.196719999999999</v>
      </c>
      <c r="G26" s="228">
        <v>0</v>
      </c>
      <c r="H26" s="251">
        <v>0</v>
      </c>
      <c r="I26" s="251">
        <v>0</v>
      </c>
      <c r="J26" s="228">
        <v>90.196719999999999</v>
      </c>
      <c r="K26" s="251">
        <v>48.32911</v>
      </c>
      <c r="L26" s="228">
        <v>0</v>
      </c>
      <c r="M26" s="251">
        <v>0</v>
      </c>
      <c r="N26" s="251">
        <v>0</v>
      </c>
      <c r="O26" s="228">
        <v>48.32911</v>
      </c>
    </row>
    <row r="27" spans="1:15" s="210" customFormat="1" ht="18" customHeight="1" x14ac:dyDescent="0.2">
      <c r="A27" s="205"/>
      <c r="B27" s="206"/>
      <c r="C27" s="252"/>
      <c r="D27" s="207" t="s">
        <v>848</v>
      </c>
      <c r="E27" s="253"/>
      <c r="F27" s="209">
        <v>68370.398449999993</v>
      </c>
      <c r="G27" s="254">
        <v>989.37025500000004</v>
      </c>
      <c r="H27" s="209">
        <v>0</v>
      </c>
      <c r="I27" s="209">
        <v>0</v>
      </c>
      <c r="J27" s="209">
        <v>69359.76870500001</v>
      </c>
      <c r="K27" s="209">
        <v>52433.139809999993</v>
      </c>
      <c r="L27" s="254">
        <v>989.37025500000004</v>
      </c>
      <c r="M27" s="209">
        <v>0</v>
      </c>
      <c r="N27" s="209">
        <v>5.0999999999999996</v>
      </c>
      <c r="O27" s="209">
        <v>53427.610065000001</v>
      </c>
    </row>
    <row r="28" spans="1:15" s="218" customFormat="1" ht="15" customHeight="1" x14ac:dyDescent="0.2">
      <c r="A28" s="255"/>
      <c r="B28" s="213" t="s">
        <v>849</v>
      </c>
      <c r="C28" s="256"/>
      <c r="D28" s="256"/>
      <c r="E28" s="215"/>
      <c r="F28" s="216">
        <v>68018.948449999996</v>
      </c>
      <c r="G28" s="257">
        <v>818.37025500000004</v>
      </c>
      <c r="H28" s="216">
        <v>0</v>
      </c>
      <c r="I28" s="216">
        <v>0</v>
      </c>
      <c r="J28" s="216">
        <v>68837.318705000012</v>
      </c>
      <c r="K28" s="216">
        <v>52081.689809999996</v>
      </c>
      <c r="L28" s="257">
        <v>818.37025500000004</v>
      </c>
      <c r="M28" s="216">
        <v>0</v>
      </c>
      <c r="N28" s="216">
        <v>5.0999999999999996</v>
      </c>
      <c r="O28" s="216">
        <v>52905.160065000004</v>
      </c>
    </row>
    <row r="29" spans="1:15" ht="15" customHeight="1" x14ac:dyDescent="0.2">
      <c r="A29" s="258" t="s">
        <v>850</v>
      </c>
      <c r="B29" s="259"/>
      <c r="C29" s="259"/>
      <c r="D29" s="259"/>
      <c r="E29" s="260"/>
      <c r="F29" s="261">
        <v>802.95372199999997</v>
      </c>
      <c r="G29" s="261">
        <v>0</v>
      </c>
      <c r="H29" s="261">
        <v>0</v>
      </c>
      <c r="I29" s="261">
        <v>0</v>
      </c>
      <c r="J29" s="261">
        <v>802.95372199999997</v>
      </c>
      <c r="K29" s="261">
        <v>803.13780199999997</v>
      </c>
      <c r="L29" s="261">
        <v>0</v>
      </c>
      <c r="M29" s="261">
        <v>0</v>
      </c>
      <c r="N29" s="261">
        <v>0</v>
      </c>
      <c r="O29" s="261">
        <v>803.13780199999997</v>
      </c>
    </row>
    <row r="30" spans="1:15" ht="15" customHeight="1" x14ac:dyDescent="0.2">
      <c r="A30" s="258" t="s">
        <v>851</v>
      </c>
      <c r="B30" s="259"/>
      <c r="C30" s="259"/>
      <c r="D30" s="259"/>
      <c r="E30" s="260"/>
      <c r="F30" s="261">
        <v>451.28609</v>
      </c>
      <c r="G30" s="261">
        <v>0</v>
      </c>
      <c r="H30" s="261">
        <v>0</v>
      </c>
      <c r="I30" s="261">
        <v>0</v>
      </c>
      <c r="J30" s="261">
        <v>451.28609</v>
      </c>
      <c r="K30" s="261">
        <v>450.13673999999997</v>
      </c>
      <c r="L30" s="261">
        <v>0</v>
      </c>
      <c r="M30" s="261">
        <v>0</v>
      </c>
      <c r="N30" s="261">
        <v>0</v>
      </c>
      <c r="O30" s="261">
        <v>450.13673999999997</v>
      </c>
    </row>
    <row r="31" spans="1:15" ht="15" customHeight="1" x14ac:dyDescent="0.2">
      <c r="A31" s="258" t="s">
        <v>852</v>
      </c>
      <c r="B31" s="259"/>
      <c r="C31" s="259"/>
      <c r="D31" s="259"/>
      <c r="E31" s="260"/>
      <c r="F31" s="261">
        <v>2866.2110600000001</v>
      </c>
      <c r="G31" s="261">
        <v>916.25</v>
      </c>
      <c r="H31" s="261">
        <v>0</v>
      </c>
      <c r="I31" s="261">
        <v>0</v>
      </c>
      <c r="J31" s="261">
        <v>3782.4610600000001</v>
      </c>
      <c r="K31" s="261">
        <v>2839.2379700000001</v>
      </c>
      <c r="L31" s="261">
        <v>916.25</v>
      </c>
      <c r="M31" s="261">
        <v>0</v>
      </c>
      <c r="N31" s="261">
        <v>0</v>
      </c>
      <c r="O31" s="261">
        <v>3755.4879700000001</v>
      </c>
    </row>
    <row r="32" spans="1:15" ht="15" customHeight="1" x14ac:dyDescent="0.2">
      <c r="A32" s="258" t="s">
        <v>853</v>
      </c>
      <c r="B32" s="259"/>
      <c r="C32" s="262"/>
      <c r="D32" s="259"/>
      <c r="E32" s="260"/>
      <c r="F32" s="261">
        <v>9943.1673440000013</v>
      </c>
      <c r="G32" s="261">
        <v>36</v>
      </c>
      <c r="H32" s="261">
        <v>0</v>
      </c>
      <c r="I32" s="261">
        <v>0</v>
      </c>
      <c r="J32" s="261">
        <v>9979.1673440000013</v>
      </c>
      <c r="K32" s="261">
        <v>8574.745993999999</v>
      </c>
      <c r="L32" s="261">
        <v>36</v>
      </c>
      <c r="M32" s="261">
        <v>0</v>
      </c>
      <c r="N32" s="261">
        <v>0</v>
      </c>
      <c r="O32" s="261">
        <v>8610.745993999999</v>
      </c>
    </row>
    <row r="33" spans="1:15" ht="15" customHeight="1" x14ac:dyDescent="0.2">
      <c r="A33" s="263" t="s">
        <v>854</v>
      </c>
      <c r="B33" s="264"/>
      <c r="C33" s="265"/>
      <c r="D33" s="266" t="s">
        <v>855</v>
      </c>
      <c r="E33" s="267"/>
      <c r="F33" s="228">
        <v>1300</v>
      </c>
      <c r="G33" s="228">
        <v>0</v>
      </c>
      <c r="H33" s="228">
        <v>0</v>
      </c>
      <c r="I33" s="228">
        <v>0</v>
      </c>
      <c r="J33" s="228">
        <v>1300</v>
      </c>
      <c r="K33" s="228">
        <v>1300</v>
      </c>
      <c r="L33" s="228">
        <v>0</v>
      </c>
      <c r="M33" s="228">
        <v>0</v>
      </c>
      <c r="N33" s="228">
        <v>0</v>
      </c>
      <c r="O33" s="228">
        <v>1300</v>
      </c>
    </row>
    <row r="34" spans="1:15" ht="15" customHeight="1" x14ac:dyDescent="0.2">
      <c r="A34" s="268"/>
      <c r="B34" s="269"/>
      <c r="C34" s="270"/>
      <c r="D34" s="271" t="s">
        <v>856</v>
      </c>
      <c r="E34" s="272"/>
      <c r="F34" s="228">
        <v>1760.43606</v>
      </c>
      <c r="G34" s="228">
        <v>0</v>
      </c>
      <c r="H34" s="228">
        <v>0</v>
      </c>
      <c r="I34" s="228">
        <v>0</v>
      </c>
      <c r="J34" s="228">
        <v>1760.43606</v>
      </c>
      <c r="K34" s="228">
        <v>388.94929999999999</v>
      </c>
      <c r="L34" s="228">
        <v>0</v>
      </c>
      <c r="M34" s="228">
        <v>0</v>
      </c>
      <c r="N34" s="228">
        <v>0</v>
      </c>
      <c r="O34" s="228">
        <v>388.94929999999999</v>
      </c>
    </row>
    <row r="35" spans="1:15" ht="15" customHeight="1" x14ac:dyDescent="0.2">
      <c r="A35" s="273"/>
      <c r="B35" s="274"/>
      <c r="C35" s="275"/>
      <c r="D35" s="271" t="s">
        <v>857</v>
      </c>
      <c r="E35" s="272"/>
      <c r="F35" s="276">
        <v>6882.7312840000004</v>
      </c>
      <c r="G35" s="228">
        <v>36</v>
      </c>
      <c r="H35" s="228">
        <v>0</v>
      </c>
      <c r="I35" s="228">
        <v>0</v>
      </c>
      <c r="J35" s="228">
        <v>6918.7312840000004</v>
      </c>
      <c r="K35" s="276">
        <v>6885.7966939999997</v>
      </c>
      <c r="L35" s="228">
        <v>36</v>
      </c>
      <c r="M35" s="228">
        <v>0</v>
      </c>
      <c r="N35" s="228">
        <v>0</v>
      </c>
      <c r="O35" s="228">
        <v>6921.7966939999997</v>
      </c>
    </row>
    <row r="36" spans="1:15" s="218" customFormat="1" ht="15" customHeight="1" x14ac:dyDescent="0.2">
      <c r="A36" s="277" t="s">
        <v>858</v>
      </c>
      <c r="B36" s="278"/>
      <c r="C36" s="278"/>
      <c r="D36" s="278"/>
      <c r="E36" s="279"/>
      <c r="F36" s="280">
        <v>7098.4926969999997</v>
      </c>
      <c r="G36" s="281">
        <v>0</v>
      </c>
      <c r="H36" s="257">
        <v>0</v>
      </c>
      <c r="I36" s="257">
        <v>0</v>
      </c>
      <c r="J36" s="216">
        <v>7098.4926969999997</v>
      </c>
      <c r="K36" s="280">
        <v>7098.4926969999997</v>
      </c>
      <c r="L36" s="281">
        <v>0</v>
      </c>
      <c r="M36" s="257">
        <v>0</v>
      </c>
      <c r="N36" s="257">
        <v>0</v>
      </c>
      <c r="O36" s="216">
        <v>7098.4926969999997</v>
      </c>
    </row>
    <row r="37" spans="1:15" ht="15" customHeight="1" x14ac:dyDescent="0.2">
      <c r="A37" s="273"/>
      <c r="B37" s="282" t="s">
        <v>859</v>
      </c>
      <c r="C37" s="226"/>
      <c r="D37" s="226"/>
      <c r="E37" s="272"/>
      <c r="F37" s="228">
        <v>2600</v>
      </c>
      <c r="G37" s="228">
        <v>0</v>
      </c>
      <c r="H37" s="228">
        <v>0</v>
      </c>
      <c r="I37" s="228">
        <v>0</v>
      </c>
      <c r="J37" s="228">
        <v>2600</v>
      </c>
      <c r="K37" s="228">
        <v>2600</v>
      </c>
      <c r="L37" s="228">
        <v>0</v>
      </c>
      <c r="M37" s="228">
        <v>0</v>
      </c>
      <c r="N37" s="228">
        <v>0</v>
      </c>
      <c r="O37" s="228">
        <v>2600</v>
      </c>
    </row>
    <row r="38" spans="1:15" ht="15" customHeight="1" x14ac:dyDescent="0.2">
      <c r="A38" s="283" t="s">
        <v>860</v>
      </c>
      <c r="B38" s="259"/>
      <c r="C38" s="259"/>
      <c r="D38" s="259"/>
      <c r="E38" s="260"/>
      <c r="F38" s="261">
        <v>46856.837536999999</v>
      </c>
      <c r="G38" s="281">
        <v>-133.87974500000001</v>
      </c>
      <c r="H38" s="261">
        <v>0</v>
      </c>
      <c r="I38" s="261">
        <v>0</v>
      </c>
      <c r="J38" s="216">
        <v>46722.957792000001</v>
      </c>
      <c r="K38" s="261">
        <v>32315.938607</v>
      </c>
      <c r="L38" s="281">
        <v>-133.87974500000001</v>
      </c>
      <c r="M38" s="261">
        <v>0</v>
      </c>
      <c r="N38" s="261">
        <v>5.0999999999999996</v>
      </c>
      <c r="O38" s="216">
        <v>32187.158862000004</v>
      </c>
    </row>
    <row r="39" spans="1:15" ht="15" customHeight="1" x14ac:dyDescent="0.2">
      <c r="A39" s="273"/>
      <c r="B39" s="284" t="s">
        <v>861</v>
      </c>
      <c r="C39" s="226"/>
      <c r="D39" s="226"/>
      <c r="E39" s="227"/>
      <c r="F39" s="228">
        <v>2369.8510000000001</v>
      </c>
      <c r="G39" s="228">
        <v>0</v>
      </c>
      <c r="H39" s="228">
        <v>0</v>
      </c>
      <c r="I39" s="228">
        <v>0</v>
      </c>
      <c r="J39" s="228">
        <v>2369.8510000000001</v>
      </c>
      <c r="K39" s="228">
        <v>2369.8510000000001</v>
      </c>
      <c r="L39" s="228">
        <v>0</v>
      </c>
      <c r="M39" s="228">
        <v>0</v>
      </c>
      <c r="N39" s="228">
        <v>0</v>
      </c>
      <c r="O39" s="228">
        <v>2369.8510000000001</v>
      </c>
    </row>
    <row r="40" spans="1:15" ht="15" customHeight="1" x14ac:dyDescent="0.2">
      <c r="A40" s="285"/>
      <c r="B40" s="286" t="s">
        <v>862</v>
      </c>
      <c r="C40" s="226"/>
      <c r="D40" s="226"/>
      <c r="E40" s="227"/>
      <c r="F40" s="228">
        <v>3308.4165800000001</v>
      </c>
      <c r="G40" s="228">
        <v>-153</v>
      </c>
      <c r="H40" s="228">
        <v>0</v>
      </c>
      <c r="I40" s="228">
        <v>0</v>
      </c>
      <c r="J40" s="228">
        <v>3155.4165800000001</v>
      </c>
      <c r="K40" s="228">
        <v>3308.4165800000001</v>
      </c>
      <c r="L40" s="228">
        <v>-153</v>
      </c>
      <c r="M40" s="228">
        <v>0</v>
      </c>
      <c r="N40" s="228">
        <v>0</v>
      </c>
      <c r="O40" s="228">
        <v>3155.4165800000001</v>
      </c>
    </row>
    <row r="41" spans="1:15" ht="15" customHeight="1" x14ac:dyDescent="0.2">
      <c r="A41" s="273"/>
      <c r="B41" s="284" t="s">
        <v>863</v>
      </c>
      <c r="C41" s="226"/>
      <c r="D41" s="226"/>
      <c r="E41" s="227"/>
      <c r="F41" s="228">
        <v>6351.58</v>
      </c>
      <c r="G41" s="228">
        <v>0</v>
      </c>
      <c r="H41" s="228">
        <v>0</v>
      </c>
      <c r="I41" s="228">
        <v>0</v>
      </c>
      <c r="J41" s="228">
        <v>6351.58</v>
      </c>
      <c r="K41" s="228">
        <v>6352.0893900000001</v>
      </c>
      <c r="L41" s="228">
        <v>0</v>
      </c>
      <c r="M41" s="228">
        <v>0</v>
      </c>
      <c r="N41" s="228">
        <v>0</v>
      </c>
      <c r="O41" s="228">
        <v>6352.0893900000001</v>
      </c>
    </row>
    <row r="42" spans="1:15" ht="15" customHeight="1" x14ac:dyDescent="0.2">
      <c r="A42" s="273"/>
      <c r="B42" s="284" t="s">
        <v>864</v>
      </c>
      <c r="C42" s="226"/>
      <c r="D42" s="226"/>
      <c r="E42" s="227"/>
      <c r="F42" s="228">
        <v>0</v>
      </c>
      <c r="G42" s="228">
        <v>0</v>
      </c>
      <c r="H42" s="228">
        <v>0</v>
      </c>
      <c r="I42" s="228">
        <v>0</v>
      </c>
      <c r="J42" s="228">
        <v>0</v>
      </c>
      <c r="K42" s="228">
        <v>0</v>
      </c>
      <c r="L42" s="228">
        <v>0</v>
      </c>
      <c r="M42" s="228">
        <v>0</v>
      </c>
      <c r="N42" s="228">
        <v>0</v>
      </c>
      <c r="O42" s="228">
        <v>0</v>
      </c>
    </row>
    <row r="43" spans="1:15" ht="15" customHeight="1" x14ac:dyDescent="0.2">
      <c r="A43" s="285"/>
      <c r="B43" s="338" t="s">
        <v>865</v>
      </c>
      <c r="C43" s="338"/>
      <c r="D43" s="338"/>
      <c r="E43" s="339"/>
      <c r="F43" s="228">
        <v>548.82762099999991</v>
      </c>
      <c r="G43" s="228">
        <v>6.8396350000000004</v>
      </c>
      <c r="H43" s="228">
        <v>0</v>
      </c>
      <c r="I43" s="228">
        <v>0</v>
      </c>
      <c r="J43" s="228">
        <v>555.66725599999995</v>
      </c>
      <c r="K43" s="228">
        <v>548.82762099999991</v>
      </c>
      <c r="L43" s="228">
        <v>6.8396350000000004</v>
      </c>
      <c r="M43" s="228">
        <v>0</v>
      </c>
      <c r="N43" s="228">
        <v>0</v>
      </c>
      <c r="O43" s="228">
        <v>555.66725599999995</v>
      </c>
    </row>
    <row r="44" spans="1:15" ht="15" customHeight="1" x14ac:dyDescent="0.2">
      <c r="A44" s="287"/>
      <c r="B44" s="284" t="s">
        <v>866</v>
      </c>
      <c r="C44" s="226"/>
      <c r="D44" s="226"/>
      <c r="E44" s="227"/>
      <c r="F44" s="228">
        <v>20652.528420999999</v>
      </c>
      <c r="G44" s="228">
        <v>5.2806199999999999</v>
      </c>
      <c r="H44" s="228">
        <v>0</v>
      </c>
      <c r="I44" s="228">
        <v>0</v>
      </c>
      <c r="J44" s="228">
        <v>20657.809041</v>
      </c>
      <c r="K44" s="228">
        <v>14285.531711</v>
      </c>
      <c r="L44" s="228">
        <v>5.2806199999999999</v>
      </c>
      <c r="M44" s="228">
        <v>0</v>
      </c>
      <c r="N44" s="228">
        <v>0</v>
      </c>
      <c r="O44" s="228">
        <v>14290.812330999999</v>
      </c>
    </row>
    <row r="45" spans="1:15" ht="15" customHeight="1" x14ac:dyDescent="0.2">
      <c r="A45" s="263" t="s">
        <v>854</v>
      </c>
      <c r="B45" s="274"/>
      <c r="C45" s="270"/>
      <c r="D45" s="271" t="s">
        <v>867</v>
      </c>
      <c r="E45" s="272"/>
      <c r="F45" s="228">
        <v>2123.5923299999999</v>
      </c>
      <c r="G45" s="228">
        <v>0</v>
      </c>
      <c r="H45" s="228">
        <v>0</v>
      </c>
      <c r="I45" s="228">
        <v>0</v>
      </c>
      <c r="J45" s="228">
        <v>2123.5923299999999</v>
      </c>
      <c r="K45" s="228">
        <v>562.55453999999997</v>
      </c>
      <c r="L45" s="228">
        <v>0</v>
      </c>
      <c r="M45" s="228">
        <v>0</v>
      </c>
      <c r="N45" s="228">
        <v>0</v>
      </c>
      <c r="O45" s="228">
        <v>562.55453999999997</v>
      </c>
    </row>
    <row r="46" spans="1:15" ht="15" customHeight="1" x14ac:dyDescent="0.2">
      <c r="A46" s="263"/>
      <c r="B46" s="274"/>
      <c r="C46" s="270"/>
      <c r="D46" s="271" t="s">
        <v>868</v>
      </c>
      <c r="E46" s="272"/>
      <c r="F46" s="228">
        <v>18528.936091</v>
      </c>
      <c r="G46" s="228">
        <v>5.2806199999999999</v>
      </c>
      <c r="H46" s="228">
        <v>0</v>
      </c>
      <c r="I46" s="228">
        <v>0</v>
      </c>
      <c r="J46" s="228">
        <v>18534.216711000001</v>
      </c>
      <c r="K46" s="228">
        <v>13722.977171</v>
      </c>
      <c r="L46" s="228">
        <v>5.2806199999999999</v>
      </c>
      <c r="M46" s="228">
        <v>0</v>
      </c>
      <c r="N46" s="228">
        <v>0</v>
      </c>
      <c r="O46" s="228">
        <v>13728.257791</v>
      </c>
    </row>
    <row r="47" spans="1:15" ht="15" customHeight="1" x14ac:dyDescent="0.2">
      <c r="A47" s="263"/>
      <c r="B47" s="274" t="s">
        <v>869</v>
      </c>
      <c r="C47" s="270"/>
      <c r="D47" s="271"/>
      <c r="E47" s="272"/>
      <c r="F47" s="228">
        <v>13000.633915</v>
      </c>
      <c r="G47" s="228">
        <v>7</v>
      </c>
      <c r="H47" s="228">
        <v>0</v>
      </c>
      <c r="I47" s="228">
        <v>0</v>
      </c>
      <c r="J47" s="228">
        <v>13007.633915</v>
      </c>
      <c r="K47" s="228">
        <v>4826.2223050000002</v>
      </c>
      <c r="L47" s="228">
        <v>7</v>
      </c>
      <c r="M47" s="228">
        <v>0</v>
      </c>
      <c r="N47" s="228">
        <v>5.0999999999999996</v>
      </c>
      <c r="O47" s="228">
        <v>4838.3223049999997</v>
      </c>
    </row>
    <row r="48" spans="1:15" ht="15" customHeight="1" x14ac:dyDescent="0.2">
      <c r="A48" s="273" t="s">
        <v>854</v>
      </c>
      <c r="B48" s="284"/>
      <c r="C48" s="226"/>
      <c r="D48" s="226" t="s">
        <v>867</v>
      </c>
      <c r="E48" s="227"/>
      <c r="F48" s="228">
        <v>9226.7947100000001</v>
      </c>
      <c r="G48" s="228">
        <v>0</v>
      </c>
      <c r="H48" s="228">
        <v>0</v>
      </c>
      <c r="I48" s="228">
        <v>0</v>
      </c>
      <c r="J48" s="228">
        <v>9226.7947100000001</v>
      </c>
      <c r="K48" s="228">
        <v>1655.35311</v>
      </c>
      <c r="L48" s="228">
        <v>0</v>
      </c>
      <c r="M48" s="228">
        <v>0</v>
      </c>
      <c r="N48" s="228">
        <v>5.0999999999999996</v>
      </c>
      <c r="O48" s="228">
        <v>1660.4531099999999</v>
      </c>
    </row>
    <row r="49" spans="1:15" ht="15" customHeight="1" x14ac:dyDescent="0.2">
      <c r="A49" s="268"/>
      <c r="B49" s="269"/>
      <c r="C49" s="288"/>
      <c r="D49" s="271" t="s">
        <v>870</v>
      </c>
      <c r="E49" s="272"/>
      <c r="F49" s="228">
        <v>1300.03658</v>
      </c>
      <c r="G49" s="228">
        <v>0</v>
      </c>
      <c r="H49" s="228">
        <v>0</v>
      </c>
      <c r="I49" s="228">
        <v>0</v>
      </c>
      <c r="J49" s="228">
        <v>1300.03658</v>
      </c>
      <c r="K49" s="228">
        <v>1300.00389</v>
      </c>
      <c r="L49" s="228">
        <v>0</v>
      </c>
      <c r="M49" s="228">
        <v>0</v>
      </c>
      <c r="N49" s="228">
        <v>0</v>
      </c>
      <c r="O49" s="228">
        <v>1300.00389</v>
      </c>
    </row>
    <row r="50" spans="1:15" ht="15" customHeight="1" x14ac:dyDescent="0.2">
      <c r="A50" s="268"/>
      <c r="B50" s="269"/>
      <c r="C50" s="288"/>
      <c r="D50" s="271" t="s">
        <v>871</v>
      </c>
      <c r="E50" s="272"/>
      <c r="F50" s="228">
        <v>2473.8026249999998</v>
      </c>
      <c r="G50" s="228">
        <v>7</v>
      </c>
      <c r="H50" s="228">
        <v>0</v>
      </c>
      <c r="I50" s="228">
        <v>0</v>
      </c>
      <c r="J50" s="228">
        <v>2480.8026249999998</v>
      </c>
      <c r="K50" s="228">
        <v>1870.865305</v>
      </c>
      <c r="L50" s="228">
        <v>7</v>
      </c>
      <c r="M50" s="228">
        <v>0</v>
      </c>
      <c r="N50" s="228">
        <v>0</v>
      </c>
      <c r="O50" s="228">
        <v>1877.865305</v>
      </c>
    </row>
    <row r="51" spans="1:15" ht="15" customHeight="1" x14ac:dyDescent="0.2">
      <c r="A51" s="289"/>
      <c r="B51" s="274" t="s">
        <v>872</v>
      </c>
      <c r="C51" s="290"/>
      <c r="D51" s="271"/>
      <c r="E51" s="272"/>
      <c r="F51" s="228">
        <v>625</v>
      </c>
      <c r="G51" s="228">
        <v>0</v>
      </c>
      <c r="H51" s="228">
        <v>0</v>
      </c>
      <c r="I51" s="228">
        <v>0</v>
      </c>
      <c r="J51" s="228">
        <v>625</v>
      </c>
      <c r="K51" s="228">
        <v>625</v>
      </c>
      <c r="L51" s="228">
        <v>0</v>
      </c>
      <c r="M51" s="228">
        <v>0</v>
      </c>
      <c r="N51" s="228">
        <v>0</v>
      </c>
      <c r="O51" s="228">
        <v>625</v>
      </c>
    </row>
    <row r="52" spans="1:15" ht="15" customHeight="1" x14ac:dyDescent="0.2">
      <c r="A52" s="273"/>
      <c r="B52" s="286" t="s">
        <v>873</v>
      </c>
      <c r="C52" s="226"/>
      <c r="D52" s="226"/>
      <c r="E52" s="227"/>
      <c r="F52" s="228">
        <v>0</v>
      </c>
      <c r="G52" s="228">
        <v>0</v>
      </c>
      <c r="H52" s="228">
        <v>0</v>
      </c>
      <c r="I52" s="228">
        <v>0</v>
      </c>
      <c r="J52" s="228">
        <v>0</v>
      </c>
      <c r="K52" s="228">
        <v>0</v>
      </c>
      <c r="L52" s="228">
        <v>0</v>
      </c>
      <c r="M52" s="228">
        <v>0</v>
      </c>
      <c r="N52" s="228">
        <v>0</v>
      </c>
      <c r="O52" s="228">
        <v>0</v>
      </c>
    </row>
    <row r="53" spans="1:15" s="218" customFormat="1" ht="15" customHeight="1" x14ac:dyDescent="0.2">
      <c r="A53" s="255"/>
      <c r="B53" s="213" t="s">
        <v>874</v>
      </c>
      <c r="C53" s="256"/>
      <c r="D53" s="256"/>
      <c r="E53" s="215"/>
      <c r="F53" s="216">
        <v>351.45</v>
      </c>
      <c r="G53" s="216">
        <v>171</v>
      </c>
      <c r="H53" s="216">
        <v>0</v>
      </c>
      <c r="I53" s="216">
        <v>0</v>
      </c>
      <c r="J53" s="291">
        <v>522.45000000000005</v>
      </c>
      <c r="K53" s="216">
        <v>351.45</v>
      </c>
      <c r="L53" s="216">
        <v>171</v>
      </c>
      <c r="M53" s="216">
        <v>0</v>
      </c>
      <c r="N53" s="216">
        <v>0</v>
      </c>
      <c r="O53" s="291">
        <v>522.45000000000005</v>
      </c>
    </row>
    <row r="54" spans="1:15" ht="15" customHeight="1" x14ac:dyDescent="0.2">
      <c r="A54" s="273" t="s">
        <v>875</v>
      </c>
      <c r="B54" s="284"/>
      <c r="C54" s="226"/>
      <c r="D54" s="226"/>
      <c r="E54" s="227"/>
      <c r="F54" s="228">
        <v>25</v>
      </c>
      <c r="G54" s="228">
        <v>0</v>
      </c>
      <c r="H54" s="228">
        <v>0</v>
      </c>
      <c r="I54" s="228">
        <v>0</v>
      </c>
      <c r="J54" s="228">
        <v>25</v>
      </c>
      <c r="K54" s="228">
        <v>25</v>
      </c>
      <c r="L54" s="228">
        <v>0</v>
      </c>
      <c r="M54" s="228">
        <v>0</v>
      </c>
      <c r="N54" s="228">
        <v>0</v>
      </c>
      <c r="O54" s="228">
        <v>25</v>
      </c>
    </row>
    <row r="55" spans="1:15" ht="15" customHeight="1" x14ac:dyDescent="0.2">
      <c r="A55" s="273" t="s">
        <v>876</v>
      </c>
      <c r="B55" s="284"/>
      <c r="C55" s="226"/>
      <c r="D55" s="226"/>
      <c r="E55" s="227"/>
      <c r="F55" s="228">
        <v>326.45</v>
      </c>
      <c r="G55" s="228">
        <v>171</v>
      </c>
      <c r="H55" s="228">
        <v>0</v>
      </c>
      <c r="I55" s="228">
        <v>0</v>
      </c>
      <c r="J55" s="228">
        <v>497.45</v>
      </c>
      <c r="K55" s="228">
        <v>326.45</v>
      </c>
      <c r="L55" s="228">
        <v>171</v>
      </c>
      <c r="M55" s="228">
        <v>0</v>
      </c>
      <c r="N55" s="228">
        <v>0</v>
      </c>
      <c r="O55" s="228">
        <v>497.45</v>
      </c>
    </row>
    <row r="56" spans="1:15" ht="15" customHeight="1" x14ac:dyDescent="0.2">
      <c r="A56" s="273" t="s">
        <v>877</v>
      </c>
      <c r="B56" s="284"/>
      <c r="C56" s="226"/>
      <c r="D56" s="226"/>
      <c r="E56" s="227"/>
      <c r="F56" s="228">
        <v>0</v>
      </c>
      <c r="G56" s="228">
        <v>0</v>
      </c>
      <c r="H56" s="228">
        <v>0</v>
      </c>
      <c r="I56" s="228">
        <v>0</v>
      </c>
      <c r="J56" s="228">
        <v>0</v>
      </c>
      <c r="K56" s="228">
        <v>0</v>
      </c>
      <c r="L56" s="228">
        <v>0</v>
      </c>
      <c r="M56" s="228">
        <v>0</v>
      </c>
      <c r="N56" s="228">
        <v>0</v>
      </c>
      <c r="O56" s="228">
        <v>0</v>
      </c>
    </row>
    <row r="57" spans="1:15" s="295" customFormat="1" ht="18" customHeight="1" x14ac:dyDescent="0.2">
      <c r="A57" s="292"/>
      <c r="B57" s="206"/>
      <c r="C57" s="293"/>
      <c r="D57" s="294" t="s">
        <v>878</v>
      </c>
      <c r="E57" s="206"/>
      <c r="F57" s="209">
        <v>2324.8581340000001</v>
      </c>
      <c r="G57" s="254">
        <v>0</v>
      </c>
      <c r="H57" s="209">
        <v>0</v>
      </c>
      <c r="I57" s="209">
        <v>0</v>
      </c>
      <c r="J57" s="209">
        <v>2324.8581340000001</v>
      </c>
      <c r="K57" s="209">
        <v>2279.8581340000001</v>
      </c>
      <c r="L57" s="254">
        <v>0</v>
      </c>
      <c r="M57" s="209">
        <v>0</v>
      </c>
      <c r="N57" s="209">
        <v>0</v>
      </c>
      <c r="O57" s="209">
        <v>2279.8581340000001</v>
      </c>
    </row>
    <row r="58" spans="1:15" s="234" customFormat="1" ht="15" customHeight="1" x14ac:dyDescent="0.2">
      <c r="A58" s="296"/>
      <c r="B58" s="297" t="s">
        <v>879</v>
      </c>
      <c r="C58" s="298"/>
      <c r="D58" s="298"/>
      <c r="E58" s="299"/>
      <c r="F58" s="291">
        <v>1147.343134</v>
      </c>
      <c r="G58" s="257">
        <v>0</v>
      </c>
      <c r="H58" s="291">
        <v>0</v>
      </c>
      <c r="I58" s="291">
        <v>0</v>
      </c>
      <c r="J58" s="291">
        <v>1147.343134</v>
      </c>
      <c r="K58" s="291">
        <v>1102.343134</v>
      </c>
      <c r="L58" s="257">
        <v>0</v>
      </c>
      <c r="M58" s="291">
        <v>0</v>
      </c>
      <c r="N58" s="291">
        <v>0</v>
      </c>
      <c r="O58" s="291">
        <v>1102.343134</v>
      </c>
    </row>
    <row r="59" spans="1:15" ht="15" customHeight="1" x14ac:dyDescent="0.2">
      <c r="A59" s="273" t="s">
        <v>880</v>
      </c>
      <c r="B59" s="284"/>
      <c r="C59" s="226"/>
      <c r="D59" s="226"/>
      <c r="E59" s="227"/>
      <c r="F59" s="228">
        <v>1147.343134</v>
      </c>
      <c r="G59" s="228">
        <v>0</v>
      </c>
      <c r="H59" s="228">
        <v>0</v>
      </c>
      <c r="I59" s="228">
        <v>0</v>
      </c>
      <c r="J59" s="228">
        <v>1147.343134</v>
      </c>
      <c r="K59" s="228">
        <v>1102.343134</v>
      </c>
      <c r="L59" s="228">
        <v>0</v>
      </c>
      <c r="M59" s="228">
        <v>0</v>
      </c>
      <c r="N59" s="228">
        <v>0</v>
      </c>
      <c r="O59" s="228">
        <v>1102.343134</v>
      </c>
    </row>
    <row r="60" spans="1:15" s="234" customFormat="1" ht="15" customHeight="1" x14ac:dyDescent="0.2">
      <c r="A60" s="300"/>
      <c r="B60" s="242" t="s">
        <v>881</v>
      </c>
      <c r="C60" s="243"/>
      <c r="D60" s="243"/>
      <c r="E60" s="244"/>
      <c r="F60" s="217">
        <v>1177.5150000000001</v>
      </c>
      <c r="G60" s="217">
        <v>0</v>
      </c>
      <c r="H60" s="217">
        <v>0</v>
      </c>
      <c r="I60" s="217">
        <v>0</v>
      </c>
      <c r="J60" s="301">
        <v>1177.5150000000001</v>
      </c>
      <c r="K60" s="217">
        <v>1177.5150000000001</v>
      </c>
      <c r="L60" s="217">
        <v>0</v>
      </c>
      <c r="M60" s="217">
        <v>0</v>
      </c>
      <c r="N60" s="217">
        <v>0</v>
      </c>
      <c r="O60" s="301">
        <v>1177.5150000000001</v>
      </c>
    </row>
    <row r="61" spans="1:15" ht="15" customHeight="1" x14ac:dyDescent="0.2">
      <c r="A61" s="273" t="s">
        <v>882</v>
      </c>
      <c r="B61" s="284"/>
      <c r="C61" s="226"/>
      <c r="D61" s="226"/>
      <c r="E61" s="227"/>
      <c r="F61" s="228">
        <v>1155.0050000000001</v>
      </c>
      <c r="G61" s="228">
        <v>0</v>
      </c>
      <c r="H61" s="228">
        <v>0</v>
      </c>
      <c r="I61" s="228">
        <v>0</v>
      </c>
      <c r="J61" s="228">
        <v>1155.0050000000001</v>
      </c>
      <c r="K61" s="228">
        <v>1155.0050000000001</v>
      </c>
      <c r="L61" s="228">
        <v>0</v>
      </c>
      <c r="M61" s="228">
        <v>0</v>
      </c>
      <c r="N61" s="228">
        <v>0</v>
      </c>
      <c r="O61" s="228">
        <v>1155.0050000000001</v>
      </c>
    </row>
    <row r="62" spans="1:15" ht="15" customHeight="1" x14ac:dyDescent="0.2">
      <c r="A62" s="273" t="s">
        <v>883</v>
      </c>
      <c r="B62" s="284"/>
      <c r="C62" s="226"/>
      <c r="D62" s="226"/>
      <c r="E62" s="227"/>
      <c r="F62" s="228">
        <v>22.51</v>
      </c>
      <c r="G62" s="228">
        <v>0</v>
      </c>
      <c r="H62" s="228">
        <v>0</v>
      </c>
      <c r="I62" s="228">
        <v>0</v>
      </c>
      <c r="J62" s="228">
        <v>22.51</v>
      </c>
      <c r="K62" s="228">
        <v>22.51</v>
      </c>
      <c r="L62" s="228">
        <v>0</v>
      </c>
      <c r="M62" s="228">
        <v>0</v>
      </c>
      <c r="N62" s="228">
        <v>0</v>
      </c>
      <c r="O62" s="228">
        <v>22.51</v>
      </c>
    </row>
    <row r="63" spans="1:15" s="295" customFormat="1" ht="18" customHeight="1" x14ac:dyDescent="0.2">
      <c r="A63" s="292"/>
      <c r="B63" s="302" t="s">
        <v>884</v>
      </c>
      <c r="C63" s="206"/>
      <c r="D63" s="303"/>
      <c r="E63" s="206"/>
      <c r="F63" s="209">
        <v>608790.72573399998</v>
      </c>
      <c r="G63" s="209">
        <v>-3148.3727449999997</v>
      </c>
      <c r="H63" s="209">
        <v>1936</v>
      </c>
      <c r="I63" s="209">
        <v>2677.4059999999999</v>
      </c>
      <c r="J63" s="209">
        <v>610255.75898900011</v>
      </c>
      <c r="K63" s="209">
        <v>568064.10784399998</v>
      </c>
      <c r="L63" s="209">
        <v>-3148.3727449999997</v>
      </c>
      <c r="M63" s="209">
        <v>1936</v>
      </c>
      <c r="N63" s="209">
        <v>2702.4059999999995</v>
      </c>
      <c r="O63" s="209">
        <v>569554.14109899988</v>
      </c>
    </row>
    <row r="64" spans="1:15" ht="15" customHeight="1" x14ac:dyDescent="0.2">
      <c r="A64" s="304"/>
      <c r="B64" s="304"/>
      <c r="C64" s="304"/>
      <c r="D64" s="304"/>
      <c r="E64" s="304"/>
      <c r="F64" s="304"/>
      <c r="G64" s="313"/>
      <c r="H64" s="313"/>
      <c r="I64" s="313"/>
      <c r="J64" s="313"/>
      <c r="K64" s="313"/>
      <c r="L64" s="313"/>
      <c r="M64" s="313"/>
      <c r="N64" s="313"/>
      <c r="O64" s="313"/>
    </row>
    <row r="65" spans="1:15" s="309" customFormat="1" ht="17.25" customHeight="1" x14ac:dyDescent="0.2">
      <c r="A65" s="305" t="s">
        <v>886</v>
      </c>
      <c r="B65" s="306"/>
      <c r="C65" s="306"/>
      <c r="D65" s="306"/>
      <c r="E65" s="307"/>
      <c r="F65" s="308"/>
      <c r="G65" s="314"/>
      <c r="H65" s="314"/>
      <c r="I65" s="314"/>
      <c r="J65" s="314"/>
      <c r="K65" s="314"/>
      <c r="L65" s="314"/>
      <c r="M65" s="314"/>
      <c r="N65" s="314"/>
      <c r="O65" s="314"/>
    </row>
    <row r="66" spans="1:15" s="305" customFormat="1" ht="11.25" x14ac:dyDescent="0.2">
      <c r="A66" s="305" t="s">
        <v>821</v>
      </c>
      <c r="G66" s="315"/>
      <c r="H66" s="315"/>
      <c r="I66" s="315"/>
      <c r="J66" s="315"/>
      <c r="K66" s="315"/>
      <c r="L66" s="315"/>
      <c r="M66" s="315"/>
      <c r="N66" s="315"/>
      <c r="O66" s="315"/>
    </row>
    <row r="67" spans="1:15" collapsed="1" x14ac:dyDescent="0.2"/>
  </sheetData>
  <mergeCells count="9">
    <mergeCell ref="B43:E43"/>
    <mergeCell ref="F4:J4"/>
    <mergeCell ref="K4:O4"/>
    <mergeCell ref="F5:F6"/>
    <mergeCell ref="G5:I5"/>
    <mergeCell ref="J5:J6"/>
    <mergeCell ref="K5:K6"/>
    <mergeCell ref="L5:N5"/>
    <mergeCell ref="O5:O6"/>
  </mergeCells>
  <printOptions horizontalCentered="1"/>
  <pageMargins left="0" right="0" top="0.39370078740157483" bottom="0.19685039370078741" header="0.51181102362204722" footer="0.11811023622047245"/>
  <pageSetup paperSize="9" scale="6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67"/>
  <sheetViews>
    <sheetView showGridLines="0" topLeftCell="B1" zoomScale="90" zoomScaleNormal="90" zoomScaleSheetLayoutView="100" workbookViewId="0">
      <selection activeCell="E4" sqref="E4"/>
    </sheetView>
  </sheetViews>
  <sheetFormatPr defaultRowHeight="12.75" x14ac:dyDescent="0.2"/>
  <cols>
    <col min="1" max="1" width="1.28515625" style="193" customWidth="1"/>
    <col min="2" max="2" width="1.7109375" style="193" customWidth="1"/>
    <col min="3" max="3" width="2.7109375" style="193" customWidth="1"/>
    <col min="4" max="4" width="1.7109375" style="193" customWidth="1"/>
    <col min="5" max="5" width="70.7109375" style="193" customWidth="1"/>
    <col min="6" max="6" width="14.7109375" style="194" customWidth="1"/>
    <col min="7" max="9" width="12.7109375" style="194" customWidth="1"/>
    <col min="10" max="11" width="14.7109375" style="194" customWidth="1"/>
    <col min="12" max="14" width="12.7109375" style="194" customWidth="1"/>
    <col min="15" max="15" width="14.7109375" style="194" customWidth="1"/>
    <col min="16" max="259" width="9.140625" style="194"/>
    <col min="260" max="260" width="1.28515625" style="194" customWidth="1"/>
    <col min="261" max="261" width="1.7109375" style="194" customWidth="1"/>
    <col min="262" max="262" width="2.7109375" style="194" customWidth="1"/>
    <col min="263" max="263" width="1.7109375" style="194" customWidth="1"/>
    <col min="264" max="264" width="70.5703125" style="194" customWidth="1"/>
    <col min="265" max="270" width="11.7109375" style="194" customWidth="1"/>
    <col min="271" max="515" width="9.140625" style="194"/>
    <col min="516" max="516" width="1.28515625" style="194" customWidth="1"/>
    <col min="517" max="517" width="1.7109375" style="194" customWidth="1"/>
    <col min="518" max="518" width="2.7109375" style="194" customWidth="1"/>
    <col min="519" max="519" width="1.7109375" style="194" customWidth="1"/>
    <col min="520" max="520" width="70.5703125" style="194" customWidth="1"/>
    <col min="521" max="526" width="11.7109375" style="194" customWidth="1"/>
    <col min="527" max="771" width="9.140625" style="194"/>
    <col min="772" max="772" width="1.28515625" style="194" customWidth="1"/>
    <col min="773" max="773" width="1.7109375" style="194" customWidth="1"/>
    <col min="774" max="774" width="2.7109375" style="194" customWidth="1"/>
    <col min="775" max="775" width="1.7109375" style="194" customWidth="1"/>
    <col min="776" max="776" width="70.5703125" style="194" customWidth="1"/>
    <col min="777" max="782" width="11.7109375" style="194" customWidth="1"/>
    <col min="783" max="1027" width="9.140625" style="194"/>
    <col min="1028" max="1028" width="1.28515625" style="194" customWidth="1"/>
    <col min="1029" max="1029" width="1.7109375" style="194" customWidth="1"/>
    <col min="1030" max="1030" width="2.7109375" style="194" customWidth="1"/>
    <col min="1031" max="1031" width="1.7109375" style="194" customWidth="1"/>
    <col min="1032" max="1032" width="70.5703125" style="194" customWidth="1"/>
    <col min="1033" max="1038" width="11.7109375" style="194" customWidth="1"/>
    <col min="1039" max="1283" width="9.140625" style="194"/>
    <col min="1284" max="1284" width="1.28515625" style="194" customWidth="1"/>
    <col min="1285" max="1285" width="1.7109375" style="194" customWidth="1"/>
    <col min="1286" max="1286" width="2.7109375" style="194" customWidth="1"/>
    <col min="1287" max="1287" width="1.7109375" style="194" customWidth="1"/>
    <col min="1288" max="1288" width="70.5703125" style="194" customWidth="1"/>
    <col min="1289" max="1294" width="11.7109375" style="194" customWidth="1"/>
    <col min="1295" max="1539" width="9.140625" style="194"/>
    <col min="1540" max="1540" width="1.28515625" style="194" customWidth="1"/>
    <col min="1541" max="1541" width="1.7109375" style="194" customWidth="1"/>
    <col min="1542" max="1542" width="2.7109375" style="194" customWidth="1"/>
    <col min="1543" max="1543" width="1.7109375" style="194" customWidth="1"/>
    <col min="1544" max="1544" width="70.5703125" style="194" customWidth="1"/>
    <col min="1545" max="1550" width="11.7109375" style="194" customWidth="1"/>
    <col min="1551" max="1795" width="9.140625" style="194"/>
    <col min="1796" max="1796" width="1.28515625" style="194" customWidth="1"/>
    <col min="1797" max="1797" width="1.7109375" style="194" customWidth="1"/>
    <col min="1798" max="1798" width="2.7109375" style="194" customWidth="1"/>
    <col min="1799" max="1799" width="1.7109375" style="194" customWidth="1"/>
    <col min="1800" max="1800" width="70.5703125" style="194" customWidth="1"/>
    <col min="1801" max="1806" width="11.7109375" style="194" customWidth="1"/>
    <col min="1807" max="2051" width="9.140625" style="194"/>
    <col min="2052" max="2052" width="1.28515625" style="194" customWidth="1"/>
    <col min="2053" max="2053" width="1.7109375" style="194" customWidth="1"/>
    <col min="2054" max="2054" width="2.7109375" style="194" customWidth="1"/>
    <col min="2055" max="2055" width="1.7109375" style="194" customWidth="1"/>
    <col min="2056" max="2056" width="70.5703125" style="194" customWidth="1"/>
    <col min="2057" max="2062" width="11.7109375" style="194" customWidth="1"/>
    <col min="2063" max="2307" width="9.140625" style="194"/>
    <col min="2308" max="2308" width="1.28515625" style="194" customWidth="1"/>
    <col min="2309" max="2309" width="1.7109375" style="194" customWidth="1"/>
    <col min="2310" max="2310" width="2.7109375" style="194" customWidth="1"/>
    <col min="2311" max="2311" width="1.7109375" style="194" customWidth="1"/>
    <col min="2312" max="2312" width="70.5703125" style="194" customWidth="1"/>
    <col min="2313" max="2318" width="11.7109375" style="194" customWidth="1"/>
    <col min="2319" max="2563" width="9.140625" style="194"/>
    <col min="2564" max="2564" width="1.28515625" style="194" customWidth="1"/>
    <col min="2565" max="2565" width="1.7109375" style="194" customWidth="1"/>
    <col min="2566" max="2566" width="2.7109375" style="194" customWidth="1"/>
    <col min="2567" max="2567" width="1.7109375" style="194" customWidth="1"/>
    <col min="2568" max="2568" width="70.5703125" style="194" customWidth="1"/>
    <col min="2569" max="2574" width="11.7109375" style="194" customWidth="1"/>
    <col min="2575" max="2819" width="9.140625" style="194"/>
    <col min="2820" max="2820" width="1.28515625" style="194" customWidth="1"/>
    <col min="2821" max="2821" width="1.7109375" style="194" customWidth="1"/>
    <col min="2822" max="2822" width="2.7109375" style="194" customWidth="1"/>
    <col min="2823" max="2823" width="1.7109375" style="194" customWidth="1"/>
    <col min="2824" max="2824" width="70.5703125" style="194" customWidth="1"/>
    <col min="2825" max="2830" width="11.7109375" style="194" customWidth="1"/>
    <col min="2831" max="3075" width="9.140625" style="194"/>
    <col min="3076" max="3076" width="1.28515625" style="194" customWidth="1"/>
    <col min="3077" max="3077" width="1.7109375" style="194" customWidth="1"/>
    <col min="3078" max="3078" width="2.7109375" style="194" customWidth="1"/>
    <col min="3079" max="3079" width="1.7109375" style="194" customWidth="1"/>
    <col min="3080" max="3080" width="70.5703125" style="194" customWidth="1"/>
    <col min="3081" max="3086" width="11.7109375" style="194" customWidth="1"/>
    <col min="3087" max="3331" width="9.140625" style="194"/>
    <col min="3332" max="3332" width="1.28515625" style="194" customWidth="1"/>
    <col min="3333" max="3333" width="1.7109375" style="194" customWidth="1"/>
    <col min="3334" max="3334" width="2.7109375" style="194" customWidth="1"/>
    <col min="3335" max="3335" width="1.7109375" style="194" customWidth="1"/>
    <col min="3336" max="3336" width="70.5703125" style="194" customWidth="1"/>
    <col min="3337" max="3342" width="11.7109375" style="194" customWidth="1"/>
    <col min="3343" max="3587" width="9.140625" style="194"/>
    <col min="3588" max="3588" width="1.28515625" style="194" customWidth="1"/>
    <col min="3589" max="3589" width="1.7109375" style="194" customWidth="1"/>
    <col min="3590" max="3590" width="2.7109375" style="194" customWidth="1"/>
    <col min="3591" max="3591" width="1.7109375" style="194" customWidth="1"/>
    <col min="3592" max="3592" width="70.5703125" style="194" customWidth="1"/>
    <col min="3593" max="3598" width="11.7109375" style="194" customWidth="1"/>
    <col min="3599" max="3843" width="9.140625" style="194"/>
    <col min="3844" max="3844" width="1.28515625" style="194" customWidth="1"/>
    <col min="3845" max="3845" width="1.7109375" style="194" customWidth="1"/>
    <col min="3846" max="3846" width="2.7109375" style="194" customWidth="1"/>
    <col min="3847" max="3847" width="1.7109375" style="194" customWidth="1"/>
    <col min="3848" max="3848" width="70.5703125" style="194" customWidth="1"/>
    <col min="3849" max="3854" width="11.7109375" style="194" customWidth="1"/>
    <col min="3855" max="4099" width="9.140625" style="194"/>
    <col min="4100" max="4100" width="1.28515625" style="194" customWidth="1"/>
    <col min="4101" max="4101" width="1.7109375" style="194" customWidth="1"/>
    <col min="4102" max="4102" width="2.7109375" style="194" customWidth="1"/>
    <col min="4103" max="4103" width="1.7109375" style="194" customWidth="1"/>
    <col min="4104" max="4104" width="70.5703125" style="194" customWidth="1"/>
    <col min="4105" max="4110" width="11.7109375" style="194" customWidth="1"/>
    <col min="4111" max="4355" width="9.140625" style="194"/>
    <col min="4356" max="4356" width="1.28515625" style="194" customWidth="1"/>
    <col min="4357" max="4357" width="1.7109375" style="194" customWidth="1"/>
    <col min="4358" max="4358" width="2.7109375" style="194" customWidth="1"/>
    <col min="4359" max="4359" width="1.7109375" style="194" customWidth="1"/>
    <col min="4360" max="4360" width="70.5703125" style="194" customWidth="1"/>
    <col min="4361" max="4366" width="11.7109375" style="194" customWidth="1"/>
    <col min="4367" max="4611" width="9.140625" style="194"/>
    <col min="4612" max="4612" width="1.28515625" style="194" customWidth="1"/>
    <col min="4613" max="4613" width="1.7109375" style="194" customWidth="1"/>
    <col min="4614" max="4614" width="2.7109375" style="194" customWidth="1"/>
    <col min="4615" max="4615" width="1.7109375" style="194" customWidth="1"/>
    <col min="4616" max="4616" width="70.5703125" style="194" customWidth="1"/>
    <col min="4617" max="4622" width="11.7109375" style="194" customWidth="1"/>
    <col min="4623" max="4867" width="9.140625" style="194"/>
    <col min="4868" max="4868" width="1.28515625" style="194" customWidth="1"/>
    <col min="4869" max="4869" width="1.7109375" style="194" customWidth="1"/>
    <col min="4870" max="4870" width="2.7109375" style="194" customWidth="1"/>
    <col min="4871" max="4871" width="1.7109375" style="194" customWidth="1"/>
    <col min="4872" max="4872" width="70.5703125" style="194" customWidth="1"/>
    <col min="4873" max="4878" width="11.7109375" style="194" customWidth="1"/>
    <col min="4879" max="5123" width="9.140625" style="194"/>
    <col min="5124" max="5124" width="1.28515625" style="194" customWidth="1"/>
    <col min="5125" max="5125" width="1.7109375" style="194" customWidth="1"/>
    <col min="5126" max="5126" width="2.7109375" style="194" customWidth="1"/>
    <col min="5127" max="5127" width="1.7109375" style="194" customWidth="1"/>
    <col min="5128" max="5128" width="70.5703125" style="194" customWidth="1"/>
    <col min="5129" max="5134" width="11.7109375" style="194" customWidth="1"/>
    <col min="5135" max="5379" width="9.140625" style="194"/>
    <col min="5380" max="5380" width="1.28515625" style="194" customWidth="1"/>
    <col min="5381" max="5381" width="1.7109375" style="194" customWidth="1"/>
    <col min="5382" max="5382" width="2.7109375" style="194" customWidth="1"/>
    <col min="5383" max="5383" width="1.7109375" style="194" customWidth="1"/>
    <col min="5384" max="5384" width="70.5703125" style="194" customWidth="1"/>
    <col min="5385" max="5390" width="11.7109375" style="194" customWidth="1"/>
    <col min="5391" max="5635" width="9.140625" style="194"/>
    <col min="5636" max="5636" width="1.28515625" style="194" customWidth="1"/>
    <col min="5637" max="5637" width="1.7109375" style="194" customWidth="1"/>
    <col min="5638" max="5638" width="2.7109375" style="194" customWidth="1"/>
    <col min="5639" max="5639" width="1.7109375" style="194" customWidth="1"/>
    <col min="5640" max="5640" width="70.5703125" style="194" customWidth="1"/>
    <col min="5641" max="5646" width="11.7109375" style="194" customWidth="1"/>
    <col min="5647" max="5891" width="9.140625" style="194"/>
    <col min="5892" max="5892" width="1.28515625" style="194" customWidth="1"/>
    <col min="5893" max="5893" width="1.7109375" style="194" customWidth="1"/>
    <col min="5894" max="5894" width="2.7109375" style="194" customWidth="1"/>
    <col min="5895" max="5895" width="1.7109375" style="194" customWidth="1"/>
    <col min="5896" max="5896" width="70.5703125" style="194" customWidth="1"/>
    <col min="5897" max="5902" width="11.7109375" style="194" customWidth="1"/>
    <col min="5903" max="6147" width="9.140625" style="194"/>
    <col min="6148" max="6148" width="1.28515625" style="194" customWidth="1"/>
    <col min="6149" max="6149" width="1.7109375" style="194" customWidth="1"/>
    <col min="6150" max="6150" width="2.7109375" style="194" customWidth="1"/>
    <col min="6151" max="6151" width="1.7109375" style="194" customWidth="1"/>
    <col min="6152" max="6152" width="70.5703125" style="194" customWidth="1"/>
    <col min="6153" max="6158" width="11.7109375" style="194" customWidth="1"/>
    <col min="6159" max="6403" width="9.140625" style="194"/>
    <col min="6404" max="6404" width="1.28515625" style="194" customWidth="1"/>
    <col min="6405" max="6405" width="1.7109375" style="194" customWidth="1"/>
    <col min="6406" max="6406" width="2.7109375" style="194" customWidth="1"/>
    <col min="6407" max="6407" width="1.7109375" style="194" customWidth="1"/>
    <col min="6408" max="6408" width="70.5703125" style="194" customWidth="1"/>
    <col min="6409" max="6414" width="11.7109375" style="194" customWidth="1"/>
    <col min="6415" max="6659" width="9.140625" style="194"/>
    <col min="6660" max="6660" width="1.28515625" style="194" customWidth="1"/>
    <col min="6661" max="6661" width="1.7109375" style="194" customWidth="1"/>
    <col min="6662" max="6662" width="2.7109375" style="194" customWidth="1"/>
    <col min="6663" max="6663" width="1.7109375" style="194" customWidth="1"/>
    <col min="6664" max="6664" width="70.5703125" style="194" customWidth="1"/>
    <col min="6665" max="6670" width="11.7109375" style="194" customWidth="1"/>
    <col min="6671" max="6915" width="9.140625" style="194"/>
    <col min="6916" max="6916" width="1.28515625" style="194" customWidth="1"/>
    <col min="6917" max="6917" width="1.7109375" style="194" customWidth="1"/>
    <col min="6918" max="6918" width="2.7109375" style="194" customWidth="1"/>
    <col min="6919" max="6919" width="1.7109375" style="194" customWidth="1"/>
    <col min="6920" max="6920" width="70.5703125" style="194" customWidth="1"/>
    <col min="6921" max="6926" width="11.7109375" style="194" customWidth="1"/>
    <col min="6927" max="7171" width="9.140625" style="194"/>
    <col min="7172" max="7172" width="1.28515625" style="194" customWidth="1"/>
    <col min="7173" max="7173" width="1.7109375" style="194" customWidth="1"/>
    <col min="7174" max="7174" width="2.7109375" style="194" customWidth="1"/>
    <col min="7175" max="7175" width="1.7109375" style="194" customWidth="1"/>
    <col min="7176" max="7176" width="70.5703125" style="194" customWidth="1"/>
    <col min="7177" max="7182" width="11.7109375" style="194" customWidth="1"/>
    <col min="7183" max="7427" width="9.140625" style="194"/>
    <col min="7428" max="7428" width="1.28515625" style="194" customWidth="1"/>
    <col min="7429" max="7429" width="1.7109375" style="194" customWidth="1"/>
    <col min="7430" max="7430" width="2.7109375" style="194" customWidth="1"/>
    <col min="7431" max="7431" width="1.7109375" style="194" customWidth="1"/>
    <col min="7432" max="7432" width="70.5703125" style="194" customWidth="1"/>
    <col min="7433" max="7438" width="11.7109375" style="194" customWidth="1"/>
    <col min="7439" max="7683" width="9.140625" style="194"/>
    <col min="7684" max="7684" width="1.28515625" style="194" customWidth="1"/>
    <col min="7685" max="7685" width="1.7109375" style="194" customWidth="1"/>
    <col min="7686" max="7686" width="2.7109375" style="194" customWidth="1"/>
    <col min="7687" max="7687" width="1.7109375" style="194" customWidth="1"/>
    <col min="7688" max="7688" width="70.5703125" style="194" customWidth="1"/>
    <col min="7689" max="7694" width="11.7109375" style="194" customWidth="1"/>
    <col min="7695" max="7939" width="9.140625" style="194"/>
    <col min="7940" max="7940" width="1.28515625" style="194" customWidth="1"/>
    <col min="7941" max="7941" width="1.7109375" style="194" customWidth="1"/>
    <col min="7942" max="7942" width="2.7109375" style="194" customWidth="1"/>
    <col min="7943" max="7943" width="1.7109375" style="194" customWidth="1"/>
    <col min="7944" max="7944" width="70.5703125" style="194" customWidth="1"/>
    <col min="7945" max="7950" width="11.7109375" style="194" customWidth="1"/>
    <col min="7951" max="8195" width="9.140625" style="194"/>
    <col min="8196" max="8196" width="1.28515625" style="194" customWidth="1"/>
    <col min="8197" max="8197" width="1.7109375" style="194" customWidth="1"/>
    <col min="8198" max="8198" width="2.7109375" style="194" customWidth="1"/>
    <col min="8199" max="8199" width="1.7109375" style="194" customWidth="1"/>
    <col min="8200" max="8200" width="70.5703125" style="194" customWidth="1"/>
    <col min="8201" max="8206" width="11.7109375" style="194" customWidth="1"/>
    <col min="8207" max="8451" width="9.140625" style="194"/>
    <col min="8452" max="8452" width="1.28515625" style="194" customWidth="1"/>
    <col min="8453" max="8453" width="1.7109375" style="194" customWidth="1"/>
    <col min="8454" max="8454" width="2.7109375" style="194" customWidth="1"/>
    <col min="8455" max="8455" width="1.7109375" style="194" customWidth="1"/>
    <col min="8456" max="8456" width="70.5703125" style="194" customWidth="1"/>
    <col min="8457" max="8462" width="11.7109375" style="194" customWidth="1"/>
    <col min="8463" max="8707" width="9.140625" style="194"/>
    <col min="8708" max="8708" width="1.28515625" style="194" customWidth="1"/>
    <col min="8709" max="8709" width="1.7109375" style="194" customWidth="1"/>
    <col min="8710" max="8710" width="2.7109375" style="194" customWidth="1"/>
    <col min="8711" max="8711" width="1.7109375" style="194" customWidth="1"/>
    <col min="8712" max="8712" width="70.5703125" style="194" customWidth="1"/>
    <col min="8713" max="8718" width="11.7109375" style="194" customWidth="1"/>
    <col min="8719" max="8963" width="9.140625" style="194"/>
    <col min="8964" max="8964" width="1.28515625" style="194" customWidth="1"/>
    <col min="8965" max="8965" width="1.7109375" style="194" customWidth="1"/>
    <col min="8966" max="8966" width="2.7109375" style="194" customWidth="1"/>
    <col min="8967" max="8967" width="1.7109375" style="194" customWidth="1"/>
    <col min="8968" max="8968" width="70.5703125" style="194" customWidth="1"/>
    <col min="8969" max="8974" width="11.7109375" style="194" customWidth="1"/>
    <col min="8975" max="9219" width="9.140625" style="194"/>
    <col min="9220" max="9220" width="1.28515625" style="194" customWidth="1"/>
    <col min="9221" max="9221" width="1.7109375" style="194" customWidth="1"/>
    <col min="9222" max="9222" width="2.7109375" style="194" customWidth="1"/>
    <col min="9223" max="9223" width="1.7109375" style="194" customWidth="1"/>
    <col min="9224" max="9224" width="70.5703125" style="194" customWidth="1"/>
    <col min="9225" max="9230" width="11.7109375" style="194" customWidth="1"/>
    <col min="9231" max="9475" width="9.140625" style="194"/>
    <col min="9476" max="9476" width="1.28515625" style="194" customWidth="1"/>
    <col min="9477" max="9477" width="1.7109375" style="194" customWidth="1"/>
    <col min="9478" max="9478" width="2.7109375" style="194" customWidth="1"/>
    <col min="9479" max="9479" width="1.7109375" style="194" customWidth="1"/>
    <col min="9480" max="9480" width="70.5703125" style="194" customWidth="1"/>
    <col min="9481" max="9486" width="11.7109375" style="194" customWidth="1"/>
    <col min="9487" max="9731" width="9.140625" style="194"/>
    <col min="9732" max="9732" width="1.28515625" style="194" customWidth="1"/>
    <col min="9733" max="9733" width="1.7109375" style="194" customWidth="1"/>
    <col min="9734" max="9734" width="2.7109375" style="194" customWidth="1"/>
    <col min="9735" max="9735" width="1.7109375" style="194" customWidth="1"/>
    <col min="9736" max="9736" width="70.5703125" style="194" customWidth="1"/>
    <col min="9737" max="9742" width="11.7109375" style="194" customWidth="1"/>
    <col min="9743" max="9987" width="9.140625" style="194"/>
    <col min="9988" max="9988" width="1.28515625" style="194" customWidth="1"/>
    <col min="9989" max="9989" width="1.7109375" style="194" customWidth="1"/>
    <col min="9990" max="9990" width="2.7109375" style="194" customWidth="1"/>
    <col min="9991" max="9991" width="1.7109375" style="194" customWidth="1"/>
    <col min="9992" max="9992" width="70.5703125" style="194" customWidth="1"/>
    <col min="9993" max="9998" width="11.7109375" style="194" customWidth="1"/>
    <col min="9999" max="10243" width="9.140625" style="194"/>
    <col min="10244" max="10244" width="1.28515625" style="194" customWidth="1"/>
    <col min="10245" max="10245" width="1.7109375" style="194" customWidth="1"/>
    <col min="10246" max="10246" width="2.7109375" style="194" customWidth="1"/>
    <col min="10247" max="10247" width="1.7109375" style="194" customWidth="1"/>
    <col min="10248" max="10248" width="70.5703125" style="194" customWidth="1"/>
    <col min="10249" max="10254" width="11.7109375" style="194" customWidth="1"/>
    <col min="10255" max="10499" width="9.140625" style="194"/>
    <col min="10500" max="10500" width="1.28515625" style="194" customWidth="1"/>
    <col min="10501" max="10501" width="1.7109375" style="194" customWidth="1"/>
    <col min="10502" max="10502" width="2.7109375" style="194" customWidth="1"/>
    <col min="10503" max="10503" width="1.7109375" style="194" customWidth="1"/>
    <col min="10504" max="10504" width="70.5703125" style="194" customWidth="1"/>
    <col min="10505" max="10510" width="11.7109375" style="194" customWidth="1"/>
    <col min="10511" max="10755" width="9.140625" style="194"/>
    <col min="10756" max="10756" width="1.28515625" style="194" customWidth="1"/>
    <col min="10757" max="10757" width="1.7109375" style="194" customWidth="1"/>
    <col min="10758" max="10758" width="2.7109375" style="194" customWidth="1"/>
    <col min="10759" max="10759" width="1.7109375" style="194" customWidth="1"/>
    <col min="10760" max="10760" width="70.5703125" style="194" customWidth="1"/>
    <col min="10761" max="10766" width="11.7109375" style="194" customWidth="1"/>
    <col min="10767" max="11011" width="9.140625" style="194"/>
    <col min="11012" max="11012" width="1.28515625" style="194" customWidth="1"/>
    <col min="11013" max="11013" width="1.7109375" style="194" customWidth="1"/>
    <col min="11014" max="11014" width="2.7109375" style="194" customWidth="1"/>
    <col min="11015" max="11015" width="1.7109375" style="194" customWidth="1"/>
    <col min="11016" max="11016" width="70.5703125" style="194" customWidth="1"/>
    <col min="11017" max="11022" width="11.7109375" style="194" customWidth="1"/>
    <col min="11023" max="11267" width="9.140625" style="194"/>
    <col min="11268" max="11268" width="1.28515625" style="194" customWidth="1"/>
    <col min="11269" max="11269" width="1.7109375" style="194" customWidth="1"/>
    <col min="11270" max="11270" width="2.7109375" style="194" customWidth="1"/>
    <col min="11271" max="11271" width="1.7109375" style="194" customWidth="1"/>
    <col min="11272" max="11272" width="70.5703125" style="194" customWidth="1"/>
    <col min="11273" max="11278" width="11.7109375" style="194" customWidth="1"/>
    <col min="11279" max="11523" width="9.140625" style="194"/>
    <col min="11524" max="11524" width="1.28515625" style="194" customWidth="1"/>
    <col min="11525" max="11525" width="1.7109375" style="194" customWidth="1"/>
    <col min="11526" max="11526" width="2.7109375" style="194" customWidth="1"/>
    <col min="11527" max="11527" width="1.7109375" style="194" customWidth="1"/>
    <col min="11528" max="11528" width="70.5703125" style="194" customWidth="1"/>
    <col min="11529" max="11534" width="11.7109375" style="194" customWidth="1"/>
    <col min="11535" max="11779" width="9.140625" style="194"/>
    <col min="11780" max="11780" width="1.28515625" style="194" customWidth="1"/>
    <col min="11781" max="11781" width="1.7109375" style="194" customWidth="1"/>
    <col min="11782" max="11782" width="2.7109375" style="194" customWidth="1"/>
    <col min="11783" max="11783" width="1.7109375" style="194" customWidth="1"/>
    <col min="11784" max="11784" width="70.5703125" style="194" customWidth="1"/>
    <col min="11785" max="11790" width="11.7109375" style="194" customWidth="1"/>
    <col min="11791" max="12035" width="9.140625" style="194"/>
    <col min="12036" max="12036" width="1.28515625" style="194" customWidth="1"/>
    <col min="12037" max="12037" width="1.7109375" style="194" customWidth="1"/>
    <col min="12038" max="12038" width="2.7109375" style="194" customWidth="1"/>
    <col min="12039" max="12039" width="1.7109375" style="194" customWidth="1"/>
    <col min="12040" max="12040" width="70.5703125" style="194" customWidth="1"/>
    <col min="12041" max="12046" width="11.7109375" style="194" customWidth="1"/>
    <col min="12047" max="12291" width="9.140625" style="194"/>
    <col min="12292" max="12292" width="1.28515625" style="194" customWidth="1"/>
    <col min="12293" max="12293" width="1.7109375" style="194" customWidth="1"/>
    <col min="12294" max="12294" width="2.7109375" style="194" customWidth="1"/>
    <col min="12295" max="12295" width="1.7109375" style="194" customWidth="1"/>
    <col min="12296" max="12296" width="70.5703125" style="194" customWidth="1"/>
    <col min="12297" max="12302" width="11.7109375" style="194" customWidth="1"/>
    <col min="12303" max="12547" width="9.140625" style="194"/>
    <col min="12548" max="12548" width="1.28515625" style="194" customWidth="1"/>
    <col min="12549" max="12549" width="1.7109375" style="194" customWidth="1"/>
    <col min="12550" max="12550" width="2.7109375" style="194" customWidth="1"/>
    <col min="12551" max="12551" width="1.7109375" style="194" customWidth="1"/>
    <col min="12552" max="12552" width="70.5703125" style="194" customWidth="1"/>
    <col min="12553" max="12558" width="11.7109375" style="194" customWidth="1"/>
    <col min="12559" max="12803" width="9.140625" style="194"/>
    <col min="12804" max="12804" width="1.28515625" style="194" customWidth="1"/>
    <col min="12805" max="12805" width="1.7109375" style="194" customWidth="1"/>
    <col min="12806" max="12806" width="2.7109375" style="194" customWidth="1"/>
    <col min="12807" max="12807" width="1.7109375" style="194" customWidth="1"/>
    <col min="12808" max="12808" width="70.5703125" style="194" customWidth="1"/>
    <col min="12809" max="12814" width="11.7109375" style="194" customWidth="1"/>
    <col min="12815" max="13059" width="9.140625" style="194"/>
    <col min="13060" max="13060" width="1.28515625" style="194" customWidth="1"/>
    <col min="13061" max="13061" width="1.7109375" style="194" customWidth="1"/>
    <col min="13062" max="13062" width="2.7109375" style="194" customWidth="1"/>
    <col min="13063" max="13063" width="1.7109375" style="194" customWidth="1"/>
    <col min="13064" max="13064" width="70.5703125" style="194" customWidth="1"/>
    <col min="13065" max="13070" width="11.7109375" style="194" customWidth="1"/>
    <col min="13071" max="13315" width="9.140625" style="194"/>
    <col min="13316" max="13316" width="1.28515625" style="194" customWidth="1"/>
    <col min="13317" max="13317" width="1.7109375" style="194" customWidth="1"/>
    <col min="13318" max="13318" width="2.7109375" style="194" customWidth="1"/>
    <col min="13319" max="13319" width="1.7109375" style="194" customWidth="1"/>
    <col min="13320" max="13320" width="70.5703125" style="194" customWidth="1"/>
    <col min="13321" max="13326" width="11.7109375" style="194" customWidth="1"/>
    <col min="13327" max="13571" width="9.140625" style="194"/>
    <col min="13572" max="13572" width="1.28515625" style="194" customWidth="1"/>
    <col min="13573" max="13573" width="1.7109375" style="194" customWidth="1"/>
    <col min="13574" max="13574" width="2.7109375" style="194" customWidth="1"/>
    <col min="13575" max="13575" width="1.7109375" style="194" customWidth="1"/>
    <col min="13576" max="13576" width="70.5703125" style="194" customWidth="1"/>
    <col min="13577" max="13582" width="11.7109375" style="194" customWidth="1"/>
    <col min="13583" max="13827" width="9.140625" style="194"/>
    <col min="13828" max="13828" width="1.28515625" style="194" customWidth="1"/>
    <col min="13829" max="13829" width="1.7109375" style="194" customWidth="1"/>
    <col min="13830" max="13830" width="2.7109375" style="194" customWidth="1"/>
    <col min="13831" max="13831" width="1.7109375" style="194" customWidth="1"/>
    <col min="13832" max="13832" width="70.5703125" style="194" customWidth="1"/>
    <col min="13833" max="13838" width="11.7109375" style="194" customWidth="1"/>
    <col min="13839" max="14083" width="9.140625" style="194"/>
    <col min="14084" max="14084" width="1.28515625" style="194" customWidth="1"/>
    <col min="14085" max="14085" width="1.7109375" style="194" customWidth="1"/>
    <col min="14086" max="14086" width="2.7109375" style="194" customWidth="1"/>
    <col min="14087" max="14087" width="1.7109375" style="194" customWidth="1"/>
    <col min="14088" max="14088" width="70.5703125" style="194" customWidth="1"/>
    <col min="14089" max="14094" width="11.7109375" style="194" customWidth="1"/>
    <col min="14095" max="14339" width="9.140625" style="194"/>
    <col min="14340" max="14340" width="1.28515625" style="194" customWidth="1"/>
    <col min="14341" max="14341" width="1.7109375" style="194" customWidth="1"/>
    <col min="14342" max="14342" width="2.7109375" style="194" customWidth="1"/>
    <col min="14343" max="14343" width="1.7109375" style="194" customWidth="1"/>
    <col min="14344" max="14344" width="70.5703125" style="194" customWidth="1"/>
    <col min="14345" max="14350" width="11.7109375" style="194" customWidth="1"/>
    <col min="14351" max="14595" width="9.140625" style="194"/>
    <col min="14596" max="14596" width="1.28515625" style="194" customWidth="1"/>
    <col min="14597" max="14597" width="1.7109375" style="194" customWidth="1"/>
    <col min="14598" max="14598" width="2.7109375" style="194" customWidth="1"/>
    <col min="14599" max="14599" width="1.7109375" style="194" customWidth="1"/>
    <col min="14600" max="14600" width="70.5703125" style="194" customWidth="1"/>
    <col min="14601" max="14606" width="11.7109375" style="194" customWidth="1"/>
    <col min="14607" max="14851" width="9.140625" style="194"/>
    <col min="14852" max="14852" width="1.28515625" style="194" customWidth="1"/>
    <col min="14853" max="14853" width="1.7109375" style="194" customWidth="1"/>
    <col min="14854" max="14854" width="2.7109375" style="194" customWidth="1"/>
    <col min="14855" max="14855" width="1.7109375" style="194" customWidth="1"/>
    <col min="14856" max="14856" width="70.5703125" style="194" customWidth="1"/>
    <col min="14857" max="14862" width="11.7109375" style="194" customWidth="1"/>
    <col min="14863" max="15107" width="9.140625" style="194"/>
    <col min="15108" max="15108" width="1.28515625" style="194" customWidth="1"/>
    <col min="15109" max="15109" width="1.7109375" style="194" customWidth="1"/>
    <col min="15110" max="15110" width="2.7109375" style="194" customWidth="1"/>
    <col min="15111" max="15111" width="1.7109375" style="194" customWidth="1"/>
    <col min="15112" max="15112" width="70.5703125" style="194" customWidth="1"/>
    <col min="15113" max="15118" width="11.7109375" style="194" customWidth="1"/>
    <col min="15119" max="15363" width="9.140625" style="194"/>
    <col min="15364" max="15364" width="1.28515625" style="194" customWidth="1"/>
    <col min="15365" max="15365" width="1.7109375" style="194" customWidth="1"/>
    <col min="15366" max="15366" width="2.7109375" style="194" customWidth="1"/>
    <col min="15367" max="15367" width="1.7109375" style="194" customWidth="1"/>
    <col min="15368" max="15368" width="70.5703125" style="194" customWidth="1"/>
    <col min="15369" max="15374" width="11.7109375" style="194" customWidth="1"/>
    <col min="15375" max="15619" width="9.140625" style="194"/>
    <col min="15620" max="15620" width="1.28515625" style="194" customWidth="1"/>
    <col min="15621" max="15621" width="1.7109375" style="194" customWidth="1"/>
    <col min="15622" max="15622" width="2.7109375" style="194" customWidth="1"/>
    <col min="15623" max="15623" width="1.7109375" style="194" customWidth="1"/>
    <col min="15624" max="15624" width="70.5703125" style="194" customWidth="1"/>
    <col min="15625" max="15630" width="11.7109375" style="194" customWidth="1"/>
    <col min="15631" max="15875" width="9.140625" style="194"/>
    <col min="15876" max="15876" width="1.28515625" style="194" customWidth="1"/>
    <col min="15877" max="15877" width="1.7109375" style="194" customWidth="1"/>
    <col min="15878" max="15878" width="2.7109375" style="194" customWidth="1"/>
    <col min="15879" max="15879" width="1.7109375" style="194" customWidth="1"/>
    <col min="15880" max="15880" width="70.5703125" style="194" customWidth="1"/>
    <col min="15881" max="15886" width="11.7109375" style="194" customWidth="1"/>
    <col min="15887" max="16131" width="9.140625" style="194"/>
    <col min="16132" max="16132" width="1.28515625" style="194" customWidth="1"/>
    <col min="16133" max="16133" width="1.7109375" style="194" customWidth="1"/>
    <col min="16134" max="16134" width="2.7109375" style="194" customWidth="1"/>
    <col min="16135" max="16135" width="1.7109375" style="194" customWidth="1"/>
    <col min="16136" max="16136" width="70.5703125" style="194" customWidth="1"/>
    <col min="16137" max="16142" width="11.7109375" style="194" customWidth="1"/>
    <col min="16143" max="16384" width="9.140625" style="194"/>
  </cols>
  <sheetData>
    <row r="1" spans="1:15" x14ac:dyDescent="0.2">
      <c r="B1" s="75" t="s">
        <v>891</v>
      </c>
    </row>
    <row r="2" spans="1:15" x14ac:dyDescent="0.2">
      <c r="B2" s="195"/>
    </row>
    <row r="3" spans="1:15" x14ac:dyDescent="0.2">
      <c r="B3" s="25" t="s">
        <v>160</v>
      </c>
    </row>
    <row r="4" spans="1:15" s="199" customFormat="1" ht="28.5" customHeight="1" x14ac:dyDescent="0.2">
      <c r="A4" s="196"/>
      <c r="B4" s="197"/>
      <c r="C4" s="197"/>
      <c r="D4" s="197"/>
      <c r="E4" s="198"/>
      <c r="F4" s="340" t="s">
        <v>295</v>
      </c>
      <c r="G4" s="341"/>
      <c r="H4" s="341"/>
      <c r="I4" s="341"/>
      <c r="J4" s="342"/>
      <c r="K4" s="340" t="s">
        <v>297</v>
      </c>
      <c r="L4" s="341"/>
      <c r="M4" s="341"/>
      <c r="N4" s="341"/>
      <c r="O4" s="342"/>
    </row>
    <row r="5" spans="1:15" s="199" customFormat="1" ht="28.5" customHeight="1" x14ac:dyDescent="0.2">
      <c r="A5" s="200"/>
      <c r="B5" s="201"/>
      <c r="C5" s="201"/>
      <c r="D5" s="201"/>
      <c r="E5" s="201"/>
      <c r="F5" s="343" t="s">
        <v>823</v>
      </c>
      <c r="G5" s="345" t="s">
        <v>304</v>
      </c>
      <c r="H5" s="346"/>
      <c r="I5" s="347"/>
      <c r="J5" s="348" t="s">
        <v>824</v>
      </c>
      <c r="K5" s="343" t="s">
        <v>823</v>
      </c>
      <c r="L5" s="345" t="s">
        <v>304</v>
      </c>
      <c r="M5" s="346"/>
      <c r="N5" s="347"/>
      <c r="O5" s="348" t="s">
        <v>824</v>
      </c>
    </row>
    <row r="6" spans="1:15" s="199" customFormat="1" ht="85.5" customHeight="1" x14ac:dyDescent="0.2">
      <c r="A6" s="202"/>
      <c r="B6" s="203"/>
      <c r="C6" s="203"/>
      <c r="D6" s="203"/>
      <c r="E6" s="203"/>
      <c r="F6" s="344"/>
      <c r="G6" s="204" t="s">
        <v>825</v>
      </c>
      <c r="H6" s="204" t="s">
        <v>826</v>
      </c>
      <c r="I6" s="204" t="s">
        <v>827</v>
      </c>
      <c r="J6" s="344"/>
      <c r="K6" s="344"/>
      <c r="L6" s="204" t="s">
        <v>825</v>
      </c>
      <c r="M6" s="204" t="s">
        <v>826</v>
      </c>
      <c r="N6" s="204" t="s">
        <v>827</v>
      </c>
      <c r="O6" s="344"/>
    </row>
    <row r="7" spans="1:15" s="210" customFormat="1" ht="20.25" customHeight="1" x14ac:dyDescent="0.2">
      <c r="A7" s="205"/>
      <c r="B7" s="206"/>
      <c r="C7" s="206"/>
      <c r="D7" s="207" t="s">
        <v>828</v>
      </c>
      <c r="E7" s="208"/>
      <c r="F7" s="209">
        <v>545380.375</v>
      </c>
      <c r="G7" s="209">
        <v>2306.8239999999996</v>
      </c>
      <c r="H7" s="209">
        <v>1936</v>
      </c>
      <c r="I7" s="209">
        <v>2495.8159999999998</v>
      </c>
      <c r="J7" s="209">
        <v>552119.0149999999</v>
      </c>
      <c r="K7" s="209">
        <v>520748.56568999996</v>
      </c>
      <c r="L7" s="209">
        <v>2306.8239999999996</v>
      </c>
      <c r="M7" s="209">
        <v>1936</v>
      </c>
      <c r="N7" s="209">
        <v>2512.5259999999998</v>
      </c>
      <c r="O7" s="209">
        <v>527503.91568999994</v>
      </c>
    </row>
    <row r="8" spans="1:15" s="218" customFormat="1" ht="15" customHeight="1" x14ac:dyDescent="0.2">
      <c r="A8" s="211"/>
      <c r="B8" s="212"/>
      <c r="C8" s="213" t="s">
        <v>829</v>
      </c>
      <c r="D8" s="214"/>
      <c r="E8" s="215"/>
      <c r="F8" s="216">
        <v>539926.19892999995</v>
      </c>
      <c r="G8" s="217">
        <v>2306.8059999999996</v>
      </c>
      <c r="H8" s="216">
        <v>1936</v>
      </c>
      <c r="I8" s="216">
        <v>2495.8159999999998</v>
      </c>
      <c r="J8" s="217">
        <v>546664.82092999993</v>
      </c>
      <c r="K8" s="216">
        <v>515463.73856999999</v>
      </c>
      <c r="L8" s="217">
        <v>2306.8059999999996</v>
      </c>
      <c r="M8" s="216">
        <v>1936</v>
      </c>
      <c r="N8" s="216">
        <v>2512.5259999999998</v>
      </c>
      <c r="O8" s="217">
        <v>522219.07056999998</v>
      </c>
    </row>
    <row r="9" spans="1:15" s="218" customFormat="1" ht="15" customHeight="1" x14ac:dyDescent="0.2">
      <c r="A9" s="219"/>
      <c r="B9" s="220" t="s">
        <v>830</v>
      </c>
      <c r="C9" s="221"/>
      <c r="D9" s="222"/>
      <c r="E9" s="223"/>
      <c r="F9" s="224">
        <v>269814.61498000001</v>
      </c>
      <c r="G9" s="224">
        <v>1835.8069999999996</v>
      </c>
      <c r="H9" s="224">
        <v>1910</v>
      </c>
      <c r="I9" s="224">
        <v>302.08</v>
      </c>
      <c r="J9" s="216">
        <v>273862.50198</v>
      </c>
      <c r="K9" s="224">
        <v>257438.09464</v>
      </c>
      <c r="L9" s="224">
        <v>1835.8069999999996</v>
      </c>
      <c r="M9" s="224">
        <v>1910</v>
      </c>
      <c r="N9" s="224">
        <v>310.37</v>
      </c>
      <c r="O9" s="216">
        <v>261494.27163999999</v>
      </c>
    </row>
    <row r="10" spans="1:15" ht="15" customHeight="1" x14ac:dyDescent="0.2">
      <c r="A10" s="225" t="s">
        <v>831</v>
      </c>
      <c r="B10" s="226"/>
      <c r="C10" s="226"/>
      <c r="D10" s="226"/>
      <c r="E10" s="227"/>
      <c r="F10" s="228">
        <v>207463.62565</v>
      </c>
      <c r="G10" s="228">
        <v>1829.8</v>
      </c>
      <c r="H10" s="228">
        <v>760</v>
      </c>
      <c r="I10" s="228">
        <v>133.84</v>
      </c>
      <c r="J10" s="228">
        <v>210187.26564999999</v>
      </c>
      <c r="K10" s="228">
        <v>200367.45103</v>
      </c>
      <c r="L10" s="228">
        <v>1829.8</v>
      </c>
      <c r="M10" s="228">
        <v>760</v>
      </c>
      <c r="N10" s="228">
        <v>140.44</v>
      </c>
      <c r="O10" s="228">
        <v>203097.69102999999</v>
      </c>
    </row>
    <row r="11" spans="1:15" ht="15" customHeight="1" x14ac:dyDescent="0.2">
      <c r="A11" s="225" t="s">
        <v>832</v>
      </c>
      <c r="B11" s="226"/>
      <c r="C11" s="226"/>
      <c r="D11" s="226"/>
      <c r="E11" s="229"/>
      <c r="F11" s="228">
        <v>37608.381720000005</v>
      </c>
      <c r="G11" s="228">
        <v>906.02</v>
      </c>
      <c r="H11" s="228">
        <v>214</v>
      </c>
      <c r="I11" s="228">
        <v>133.84</v>
      </c>
      <c r="J11" s="228">
        <v>38862.241719999998</v>
      </c>
      <c r="K11" s="228">
        <v>32663.494460000002</v>
      </c>
      <c r="L11" s="228">
        <v>906.02</v>
      </c>
      <c r="M11" s="228">
        <v>214</v>
      </c>
      <c r="N11" s="228">
        <v>135.53</v>
      </c>
      <c r="O11" s="228">
        <v>33919.044459999997</v>
      </c>
    </row>
    <row r="12" spans="1:15" ht="15" customHeight="1" x14ac:dyDescent="0.2">
      <c r="A12" s="225" t="s">
        <v>833</v>
      </c>
      <c r="B12" s="226"/>
      <c r="C12" s="226"/>
      <c r="D12" s="226"/>
      <c r="E12" s="227"/>
      <c r="F12" s="228">
        <v>17358.653010000002</v>
      </c>
      <c r="G12" s="228">
        <v>-1009.2</v>
      </c>
      <c r="H12" s="228">
        <v>936</v>
      </c>
      <c r="I12" s="228">
        <v>0</v>
      </c>
      <c r="J12" s="228">
        <v>17285.453010000001</v>
      </c>
      <c r="K12" s="228">
        <v>17248.875739999999</v>
      </c>
      <c r="L12" s="228">
        <v>-1009.2</v>
      </c>
      <c r="M12" s="228">
        <v>936</v>
      </c>
      <c r="N12" s="228">
        <v>0</v>
      </c>
      <c r="O12" s="228">
        <v>17175.675739999999</v>
      </c>
    </row>
    <row r="13" spans="1:15" ht="15" customHeight="1" x14ac:dyDescent="0.2">
      <c r="A13" s="225" t="s">
        <v>834</v>
      </c>
      <c r="B13" s="21"/>
      <c r="C13" s="226"/>
      <c r="D13" s="226"/>
      <c r="E13" s="227"/>
      <c r="F13" s="228">
        <v>2455.7061600000002</v>
      </c>
      <c r="G13" s="228">
        <v>0</v>
      </c>
      <c r="H13" s="228">
        <v>0</v>
      </c>
      <c r="I13" s="228">
        <v>0</v>
      </c>
      <c r="J13" s="228">
        <v>2455.7061600000002</v>
      </c>
      <c r="K13" s="228">
        <v>2452.3997100000001</v>
      </c>
      <c r="L13" s="228">
        <v>0</v>
      </c>
      <c r="M13" s="228">
        <v>0</v>
      </c>
      <c r="N13" s="228">
        <v>0</v>
      </c>
      <c r="O13" s="228">
        <v>2452.3997100000001</v>
      </c>
    </row>
    <row r="14" spans="1:15" ht="15" customHeight="1" x14ac:dyDescent="0.2">
      <c r="A14" s="225" t="s">
        <v>835</v>
      </c>
      <c r="B14" s="226"/>
      <c r="C14" s="226"/>
      <c r="D14" s="226"/>
      <c r="E14" s="227"/>
      <c r="F14" s="228">
        <v>4928.2484400000003</v>
      </c>
      <c r="G14" s="228">
        <v>109.187</v>
      </c>
      <c r="H14" s="228">
        <v>0</v>
      </c>
      <c r="I14" s="228">
        <v>34.4</v>
      </c>
      <c r="J14" s="228">
        <v>5071.8354399999998</v>
      </c>
      <c r="K14" s="228">
        <v>4705.8737000000001</v>
      </c>
      <c r="L14" s="228">
        <v>109.187</v>
      </c>
      <c r="M14" s="228">
        <v>0</v>
      </c>
      <c r="N14" s="228">
        <v>34.4</v>
      </c>
      <c r="O14" s="228">
        <v>4849.4606999999996</v>
      </c>
    </row>
    <row r="15" spans="1:15" s="234" customFormat="1" ht="15" customHeight="1" x14ac:dyDescent="0.2">
      <c r="A15" s="230"/>
      <c r="B15" s="231" t="s">
        <v>836</v>
      </c>
      <c r="C15" s="232"/>
      <c r="D15" s="232"/>
      <c r="E15" s="233"/>
      <c r="F15" s="217">
        <v>270111.58395</v>
      </c>
      <c r="G15" s="217">
        <v>470.99900000000002</v>
      </c>
      <c r="H15" s="217">
        <v>26</v>
      </c>
      <c r="I15" s="217">
        <v>2193.7359999999999</v>
      </c>
      <c r="J15" s="217">
        <v>272802.31894999999</v>
      </c>
      <c r="K15" s="217">
        <v>258025.64392999999</v>
      </c>
      <c r="L15" s="217">
        <v>470.99900000000002</v>
      </c>
      <c r="M15" s="217">
        <v>26</v>
      </c>
      <c r="N15" s="217">
        <v>2202.1559999999999</v>
      </c>
      <c r="O15" s="217">
        <v>260724.79892999996</v>
      </c>
    </row>
    <row r="16" spans="1:15" ht="15" customHeight="1" x14ac:dyDescent="0.2">
      <c r="A16" s="235" t="s">
        <v>837</v>
      </c>
      <c r="B16" s="226"/>
      <c r="C16" s="226"/>
      <c r="D16" s="226"/>
      <c r="E16" s="227"/>
      <c r="F16" s="228">
        <v>185428.13347999999</v>
      </c>
      <c r="G16" s="228">
        <v>-2443.17</v>
      </c>
      <c r="H16" s="236">
        <v>260</v>
      </c>
      <c r="I16" s="236">
        <v>614.01599999999996</v>
      </c>
      <c r="J16" s="237">
        <v>183858.97947999998</v>
      </c>
      <c r="K16" s="228">
        <v>173698.39379</v>
      </c>
      <c r="L16" s="228">
        <v>-2443.17</v>
      </c>
      <c r="M16" s="236">
        <v>260</v>
      </c>
      <c r="N16" s="236">
        <v>622.43600000000004</v>
      </c>
      <c r="O16" s="237">
        <v>172137.65978999998</v>
      </c>
    </row>
    <row r="17" spans="1:15" ht="15" customHeight="1" x14ac:dyDescent="0.2">
      <c r="A17" s="225" t="s">
        <v>838</v>
      </c>
      <c r="B17" s="226"/>
      <c r="C17" s="226"/>
      <c r="D17" s="226"/>
      <c r="E17" s="227"/>
      <c r="F17" s="228">
        <v>22095.45047</v>
      </c>
      <c r="G17" s="228">
        <v>-21.9</v>
      </c>
      <c r="H17" s="228">
        <v>-186</v>
      </c>
      <c r="I17" s="228">
        <v>9.6999999999999993</v>
      </c>
      <c r="J17" s="228">
        <v>21897.250469999999</v>
      </c>
      <c r="K17" s="228">
        <v>21739.249609999999</v>
      </c>
      <c r="L17" s="228">
        <v>-21.9</v>
      </c>
      <c r="M17" s="228">
        <v>-186</v>
      </c>
      <c r="N17" s="228">
        <v>9.6999999999999993</v>
      </c>
      <c r="O17" s="228">
        <v>21541.049609999998</v>
      </c>
    </row>
    <row r="18" spans="1:15" ht="15" customHeight="1" x14ac:dyDescent="0.2">
      <c r="A18" s="225" t="s">
        <v>839</v>
      </c>
      <c r="B18" s="226"/>
      <c r="C18" s="226"/>
      <c r="D18" s="226"/>
      <c r="E18" s="227"/>
      <c r="F18" s="228">
        <v>36725</v>
      </c>
      <c r="G18" s="228">
        <v>2203.34</v>
      </c>
      <c r="H18" s="228">
        <v>-270</v>
      </c>
      <c r="I18" s="228">
        <v>975</v>
      </c>
      <c r="J18" s="228">
        <v>39633.339999999997</v>
      </c>
      <c r="K18" s="228">
        <v>36725</v>
      </c>
      <c r="L18" s="228">
        <v>2203.34</v>
      </c>
      <c r="M18" s="228">
        <v>-270</v>
      </c>
      <c r="N18" s="228">
        <v>975</v>
      </c>
      <c r="O18" s="228">
        <v>39633.339999999997</v>
      </c>
    </row>
    <row r="19" spans="1:15" ht="15" customHeight="1" x14ac:dyDescent="0.2">
      <c r="A19" s="225" t="s">
        <v>840</v>
      </c>
      <c r="B19" s="226"/>
      <c r="C19" s="226"/>
      <c r="D19" s="226"/>
      <c r="E19" s="227"/>
      <c r="F19" s="228">
        <v>10655</v>
      </c>
      <c r="G19" s="228">
        <v>119.029</v>
      </c>
      <c r="H19" s="228">
        <v>0</v>
      </c>
      <c r="I19" s="228">
        <v>0</v>
      </c>
      <c r="J19" s="228">
        <v>10774.029</v>
      </c>
      <c r="K19" s="228">
        <v>10655</v>
      </c>
      <c r="L19" s="228">
        <v>119.029</v>
      </c>
      <c r="M19" s="228">
        <v>0</v>
      </c>
      <c r="N19" s="228">
        <v>0</v>
      </c>
      <c r="O19" s="228">
        <v>10774.029</v>
      </c>
    </row>
    <row r="20" spans="1:15" ht="15" customHeight="1" x14ac:dyDescent="0.2">
      <c r="A20" s="238" t="s">
        <v>841</v>
      </c>
      <c r="B20" s="239"/>
      <c r="C20" s="226"/>
      <c r="D20" s="226"/>
      <c r="E20" s="227"/>
      <c r="F20" s="228">
        <v>15208</v>
      </c>
      <c r="G20" s="228">
        <v>613.70000000000005</v>
      </c>
      <c r="H20" s="228">
        <v>222</v>
      </c>
      <c r="I20" s="228">
        <v>595.02</v>
      </c>
      <c r="J20" s="228">
        <v>16638.72</v>
      </c>
      <c r="K20" s="228">
        <v>15208.000529999998</v>
      </c>
      <c r="L20" s="228">
        <v>613.70000000000005</v>
      </c>
      <c r="M20" s="228">
        <v>222</v>
      </c>
      <c r="N20" s="228">
        <v>595.02</v>
      </c>
      <c r="O20" s="228">
        <v>16638.720529999999</v>
      </c>
    </row>
    <row r="21" spans="1:15" s="234" customFormat="1" ht="15" customHeight="1" x14ac:dyDescent="0.2">
      <c r="A21" s="240"/>
      <c r="B21" s="241"/>
      <c r="C21" s="242" t="s">
        <v>842</v>
      </c>
      <c r="D21" s="243"/>
      <c r="E21" s="244"/>
      <c r="F21" s="217">
        <v>5454.1760699999995</v>
      </c>
      <c r="G21" s="217">
        <v>1.7999999999999999E-2</v>
      </c>
      <c r="H21" s="217">
        <v>0</v>
      </c>
      <c r="I21" s="217">
        <v>0</v>
      </c>
      <c r="J21" s="217">
        <v>5454.1940699999996</v>
      </c>
      <c r="K21" s="217">
        <v>5284.8271199999999</v>
      </c>
      <c r="L21" s="217">
        <v>1.7999999999999999E-2</v>
      </c>
      <c r="M21" s="217">
        <v>0</v>
      </c>
      <c r="N21" s="217">
        <v>0</v>
      </c>
      <c r="O21" s="217">
        <v>5284.84512</v>
      </c>
    </row>
    <row r="22" spans="1:15" s="234" customFormat="1" ht="15" customHeight="1" x14ac:dyDescent="0.2">
      <c r="A22" s="245"/>
      <c r="B22" s="231" t="s">
        <v>843</v>
      </c>
      <c r="C22" s="232"/>
      <c r="D22" s="246"/>
      <c r="E22" s="233"/>
      <c r="F22" s="217">
        <v>4599.1144199999999</v>
      </c>
      <c r="G22" s="217">
        <v>1.7999999999999999E-2</v>
      </c>
      <c r="H22" s="217">
        <v>0</v>
      </c>
      <c r="I22" s="217">
        <v>0</v>
      </c>
      <c r="J22" s="217">
        <v>4599.1324199999999</v>
      </c>
      <c r="K22" s="217">
        <v>4496.42137</v>
      </c>
      <c r="L22" s="217">
        <v>1.7999999999999999E-2</v>
      </c>
      <c r="M22" s="217">
        <v>0</v>
      </c>
      <c r="N22" s="217">
        <v>0</v>
      </c>
      <c r="O22" s="217">
        <v>4496.4393700000001</v>
      </c>
    </row>
    <row r="23" spans="1:15" s="247" customFormat="1" ht="15" customHeight="1" x14ac:dyDescent="0.2">
      <c r="A23" s="225" t="s">
        <v>844</v>
      </c>
      <c r="B23" s="226"/>
      <c r="C23" s="226"/>
      <c r="D23" s="226"/>
      <c r="E23" s="227"/>
      <c r="F23" s="228">
        <v>4599.1144199999999</v>
      </c>
      <c r="G23" s="228">
        <v>1.7999999999999999E-2</v>
      </c>
      <c r="H23" s="228">
        <v>0</v>
      </c>
      <c r="I23" s="228">
        <v>0</v>
      </c>
      <c r="J23" s="228">
        <v>4599.1324199999999</v>
      </c>
      <c r="K23" s="228">
        <v>4496.42137</v>
      </c>
      <c r="L23" s="228">
        <v>1.7999999999999999E-2</v>
      </c>
      <c r="M23" s="228">
        <v>0</v>
      </c>
      <c r="N23" s="228">
        <v>0</v>
      </c>
      <c r="O23" s="228">
        <v>4496.4393700000001</v>
      </c>
    </row>
    <row r="24" spans="1:15" s="234" customFormat="1" ht="15" customHeight="1" x14ac:dyDescent="0.2">
      <c r="A24" s="248"/>
      <c r="B24" s="231" t="s">
        <v>845</v>
      </c>
      <c r="C24" s="249"/>
      <c r="D24" s="246"/>
      <c r="E24" s="233"/>
      <c r="F24" s="217">
        <v>855.06164999999999</v>
      </c>
      <c r="G24" s="217">
        <v>0</v>
      </c>
      <c r="H24" s="217">
        <v>0</v>
      </c>
      <c r="I24" s="217">
        <v>0</v>
      </c>
      <c r="J24" s="217">
        <v>855.06164999999999</v>
      </c>
      <c r="K24" s="217">
        <v>788.40575000000001</v>
      </c>
      <c r="L24" s="217">
        <v>0</v>
      </c>
      <c r="M24" s="217">
        <v>0</v>
      </c>
      <c r="N24" s="217">
        <v>0</v>
      </c>
      <c r="O24" s="217">
        <v>788.40575000000001</v>
      </c>
    </row>
    <row r="25" spans="1:15" s="247" customFormat="1" ht="15" customHeight="1" x14ac:dyDescent="0.2">
      <c r="A25" s="225" t="s">
        <v>846</v>
      </c>
      <c r="B25" s="226"/>
      <c r="C25" s="226"/>
      <c r="D25" s="226"/>
      <c r="E25" s="227"/>
      <c r="F25" s="228">
        <v>768.07344999999998</v>
      </c>
      <c r="G25" s="228">
        <v>0</v>
      </c>
      <c r="H25" s="228">
        <v>0</v>
      </c>
      <c r="I25" s="228">
        <v>0</v>
      </c>
      <c r="J25" s="228">
        <v>768.07344999999998</v>
      </c>
      <c r="K25" s="228">
        <v>740.35126000000002</v>
      </c>
      <c r="L25" s="228">
        <v>0</v>
      </c>
      <c r="M25" s="228">
        <v>0</v>
      </c>
      <c r="N25" s="228">
        <v>0</v>
      </c>
      <c r="O25" s="228">
        <v>740.35126000000002</v>
      </c>
    </row>
    <row r="26" spans="1:15" s="247" customFormat="1" ht="15" customHeight="1" x14ac:dyDescent="0.2">
      <c r="A26" s="238" t="s">
        <v>847</v>
      </c>
      <c r="B26" s="239"/>
      <c r="C26" s="239"/>
      <c r="D26" s="239"/>
      <c r="E26" s="250"/>
      <c r="F26" s="251">
        <v>86.988200000000006</v>
      </c>
      <c r="G26" s="228">
        <v>0</v>
      </c>
      <c r="H26" s="251">
        <v>0</v>
      </c>
      <c r="I26" s="251">
        <v>0</v>
      </c>
      <c r="J26" s="228">
        <v>86.988200000000006</v>
      </c>
      <c r="K26" s="251">
        <v>48.054490000000001</v>
      </c>
      <c r="L26" s="228">
        <v>0</v>
      </c>
      <c r="M26" s="251">
        <v>0</v>
      </c>
      <c r="N26" s="251">
        <v>0</v>
      </c>
      <c r="O26" s="228">
        <v>48.054490000000001</v>
      </c>
    </row>
    <row r="27" spans="1:15" s="210" customFormat="1" ht="18" customHeight="1" x14ac:dyDescent="0.2">
      <c r="A27" s="205"/>
      <c r="B27" s="206"/>
      <c r="C27" s="252"/>
      <c r="D27" s="207" t="s">
        <v>848</v>
      </c>
      <c r="E27" s="253"/>
      <c r="F27" s="209">
        <v>71930.114449000001</v>
      </c>
      <c r="G27" s="254">
        <v>999.37025500000004</v>
      </c>
      <c r="H27" s="209">
        <v>0</v>
      </c>
      <c r="I27" s="209">
        <v>0</v>
      </c>
      <c r="J27" s="209">
        <v>72929.484704000002</v>
      </c>
      <c r="K27" s="209">
        <v>55953.592718999993</v>
      </c>
      <c r="L27" s="254">
        <v>999.37025500000004</v>
      </c>
      <c r="M27" s="209">
        <v>0</v>
      </c>
      <c r="N27" s="209">
        <v>4.29</v>
      </c>
      <c r="O27" s="209">
        <v>56957.252973999995</v>
      </c>
    </row>
    <row r="28" spans="1:15" s="218" customFormat="1" ht="15" customHeight="1" x14ac:dyDescent="0.2">
      <c r="A28" s="255"/>
      <c r="B28" s="213" t="s">
        <v>849</v>
      </c>
      <c r="C28" s="256"/>
      <c r="D28" s="256"/>
      <c r="E28" s="215"/>
      <c r="F28" s="216">
        <v>71605.164449000004</v>
      </c>
      <c r="G28" s="257">
        <v>818.37025500000004</v>
      </c>
      <c r="H28" s="216">
        <v>0</v>
      </c>
      <c r="I28" s="216">
        <v>0</v>
      </c>
      <c r="J28" s="216">
        <v>72423.534704000005</v>
      </c>
      <c r="K28" s="216">
        <v>55628.642718999996</v>
      </c>
      <c r="L28" s="257">
        <v>818.37025500000004</v>
      </c>
      <c r="M28" s="216">
        <v>0</v>
      </c>
      <c r="N28" s="216">
        <v>4.29</v>
      </c>
      <c r="O28" s="216">
        <v>56451.302973999998</v>
      </c>
    </row>
    <row r="29" spans="1:15" ht="15" customHeight="1" x14ac:dyDescent="0.2">
      <c r="A29" s="258" t="s">
        <v>850</v>
      </c>
      <c r="B29" s="259"/>
      <c r="C29" s="259"/>
      <c r="D29" s="259"/>
      <c r="E29" s="260"/>
      <c r="F29" s="261">
        <v>756.93887199999995</v>
      </c>
      <c r="G29" s="261">
        <v>0</v>
      </c>
      <c r="H29" s="261">
        <v>0</v>
      </c>
      <c r="I29" s="261">
        <v>0</v>
      </c>
      <c r="J29" s="261">
        <v>756.93887199999995</v>
      </c>
      <c r="K29" s="261">
        <v>757.09806200000003</v>
      </c>
      <c r="L29" s="261">
        <v>0</v>
      </c>
      <c r="M29" s="261">
        <v>0</v>
      </c>
      <c r="N29" s="261">
        <v>0</v>
      </c>
      <c r="O29" s="261">
        <v>757.09806200000003</v>
      </c>
    </row>
    <row r="30" spans="1:15" ht="15" customHeight="1" x14ac:dyDescent="0.2">
      <c r="A30" s="258" t="s">
        <v>851</v>
      </c>
      <c r="B30" s="259"/>
      <c r="C30" s="259"/>
      <c r="D30" s="259"/>
      <c r="E30" s="260"/>
      <c r="F30" s="261">
        <v>450.79899</v>
      </c>
      <c r="G30" s="261">
        <v>0</v>
      </c>
      <c r="H30" s="261">
        <v>0</v>
      </c>
      <c r="I30" s="261">
        <v>0</v>
      </c>
      <c r="J30" s="261">
        <v>450.79899</v>
      </c>
      <c r="K30" s="261">
        <v>450.08616999999998</v>
      </c>
      <c r="L30" s="261">
        <v>0</v>
      </c>
      <c r="M30" s="261">
        <v>0</v>
      </c>
      <c r="N30" s="261">
        <v>0</v>
      </c>
      <c r="O30" s="261">
        <v>450.08616999999998</v>
      </c>
    </row>
    <row r="31" spans="1:15" ht="15" customHeight="1" x14ac:dyDescent="0.2">
      <c r="A31" s="258" t="s">
        <v>852</v>
      </c>
      <c r="B31" s="259"/>
      <c r="C31" s="259"/>
      <c r="D31" s="259"/>
      <c r="E31" s="260"/>
      <c r="F31" s="261">
        <v>7457.8281299999999</v>
      </c>
      <c r="G31" s="261">
        <v>916.25</v>
      </c>
      <c r="H31" s="261">
        <v>0</v>
      </c>
      <c r="I31" s="261">
        <v>0</v>
      </c>
      <c r="J31" s="261">
        <v>8374.0781299999999</v>
      </c>
      <c r="K31" s="261">
        <v>7427.2326499999999</v>
      </c>
      <c r="L31" s="261">
        <v>916.25</v>
      </c>
      <c r="M31" s="261">
        <v>0</v>
      </c>
      <c r="N31" s="261">
        <v>0</v>
      </c>
      <c r="O31" s="261">
        <v>8343.4826499999999</v>
      </c>
    </row>
    <row r="32" spans="1:15" ht="15" customHeight="1" x14ac:dyDescent="0.2">
      <c r="A32" s="258" t="s">
        <v>853</v>
      </c>
      <c r="B32" s="259"/>
      <c r="C32" s="262"/>
      <c r="D32" s="259"/>
      <c r="E32" s="260"/>
      <c r="F32" s="261">
        <v>8896.841563</v>
      </c>
      <c r="G32" s="261">
        <v>36</v>
      </c>
      <c r="H32" s="261">
        <v>0</v>
      </c>
      <c r="I32" s="261">
        <v>0</v>
      </c>
      <c r="J32" s="261">
        <v>8932.841563</v>
      </c>
      <c r="K32" s="261">
        <v>7554.0760329999994</v>
      </c>
      <c r="L32" s="261">
        <v>36</v>
      </c>
      <c r="M32" s="261">
        <v>0</v>
      </c>
      <c r="N32" s="261">
        <v>0</v>
      </c>
      <c r="O32" s="261">
        <v>7590.0760329999994</v>
      </c>
    </row>
    <row r="33" spans="1:15" ht="15" customHeight="1" x14ac:dyDescent="0.2">
      <c r="A33" s="263" t="s">
        <v>854</v>
      </c>
      <c r="B33" s="264"/>
      <c r="C33" s="265"/>
      <c r="D33" s="266" t="s">
        <v>855</v>
      </c>
      <c r="E33" s="267"/>
      <c r="F33" s="228">
        <v>1100</v>
      </c>
      <c r="G33" s="228">
        <v>0</v>
      </c>
      <c r="H33" s="228">
        <v>0</v>
      </c>
      <c r="I33" s="228">
        <v>0</v>
      </c>
      <c r="J33" s="228">
        <v>1100</v>
      </c>
      <c r="K33" s="228">
        <v>1100</v>
      </c>
      <c r="L33" s="228">
        <v>0</v>
      </c>
      <c r="M33" s="228">
        <v>0</v>
      </c>
      <c r="N33" s="228">
        <v>0</v>
      </c>
      <c r="O33" s="228">
        <v>1100</v>
      </c>
    </row>
    <row r="34" spans="1:15" ht="15" customHeight="1" x14ac:dyDescent="0.2">
      <c r="A34" s="268"/>
      <c r="B34" s="269"/>
      <c r="C34" s="270"/>
      <c r="D34" s="271" t="s">
        <v>856</v>
      </c>
      <c r="E34" s="272"/>
      <c r="F34" s="228">
        <v>1743.2842800000001</v>
      </c>
      <c r="G34" s="228">
        <v>0</v>
      </c>
      <c r="H34" s="228">
        <v>0</v>
      </c>
      <c r="I34" s="228">
        <v>0</v>
      </c>
      <c r="J34" s="228">
        <v>1743.2842800000001</v>
      </c>
      <c r="K34" s="228">
        <v>397.43349000000001</v>
      </c>
      <c r="L34" s="228">
        <v>0</v>
      </c>
      <c r="M34" s="228">
        <v>0</v>
      </c>
      <c r="N34" s="228">
        <v>0</v>
      </c>
      <c r="O34" s="228">
        <v>397.43349000000001</v>
      </c>
    </row>
    <row r="35" spans="1:15" ht="15" customHeight="1" x14ac:dyDescent="0.2">
      <c r="A35" s="273"/>
      <c r="B35" s="274"/>
      <c r="C35" s="275"/>
      <c r="D35" s="271" t="s">
        <v>857</v>
      </c>
      <c r="E35" s="272"/>
      <c r="F35" s="276">
        <v>6053.5572830000001</v>
      </c>
      <c r="G35" s="228">
        <v>36</v>
      </c>
      <c r="H35" s="228">
        <v>0</v>
      </c>
      <c r="I35" s="228">
        <v>0</v>
      </c>
      <c r="J35" s="228">
        <v>6089.5572830000001</v>
      </c>
      <c r="K35" s="276">
        <v>6056.6425429999999</v>
      </c>
      <c r="L35" s="228">
        <v>36</v>
      </c>
      <c r="M35" s="228">
        <v>0</v>
      </c>
      <c r="N35" s="228">
        <v>0</v>
      </c>
      <c r="O35" s="228">
        <v>6092.6425429999999</v>
      </c>
    </row>
    <row r="36" spans="1:15" s="218" customFormat="1" ht="15" customHeight="1" x14ac:dyDescent="0.2">
      <c r="A36" s="277" t="s">
        <v>858</v>
      </c>
      <c r="B36" s="278"/>
      <c r="C36" s="278"/>
      <c r="D36" s="278"/>
      <c r="E36" s="279"/>
      <c r="F36" s="280">
        <v>7148.4926969999997</v>
      </c>
      <c r="G36" s="281">
        <v>0</v>
      </c>
      <c r="H36" s="257">
        <v>0</v>
      </c>
      <c r="I36" s="257">
        <v>0</v>
      </c>
      <c r="J36" s="216">
        <v>7148.4926969999997</v>
      </c>
      <c r="K36" s="280">
        <v>7148.4926969999997</v>
      </c>
      <c r="L36" s="281">
        <v>0</v>
      </c>
      <c r="M36" s="257">
        <v>0</v>
      </c>
      <c r="N36" s="257">
        <v>0</v>
      </c>
      <c r="O36" s="216">
        <v>7148.4926969999997</v>
      </c>
    </row>
    <row r="37" spans="1:15" ht="15" customHeight="1" x14ac:dyDescent="0.2">
      <c r="A37" s="273"/>
      <c r="B37" s="282" t="s">
        <v>859</v>
      </c>
      <c r="C37" s="226"/>
      <c r="D37" s="226"/>
      <c r="E37" s="272"/>
      <c r="F37" s="228">
        <v>2600</v>
      </c>
      <c r="G37" s="228">
        <v>0</v>
      </c>
      <c r="H37" s="228">
        <v>0</v>
      </c>
      <c r="I37" s="228">
        <v>0</v>
      </c>
      <c r="J37" s="228">
        <v>2600</v>
      </c>
      <c r="K37" s="228">
        <v>2600</v>
      </c>
      <c r="L37" s="228">
        <v>0</v>
      </c>
      <c r="M37" s="228">
        <v>0</v>
      </c>
      <c r="N37" s="228">
        <v>0</v>
      </c>
      <c r="O37" s="228">
        <v>2600</v>
      </c>
    </row>
    <row r="38" spans="1:15" ht="15" customHeight="1" x14ac:dyDescent="0.2">
      <c r="A38" s="283" t="s">
        <v>860</v>
      </c>
      <c r="B38" s="259"/>
      <c r="C38" s="259"/>
      <c r="D38" s="259"/>
      <c r="E38" s="260"/>
      <c r="F38" s="261">
        <v>46894.264197000004</v>
      </c>
      <c r="G38" s="281">
        <v>-133.87974500000001</v>
      </c>
      <c r="H38" s="261">
        <v>0</v>
      </c>
      <c r="I38" s="261">
        <v>0</v>
      </c>
      <c r="J38" s="216">
        <v>46760.384452000006</v>
      </c>
      <c r="K38" s="261">
        <v>32291.657106999999</v>
      </c>
      <c r="L38" s="281">
        <v>-133.87974500000001</v>
      </c>
      <c r="M38" s="261">
        <v>0</v>
      </c>
      <c r="N38" s="261">
        <v>4.29</v>
      </c>
      <c r="O38" s="216">
        <v>32162.067362000002</v>
      </c>
    </row>
    <row r="39" spans="1:15" ht="15" customHeight="1" x14ac:dyDescent="0.2">
      <c r="A39" s="273"/>
      <c r="B39" s="284" t="s">
        <v>861</v>
      </c>
      <c r="C39" s="226"/>
      <c r="D39" s="226"/>
      <c r="E39" s="227"/>
      <c r="F39" s="228">
        <v>2269.8510000000001</v>
      </c>
      <c r="G39" s="228">
        <v>0</v>
      </c>
      <c r="H39" s="228">
        <v>0</v>
      </c>
      <c r="I39" s="228">
        <v>0</v>
      </c>
      <c r="J39" s="228">
        <v>2269.8510000000001</v>
      </c>
      <c r="K39" s="228">
        <v>2269.8510000000001</v>
      </c>
      <c r="L39" s="228">
        <v>0</v>
      </c>
      <c r="M39" s="228">
        <v>0</v>
      </c>
      <c r="N39" s="228">
        <v>0</v>
      </c>
      <c r="O39" s="228">
        <v>2269.8510000000001</v>
      </c>
    </row>
    <row r="40" spans="1:15" ht="15" customHeight="1" x14ac:dyDescent="0.2">
      <c r="A40" s="285"/>
      <c r="B40" s="286" t="s">
        <v>862</v>
      </c>
      <c r="C40" s="226"/>
      <c r="D40" s="226"/>
      <c r="E40" s="227"/>
      <c r="F40" s="228">
        <v>3428.4165800000001</v>
      </c>
      <c r="G40" s="228">
        <v>-153</v>
      </c>
      <c r="H40" s="228">
        <v>0</v>
      </c>
      <c r="I40" s="228">
        <v>0</v>
      </c>
      <c r="J40" s="228">
        <v>3275.4165800000001</v>
      </c>
      <c r="K40" s="228">
        <v>3428.4165800000001</v>
      </c>
      <c r="L40" s="228">
        <v>-153</v>
      </c>
      <c r="M40" s="228">
        <v>0</v>
      </c>
      <c r="N40" s="228">
        <v>0</v>
      </c>
      <c r="O40" s="228">
        <v>3275.4165800000001</v>
      </c>
    </row>
    <row r="41" spans="1:15" ht="15" customHeight="1" x14ac:dyDescent="0.2">
      <c r="A41" s="273"/>
      <c r="B41" s="284" t="s">
        <v>863</v>
      </c>
      <c r="C41" s="226"/>
      <c r="D41" s="226"/>
      <c r="E41" s="227"/>
      <c r="F41" s="228">
        <v>6352.78</v>
      </c>
      <c r="G41" s="228">
        <v>0</v>
      </c>
      <c r="H41" s="228">
        <v>0</v>
      </c>
      <c r="I41" s="228">
        <v>0</v>
      </c>
      <c r="J41" s="228">
        <v>6352.78</v>
      </c>
      <c r="K41" s="228">
        <v>6353.3413200000005</v>
      </c>
      <c r="L41" s="228">
        <v>0</v>
      </c>
      <c r="M41" s="228">
        <v>0</v>
      </c>
      <c r="N41" s="228">
        <v>0</v>
      </c>
      <c r="O41" s="228">
        <v>6353.3413200000005</v>
      </c>
    </row>
    <row r="42" spans="1:15" ht="15" customHeight="1" x14ac:dyDescent="0.2">
      <c r="A42" s="273"/>
      <c r="B42" s="284" t="s">
        <v>864</v>
      </c>
      <c r="C42" s="226"/>
      <c r="D42" s="226"/>
      <c r="E42" s="227"/>
      <c r="F42" s="228">
        <v>0</v>
      </c>
      <c r="G42" s="228">
        <v>0</v>
      </c>
      <c r="H42" s="228">
        <v>0</v>
      </c>
      <c r="I42" s="228">
        <v>0</v>
      </c>
      <c r="J42" s="228">
        <v>0</v>
      </c>
      <c r="K42" s="228">
        <v>0</v>
      </c>
      <c r="L42" s="228">
        <v>0</v>
      </c>
      <c r="M42" s="228">
        <v>0</v>
      </c>
      <c r="N42" s="228">
        <v>0</v>
      </c>
      <c r="O42" s="228">
        <v>0</v>
      </c>
    </row>
    <row r="43" spans="1:15" ht="15" customHeight="1" x14ac:dyDescent="0.2">
      <c r="A43" s="285"/>
      <c r="B43" s="338" t="s">
        <v>865</v>
      </c>
      <c r="C43" s="338"/>
      <c r="D43" s="338"/>
      <c r="E43" s="339"/>
      <c r="F43" s="228">
        <v>548.82762099999991</v>
      </c>
      <c r="G43" s="228">
        <v>6.8396350000000004</v>
      </c>
      <c r="H43" s="228">
        <v>0</v>
      </c>
      <c r="I43" s="228">
        <v>0</v>
      </c>
      <c r="J43" s="228">
        <v>555.66725599999995</v>
      </c>
      <c r="K43" s="228">
        <v>548.82762099999991</v>
      </c>
      <c r="L43" s="228">
        <v>6.8396350000000004</v>
      </c>
      <c r="M43" s="228">
        <v>0</v>
      </c>
      <c r="N43" s="228">
        <v>0</v>
      </c>
      <c r="O43" s="228">
        <v>555.66725599999995</v>
      </c>
    </row>
    <row r="44" spans="1:15" ht="15" customHeight="1" x14ac:dyDescent="0.2">
      <c r="A44" s="287"/>
      <c r="B44" s="284" t="s">
        <v>866</v>
      </c>
      <c r="C44" s="226"/>
      <c r="D44" s="226"/>
      <c r="E44" s="227"/>
      <c r="F44" s="228">
        <v>20684.558351</v>
      </c>
      <c r="G44" s="228">
        <v>5.2806199999999999</v>
      </c>
      <c r="H44" s="228">
        <v>0</v>
      </c>
      <c r="I44" s="228">
        <v>0</v>
      </c>
      <c r="J44" s="228">
        <v>20689.838971000001</v>
      </c>
      <c r="K44" s="228">
        <v>14296.127630999999</v>
      </c>
      <c r="L44" s="228">
        <v>5.2806199999999999</v>
      </c>
      <c r="M44" s="228">
        <v>0</v>
      </c>
      <c r="N44" s="228">
        <v>0</v>
      </c>
      <c r="O44" s="228">
        <v>14301.408250999999</v>
      </c>
    </row>
    <row r="45" spans="1:15" ht="15" customHeight="1" x14ac:dyDescent="0.2">
      <c r="A45" s="263" t="s">
        <v>854</v>
      </c>
      <c r="B45" s="274"/>
      <c r="C45" s="270"/>
      <c r="D45" s="271" t="s">
        <v>867</v>
      </c>
      <c r="E45" s="272"/>
      <c r="F45" s="228">
        <v>2171.0089200000002</v>
      </c>
      <c r="G45" s="228">
        <v>0</v>
      </c>
      <c r="H45" s="228">
        <v>0</v>
      </c>
      <c r="I45" s="228">
        <v>0</v>
      </c>
      <c r="J45" s="228">
        <v>2171.0089200000002</v>
      </c>
      <c r="K45" s="228">
        <v>572.96302000000003</v>
      </c>
      <c r="L45" s="228">
        <v>0</v>
      </c>
      <c r="M45" s="228">
        <v>0</v>
      </c>
      <c r="N45" s="228">
        <v>0</v>
      </c>
      <c r="O45" s="228">
        <v>572.96302000000003</v>
      </c>
    </row>
    <row r="46" spans="1:15" ht="15" customHeight="1" x14ac:dyDescent="0.2">
      <c r="A46" s="263"/>
      <c r="B46" s="274"/>
      <c r="C46" s="270"/>
      <c r="D46" s="271" t="s">
        <v>868</v>
      </c>
      <c r="E46" s="272"/>
      <c r="F46" s="228">
        <v>18513.549430999999</v>
      </c>
      <c r="G46" s="228">
        <v>5.2806199999999999</v>
      </c>
      <c r="H46" s="228">
        <v>0</v>
      </c>
      <c r="I46" s="228">
        <v>0</v>
      </c>
      <c r="J46" s="228">
        <v>18518.830051000001</v>
      </c>
      <c r="K46" s="228">
        <v>13723.164611</v>
      </c>
      <c r="L46" s="228">
        <v>5.2806199999999999</v>
      </c>
      <c r="M46" s="228">
        <v>0</v>
      </c>
      <c r="N46" s="228">
        <v>0</v>
      </c>
      <c r="O46" s="228">
        <v>13728.445231</v>
      </c>
    </row>
    <row r="47" spans="1:15" ht="15" customHeight="1" x14ac:dyDescent="0.2">
      <c r="A47" s="263"/>
      <c r="B47" s="274" t="s">
        <v>869</v>
      </c>
      <c r="C47" s="270"/>
      <c r="D47" s="271"/>
      <c r="E47" s="272"/>
      <c r="F47" s="228">
        <v>12984.830645000002</v>
      </c>
      <c r="G47" s="228">
        <v>7</v>
      </c>
      <c r="H47" s="228">
        <v>0</v>
      </c>
      <c r="I47" s="228">
        <v>0</v>
      </c>
      <c r="J47" s="228">
        <v>12991.830645000002</v>
      </c>
      <c r="K47" s="228">
        <v>4770.0929550000001</v>
      </c>
      <c r="L47" s="228">
        <v>7</v>
      </c>
      <c r="M47" s="228">
        <v>0</v>
      </c>
      <c r="N47" s="228">
        <v>4.29</v>
      </c>
      <c r="O47" s="228">
        <v>4781.382955</v>
      </c>
    </row>
    <row r="48" spans="1:15" ht="15" customHeight="1" x14ac:dyDescent="0.2">
      <c r="A48" s="273" t="s">
        <v>854</v>
      </c>
      <c r="B48" s="284"/>
      <c r="C48" s="226"/>
      <c r="D48" s="226" t="s">
        <v>867</v>
      </c>
      <c r="E48" s="227"/>
      <c r="F48" s="228">
        <v>9262.2458600000009</v>
      </c>
      <c r="G48" s="228">
        <v>0</v>
      </c>
      <c r="H48" s="228">
        <v>0</v>
      </c>
      <c r="I48" s="228">
        <v>0</v>
      </c>
      <c r="J48" s="228">
        <v>9262.2458600000009</v>
      </c>
      <c r="K48" s="228">
        <v>1649.1509000000001</v>
      </c>
      <c r="L48" s="228">
        <v>0</v>
      </c>
      <c r="M48" s="228">
        <v>0</v>
      </c>
      <c r="N48" s="228">
        <v>4.29</v>
      </c>
      <c r="O48" s="228">
        <v>1653.4409000000001</v>
      </c>
    </row>
    <row r="49" spans="1:15" ht="15" customHeight="1" x14ac:dyDescent="0.2">
      <c r="A49" s="268"/>
      <c r="B49" s="269"/>
      <c r="C49" s="288"/>
      <c r="D49" s="271" t="s">
        <v>870</v>
      </c>
      <c r="E49" s="272"/>
      <c r="F49" s="228">
        <v>1250.02682</v>
      </c>
      <c r="G49" s="228">
        <v>0</v>
      </c>
      <c r="H49" s="228">
        <v>0</v>
      </c>
      <c r="I49" s="228">
        <v>0</v>
      </c>
      <c r="J49" s="228">
        <v>1250.02682</v>
      </c>
      <c r="K49" s="228">
        <v>1250.00289</v>
      </c>
      <c r="L49" s="228">
        <v>0</v>
      </c>
      <c r="M49" s="228">
        <v>0</v>
      </c>
      <c r="N49" s="228">
        <v>0</v>
      </c>
      <c r="O49" s="228">
        <v>1250.00289</v>
      </c>
    </row>
    <row r="50" spans="1:15" ht="15" customHeight="1" x14ac:dyDescent="0.2">
      <c r="A50" s="268"/>
      <c r="B50" s="269"/>
      <c r="C50" s="288"/>
      <c r="D50" s="271" t="s">
        <v>871</v>
      </c>
      <c r="E50" s="272"/>
      <c r="F50" s="228">
        <v>2472.557965</v>
      </c>
      <c r="G50" s="228">
        <v>7</v>
      </c>
      <c r="H50" s="228">
        <v>0</v>
      </c>
      <c r="I50" s="228">
        <v>0</v>
      </c>
      <c r="J50" s="228">
        <v>2479.557965</v>
      </c>
      <c r="K50" s="228">
        <v>1870.939165</v>
      </c>
      <c r="L50" s="228">
        <v>7</v>
      </c>
      <c r="M50" s="228">
        <v>0</v>
      </c>
      <c r="N50" s="228">
        <v>0</v>
      </c>
      <c r="O50" s="228">
        <v>1877.939165</v>
      </c>
    </row>
    <row r="51" spans="1:15" ht="15" customHeight="1" x14ac:dyDescent="0.2">
      <c r="A51" s="289"/>
      <c r="B51" s="274" t="s">
        <v>872</v>
      </c>
      <c r="C51" s="290"/>
      <c r="D51" s="271"/>
      <c r="E51" s="272"/>
      <c r="F51" s="228">
        <v>625</v>
      </c>
      <c r="G51" s="228">
        <v>0</v>
      </c>
      <c r="H51" s="228">
        <v>0</v>
      </c>
      <c r="I51" s="228">
        <v>0</v>
      </c>
      <c r="J51" s="228">
        <v>625</v>
      </c>
      <c r="K51" s="228">
        <v>625</v>
      </c>
      <c r="L51" s="228">
        <v>0</v>
      </c>
      <c r="M51" s="228">
        <v>0</v>
      </c>
      <c r="N51" s="228">
        <v>0</v>
      </c>
      <c r="O51" s="228">
        <v>625</v>
      </c>
    </row>
    <row r="52" spans="1:15" ht="15" customHeight="1" x14ac:dyDescent="0.2">
      <c r="A52" s="273"/>
      <c r="B52" s="286" t="s">
        <v>873</v>
      </c>
      <c r="C52" s="226"/>
      <c r="D52" s="226"/>
      <c r="E52" s="227"/>
      <c r="F52" s="228">
        <v>0</v>
      </c>
      <c r="G52" s="228">
        <v>0</v>
      </c>
      <c r="H52" s="228">
        <v>0</v>
      </c>
      <c r="I52" s="228">
        <v>0</v>
      </c>
      <c r="J52" s="228">
        <v>0</v>
      </c>
      <c r="K52" s="228">
        <v>0</v>
      </c>
      <c r="L52" s="228">
        <v>0</v>
      </c>
      <c r="M52" s="228">
        <v>0</v>
      </c>
      <c r="N52" s="228">
        <v>0</v>
      </c>
      <c r="O52" s="228">
        <v>0</v>
      </c>
    </row>
    <row r="53" spans="1:15" s="218" customFormat="1" ht="15" customHeight="1" x14ac:dyDescent="0.2">
      <c r="A53" s="255"/>
      <c r="B53" s="213" t="s">
        <v>874</v>
      </c>
      <c r="C53" s="256"/>
      <c r="D53" s="256"/>
      <c r="E53" s="215"/>
      <c r="F53" s="216">
        <v>324.95</v>
      </c>
      <c r="G53" s="216">
        <v>181</v>
      </c>
      <c r="H53" s="216">
        <v>0</v>
      </c>
      <c r="I53" s="216">
        <v>0</v>
      </c>
      <c r="J53" s="291">
        <v>505.95</v>
      </c>
      <c r="K53" s="216">
        <v>324.95</v>
      </c>
      <c r="L53" s="216">
        <v>181</v>
      </c>
      <c r="M53" s="216">
        <v>0</v>
      </c>
      <c r="N53" s="216">
        <v>0</v>
      </c>
      <c r="O53" s="291">
        <v>505.95</v>
      </c>
    </row>
    <row r="54" spans="1:15" ht="15" customHeight="1" x14ac:dyDescent="0.2">
      <c r="A54" s="273" t="s">
        <v>875</v>
      </c>
      <c r="B54" s="284"/>
      <c r="C54" s="226"/>
      <c r="D54" s="226"/>
      <c r="E54" s="227"/>
      <c r="F54" s="228">
        <v>25</v>
      </c>
      <c r="G54" s="228">
        <v>0</v>
      </c>
      <c r="H54" s="228">
        <v>0</v>
      </c>
      <c r="I54" s="228">
        <v>0</v>
      </c>
      <c r="J54" s="228">
        <v>25</v>
      </c>
      <c r="K54" s="228">
        <v>25</v>
      </c>
      <c r="L54" s="228">
        <v>0</v>
      </c>
      <c r="M54" s="228">
        <v>0</v>
      </c>
      <c r="N54" s="228">
        <v>0</v>
      </c>
      <c r="O54" s="228">
        <v>25</v>
      </c>
    </row>
    <row r="55" spans="1:15" ht="15" customHeight="1" x14ac:dyDescent="0.2">
      <c r="A55" s="273" t="s">
        <v>876</v>
      </c>
      <c r="B55" s="284"/>
      <c r="C55" s="226"/>
      <c r="D55" s="226"/>
      <c r="E55" s="227"/>
      <c r="F55" s="228">
        <v>299.95</v>
      </c>
      <c r="G55" s="228">
        <v>181</v>
      </c>
      <c r="H55" s="228">
        <v>0</v>
      </c>
      <c r="I55" s="228">
        <v>0</v>
      </c>
      <c r="J55" s="228">
        <v>480.95</v>
      </c>
      <c r="K55" s="228">
        <v>299.95</v>
      </c>
      <c r="L55" s="228">
        <v>181</v>
      </c>
      <c r="M55" s="228">
        <v>0</v>
      </c>
      <c r="N55" s="228">
        <v>0</v>
      </c>
      <c r="O55" s="228">
        <v>480.95</v>
      </c>
    </row>
    <row r="56" spans="1:15" ht="15" customHeight="1" x14ac:dyDescent="0.2">
      <c r="A56" s="273" t="s">
        <v>877</v>
      </c>
      <c r="B56" s="284"/>
      <c r="C56" s="226"/>
      <c r="D56" s="226"/>
      <c r="E56" s="227"/>
      <c r="F56" s="228">
        <v>0</v>
      </c>
      <c r="G56" s="228">
        <v>0</v>
      </c>
      <c r="H56" s="228">
        <v>0</v>
      </c>
      <c r="I56" s="228">
        <v>0</v>
      </c>
      <c r="J56" s="228">
        <v>0</v>
      </c>
      <c r="K56" s="228">
        <v>0</v>
      </c>
      <c r="L56" s="228">
        <v>0</v>
      </c>
      <c r="M56" s="228">
        <v>0</v>
      </c>
      <c r="N56" s="228">
        <v>0</v>
      </c>
      <c r="O56" s="228">
        <v>0</v>
      </c>
    </row>
    <row r="57" spans="1:15" s="295" customFormat="1" ht="18" customHeight="1" x14ac:dyDescent="0.2">
      <c r="A57" s="292"/>
      <c r="B57" s="206"/>
      <c r="C57" s="293"/>
      <c r="D57" s="294" t="s">
        <v>878</v>
      </c>
      <c r="E57" s="206"/>
      <c r="F57" s="209">
        <v>2334.3751650000004</v>
      </c>
      <c r="G57" s="254">
        <v>0</v>
      </c>
      <c r="H57" s="209">
        <v>0</v>
      </c>
      <c r="I57" s="209">
        <v>0</v>
      </c>
      <c r="J57" s="209">
        <v>2334.3751650000004</v>
      </c>
      <c r="K57" s="209">
        <v>2289.3751650000004</v>
      </c>
      <c r="L57" s="254">
        <v>0</v>
      </c>
      <c r="M57" s="209">
        <v>0</v>
      </c>
      <c r="N57" s="209">
        <v>0</v>
      </c>
      <c r="O57" s="209">
        <v>2289.3751650000004</v>
      </c>
    </row>
    <row r="58" spans="1:15" s="234" customFormat="1" ht="15" customHeight="1" x14ac:dyDescent="0.2">
      <c r="A58" s="296"/>
      <c r="B58" s="297" t="s">
        <v>879</v>
      </c>
      <c r="C58" s="298"/>
      <c r="D58" s="298"/>
      <c r="E58" s="299"/>
      <c r="F58" s="291">
        <v>1156.8601650000001</v>
      </c>
      <c r="G58" s="257">
        <v>0</v>
      </c>
      <c r="H58" s="291">
        <v>0</v>
      </c>
      <c r="I58" s="291">
        <v>0</v>
      </c>
      <c r="J58" s="291">
        <v>1156.8601650000001</v>
      </c>
      <c r="K58" s="291">
        <v>1111.8601650000001</v>
      </c>
      <c r="L58" s="257">
        <v>0</v>
      </c>
      <c r="M58" s="291">
        <v>0</v>
      </c>
      <c r="N58" s="291">
        <v>0</v>
      </c>
      <c r="O58" s="291">
        <v>1111.8601650000001</v>
      </c>
    </row>
    <row r="59" spans="1:15" ht="15" customHeight="1" x14ac:dyDescent="0.2">
      <c r="A59" s="273" t="s">
        <v>880</v>
      </c>
      <c r="B59" s="284"/>
      <c r="C59" s="226"/>
      <c r="D59" s="226"/>
      <c r="E59" s="227"/>
      <c r="F59" s="228">
        <v>1156.8601650000001</v>
      </c>
      <c r="G59" s="228">
        <v>0</v>
      </c>
      <c r="H59" s="228">
        <v>0</v>
      </c>
      <c r="I59" s="228">
        <v>0</v>
      </c>
      <c r="J59" s="228">
        <v>1156.8601650000001</v>
      </c>
      <c r="K59" s="228">
        <v>1111.8601650000001</v>
      </c>
      <c r="L59" s="228">
        <v>0</v>
      </c>
      <c r="M59" s="228">
        <v>0</v>
      </c>
      <c r="N59" s="228">
        <v>0</v>
      </c>
      <c r="O59" s="228">
        <v>1111.8601650000001</v>
      </c>
    </row>
    <row r="60" spans="1:15" s="234" customFormat="1" ht="15" customHeight="1" x14ac:dyDescent="0.2">
      <c r="A60" s="300"/>
      <c r="B60" s="242" t="s">
        <v>881</v>
      </c>
      <c r="C60" s="243"/>
      <c r="D60" s="243"/>
      <c r="E60" s="244"/>
      <c r="F60" s="217">
        <v>1177.5150000000001</v>
      </c>
      <c r="G60" s="217">
        <v>0</v>
      </c>
      <c r="H60" s="217">
        <v>0</v>
      </c>
      <c r="I60" s="217">
        <v>0</v>
      </c>
      <c r="J60" s="301">
        <v>1177.5150000000001</v>
      </c>
      <c r="K60" s="217">
        <v>1177.5150000000001</v>
      </c>
      <c r="L60" s="217">
        <v>0</v>
      </c>
      <c r="M60" s="217">
        <v>0</v>
      </c>
      <c r="N60" s="217">
        <v>0</v>
      </c>
      <c r="O60" s="301">
        <v>1177.5150000000001</v>
      </c>
    </row>
    <row r="61" spans="1:15" ht="15" customHeight="1" x14ac:dyDescent="0.2">
      <c r="A61" s="273" t="s">
        <v>882</v>
      </c>
      <c r="B61" s="284"/>
      <c r="C61" s="226"/>
      <c r="D61" s="226"/>
      <c r="E61" s="227"/>
      <c r="F61" s="228">
        <v>1155.0050000000001</v>
      </c>
      <c r="G61" s="228">
        <v>0</v>
      </c>
      <c r="H61" s="228">
        <v>0</v>
      </c>
      <c r="I61" s="228">
        <v>0</v>
      </c>
      <c r="J61" s="228">
        <v>1155.0050000000001</v>
      </c>
      <c r="K61" s="228">
        <v>1155.0050000000001</v>
      </c>
      <c r="L61" s="228">
        <v>0</v>
      </c>
      <c r="M61" s="228">
        <v>0</v>
      </c>
      <c r="N61" s="228">
        <v>0</v>
      </c>
      <c r="O61" s="228">
        <v>1155.0050000000001</v>
      </c>
    </row>
    <row r="62" spans="1:15" ht="15" customHeight="1" x14ac:dyDescent="0.2">
      <c r="A62" s="273" t="s">
        <v>883</v>
      </c>
      <c r="B62" s="284"/>
      <c r="C62" s="226"/>
      <c r="D62" s="226"/>
      <c r="E62" s="227"/>
      <c r="F62" s="228">
        <v>22.51</v>
      </c>
      <c r="G62" s="228">
        <v>0</v>
      </c>
      <c r="H62" s="228">
        <v>0</v>
      </c>
      <c r="I62" s="228">
        <v>0</v>
      </c>
      <c r="J62" s="228">
        <v>22.51</v>
      </c>
      <c r="K62" s="228">
        <v>22.51</v>
      </c>
      <c r="L62" s="228">
        <v>0</v>
      </c>
      <c r="M62" s="228">
        <v>0</v>
      </c>
      <c r="N62" s="228">
        <v>0</v>
      </c>
      <c r="O62" s="228">
        <v>22.51</v>
      </c>
    </row>
    <row r="63" spans="1:15" s="295" customFormat="1" ht="18" customHeight="1" x14ac:dyDescent="0.2">
      <c r="A63" s="292"/>
      <c r="B63" s="302" t="s">
        <v>884</v>
      </c>
      <c r="C63" s="206"/>
      <c r="D63" s="303"/>
      <c r="E63" s="206"/>
      <c r="F63" s="209">
        <v>619644.86461399996</v>
      </c>
      <c r="G63" s="209">
        <v>3306.1942549999994</v>
      </c>
      <c r="H63" s="209">
        <v>1936</v>
      </c>
      <c r="I63" s="209">
        <v>2495.8159999999998</v>
      </c>
      <c r="J63" s="209">
        <v>627382.87486899982</v>
      </c>
      <c r="K63" s="209">
        <v>578991.53357399988</v>
      </c>
      <c r="L63" s="209">
        <v>3306.1942549999994</v>
      </c>
      <c r="M63" s="209">
        <v>1936</v>
      </c>
      <c r="N63" s="209">
        <v>2516.8159999999998</v>
      </c>
      <c r="O63" s="209">
        <v>586750.54382899986</v>
      </c>
    </row>
    <row r="64" spans="1:15" ht="15" customHeight="1" x14ac:dyDescent="0.2">
      <c r="A64" s="304"/>
      <c r="B64" s="304"/>
      <c r="C64" s="304"/>
      <c r="D64" s="304"/>
      <c r="E64" s="304"/>
      <c r="F64" s="304"/>
      <c r="G64" s="304"/>
      <c r="H64" s="304"/>
      <c r="I64" s="304"/>
      <c r="J64" s="304"/>
      <c r="K64" s="304"/>
      <c r="L64" s="304"/>
      <c r="M64" s="304"/>
      <c r="N64" s="304"/>
      <c r="O64" s="304"/>
    </row>
    <row r="65" spans="1:15" s="309" customFormat="1" ht="17.25" customHeight="1" x14ac:dyDescent="0.2">
      <c r="A65" s="305" t="s">
        <v>886</v>
      </c>
      <c r="B65" s="306"/>
      <c r="C65" s="306"/>
      <c r="D65" s="306"/>
      <c r="E65" s="307"/>
      <c r="F65" s="308"/>
      <c r="G65" s="308"/>
      <c r="H65" s="308"/>
      <c r="I65" s="308"/>
      <c r="J65" s="308"/>
      <c r="K65" s="308"/>
      <c r="L65" s="308"/>
      <c r="M65" s="308"/>
      <c r="N65" s="308"/>
      <c r="O65" s="308"/>
    </row>
    <row r="66" spans="1:15" s="305" customFormat="1" ht="11.25" x14ac:dyDescent="0.2">
      <c r="A66" s="305" t="s">
        <v>821</v>
      </c>
    </row>
    <row r="67" spans="1:15" collapsed="1" x14ac:dyDescent="0.2"/>
  </sheetData>
  <mergeCells count="9">
    <mergeCell ref="B43:E43"/>
    <mergeCell ref="F4:J4"/>
    <mergeCell ref="K4:O4"/>
    <mergeCell ref="F5:F6"/>
    <mergeCell ref="G5:I5"/>
    <mergeCell ref="J5:J6"/>
    <mergeCell ref="K5:K6"/>
    <mergeCell ref="L5:N5"/>
    <mergeCell ref="O5:O6"/>
  </mergeCells>
  <printOptions horizontalCentered="1"/>
  <pageMargins left="0" right="0" top="0.39370078740157483" bottom="0.19685039370078741" header="0.51181102362204722" footer="0.11811023622047245"/>
  <pageSetup paperSize="9" scale="6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S51"/>
  <sheetViews>
    <sheetView zoomScaleNormal="100" workbookViewId="0">
      <selection activeCell="B3" sqref="B3"/>
    </sheetView>
  </sheetViews>
  <sheetFormatPr defaultColWidth="8.85546875" defaultRowHeight="12.75" x14ac:dyDescent="0.2"/>
  <cols>
    <col min="1" max="1" width="8.85546875" style="46"/>
    <col min="2" max="2" width="34.7109375" style="46" customWidth="1"/>
    <col min="3" max="3" width="14.85546875" style="46" customWidth="1"/>
    <col min="4" max="4" width="16.7109375" style="46" customWidth="1"/>
    <col min="5" max="5" width="15.85546875" style="46" customWidth="1"/>
    <col min="6" max="8" width="14" style="46" customWidth="1"/>
    <col min="9" max="16384" width="8.85546875" style="46"/>
  </cols>
  <sheetData>
    <row r="1" spans="2:19" ht="13.5" thickBot="1" x14ac:dyDescent="0.25"/>
    <row r="2" spans="2:19" ht="20.25" x14ac:dyDescent="0.2">
      <c r="B2" s="358" t="s">
        <v>250</v>
      </c>
      <c r="C2" s="359"/>
      <c r="D2" s="359"/>
      <c r="E2" s="359"/>
      <c r="F2" s="359"/>
      <c r="G2" s="359"/>
      <c r="H2" s="360"/>
    </row>
    <row r="3" spans="2:19" x14ac:dyDescent="0.2">
      <c r="B3" s="161" t="s">
        <v>265</v>
      </c>
      <c r="C3" s="52"/>
      <c r="D3" s="52"/>
      <c r="E3" s="52"/>
      <c r="F3" s="52"/>
      <c r="G3" s="52"/>
      <c r="H3" s="53"/>
    </row>
    <row r="4" spans="2:19" x14ac:dyDescent="0.2">
      <c r="B4" s="51" t="s">
        <v>160</v>
      </c>
      <c r="C4" s="162"/>
      <c r="D4" s="162"/>
      <c r="E4" s="162"/>
      <c r="F4" s="162"/>
      <c r="G4" s="162"/>
      <c r="H4" s="163"/>
    </row>
    <row r="5" spans="2:19" ht="15.75" customHeight="1" x14ac:dyDescent="0.2">
      <c r="B5" s="164"/>
      <c r="C5" s="361" t="s">
        <v>261</v>
      </c>
      <c r="D5" s="362"/>
      <c r="E5" s="361" t="s">
        <v>262</v>
      </c>
      <c r="F5" s="362"/>
      <c r="G5" s="361" t="s">
        <v>264</v>
      </c>
      <c r="H5" s="363"/>
    </row>
    <row r="6" spans="2:19" x14ac:dyDescent="0.2">
      <c r="B6" s="165" t="s">
        <v>0</v>
      </c>
      <c r="C6" s="166" t="s">
        <v>162</v>
      </c>
      <c r="D6" s="166" t="s">
        <v>163</v>
      </c>
      <c r="E6" s="166" t="s">
        <v>162</v>
      </c>
      <c r="F6" s="166" t="s">
        <v>163</v>
      </c>
      <c r="G6" s="166" t="s">
        <v>162</v>
      </c>
      <c r="H6" s="167" t="s">
        <v>163</v>
      </c>
    </row>
    <row r="7" spans="2:19" x14ac:dyDescent="0.2">
      <c r="B7" s="168" t="s">
        <v>164</v>
      </c>
      <c r="C7" s="169">
        <v>94626.722479000004</v>
      </c>
      <c r="D7" s="169">
        <v>94626.722479000004</v>
      </c>
      <c r="E7" s="169">
        <v>95559.969662999996</v>
      </c>
      <c r="F7" s="169">
        <v>95559.626659000001</v>
      </c>
      <c r="G7" s="169">
        <v>93819.799692999994</v>
      </c>
      <c r="H7" s="170">
        <v>93783.157617999997</v>
      </c>
    </row>
    <row r="8" spans="2:19" x14ac:dyDescent="0.2">
      <c r="B8" s="171" t="s">
        <v>165</v>
      </c>
      <c r="C8" s="169">
        <v>13687.90223</v>
      </c>
      <c r="D8" s="169">
        <v>14030.427795</v>
      </c>
      <c r="E8" s="169">
        <v>12999.324360000001</v>
      </c>
      <c r="F8" s="169">
        <v>13007.58705</v>
      </c>
      <c r="G8" s="169">
        <v>12835.696076</v>
      </c>
      <c r="H8" s="170">
        <v>12843.508169999999</v>
      </c>
    </row>
    <row r="9" spans="2:19" x14ac:dyDescent="0.2">
      <c r="B9" s="172" t="s">
        <v>153</v>
      </c>
      <c r="C9" s="173">
        <v>5024.3268690000004</v>
      </c>
      <c r="D9" s="173">
        <v>5024.3286959999996</v>
      </c>
      <c r="E9" s="173">
        <v>4958.8512179999998</v>
      </c>
      <c r="F9" s="173">
        <v>4958.8512179999998</v>
      </c>
      <c r="G9" s="169">
        <v>4815.4247500000001</v>
      </c>
      <c r="H9" s="170">
        <v>4815.1263019999997</v>
      </c>
    </row>
    <row r="10" spans="2:19" ht="25.5" x14ac:dyDescent="0.2">
      <c r="B10" s="172" t="s">
        <v>166</v>
      </c>
      <c r="C10" s="173">
        <f t="shared" ref="C10:H10" si="0">+C11+C12+C16</f>
        <v>285092.767857</v>
      </c>
      <c r="D10" s="173">
        <f t="shared" si="0"/>
        <v>291333.55574799998</v>
      </c>
      <c r="E10" s="173">
        <f t="shared" si="0"/>
        <v>287591.11775699997</v>
      </c>
      <c r="F10" s="173">
        <f t="shared" si="0"/>
        <v>295967.63117800001</v>
      </c>
      <c r="G10" s="173">
        <f t="shared" si="0"/>
        <v>290019.125742</v>
      </c>
      <c r="H10" s="174">
        <f t="shared" si="0"/>
        <v>296856.142246</v>
      </c>
    </row>
    <row r="11" spans="2:19" x14ac:dyDescent="0.2">
      <c r="B11" s="175" t="s">
        <v>167</v>
      </c>
      <c r="C11" s="176">
        <v>10339.260478</v>
      </c>
      <c r="D11" s="176">
        <v>10343.702502</v>
      </c>
      <c r="E11" s="176">
        <v>10497.393727000001</v>
      </c>
      <c r="F11" s="176">
        <v>10501.433123000001</v>
      </c>
      <c r="G11" s="176">
        <v>10186.562637999999</v>
      </c>
      <c r="H11" s="177">
        <v>10177.785234999999</v>
      </c>
    </row>
    <row r="12" spans="2:19" x14ac:dyDescent="0.2">
      <c r="B12" s="175" t="s">
        <v>168</v>
      </c>
      <c r="C12" s="176">
        <f t="shared" ref="C12:H12" si="1">+C13+C14+C15</f>
        <v>135464.45181699999</v>
      </c>
      <c r="D12" s="176">
        <f t="shared" si="1"/>
        <v>140947.77994099999</v>
      </c>
      <c r="E12" s="176">
        <f t="shared" si="1"/>
        <v>135994.50000999999</v>
      </c>
      <c r="F12" s="176">
        <f t="shared" si="1"/>
        <v>143957.29672099999</v>
      </c>
      <c r="G12" s="176">
        <f t="shared" si="1"/>
        <v>137693.329501</v>
      </c>
      <c r="H12" s="177">
        <f t="shared" si="1"/>
        <v>144278.33050099999</v>
      </c>
      <c r="O12" s="59"/>
      <c r="P12" s="59"/>
      <c r="Q12" s="59"/>
      <c r="R12" s="59"/>
      <c r="S12" s="59"/>
    </row>
    <row r="13" spans="2:19" x14ac:dyDescent="0.2">
      <c r="B13" s="20" t="s">
        <v>169</v>
      </c>
      <c r="C13" s="176">
        <v>115963.005534</v>
      </c>
      <c r="D13" s="176">
        <v>121123.122023</v>
      </c>
      <c r="E13" s="176">
        <v>116500.735742</v>
      </c>
      <c r="F13" s="176">
        <v>124373.580134</v>
      </c>
      <c r="G13" s="176">
        <v>118012.29502600001</v>
      </c>
      <c r="H13" s="177">
        <v>124612.29502600001</v>
      </c>
    </row>
    <row r="14" spans="2:19" x14ac:dyDescent="0.2">
      <c r="B14" s="178" t="s">
        <v>170</v>
      </c>
      <c r="C14" s="176">
        <v>11064.549015000001</v>
      </c>
      <c r="D14" s="176">
        <v>11180.312177</v>
      </c>
      <c r="E14" s="176">
        <v>11000.880999999999</v>
      </c>
      <c r="F14" s="176">
        <v>11040.833318999999</v>
      </c>
      <c r="G14" s="176">
        <v>11106.370207</v>
      </c>
      <c r="H14" s="177">
        <v>11091.371207</v>
      </c>
    </row>
    <row r="15" spans="2:19" x14ac:dyDescent="0.2">
      <c r="B15" s="178" t="s">
        <v>171</v>
      </c>
      <c r="C15" s="179">
        <v>8436.897267999997</v>
      </c>
      <c r="D15" s="179">
        <v>8644.3457409999828</v>
      </c>
      <c r="E15" s="179">
        <v>8492.883267999985</v>
      </c>
      <c r="F15" s="179">
        <v>8542.8832679999887</v>
      </c>
      <c r="G15" s="179">
        <v>8574.6642679999932</v>
      </c>
      <c r="H15" s="180">
        <v>8574.6642679999823</v>
      </c>
    </row>
    <row r="16" spans="2:19" ht="25.5" x14ac:dyDescent="0.2">
      <c r="B16" s="175" t="s">
        <v>172</v>
      </c>
      <c r="C16" s="176">
        <v>139289.05556199999</v>
      </c>
      <c r="D16" s="176">
        <v>140042.073305</v>
      </c>
      <c r="E16" s="176">
        <v>141099.22401999999</v>
      </c>
      <c r="F16" s="176">
        <v>141508.90133399999</v>
      </c>
      <c r="G16" s="176">
        <v>142139.233603</v>
      </c>
      <c r="H16" s="177">
        <v>142400.02651</v>
      </c>
    </row>
    <row r="17" spans="2:16" x14ac:dyDescent="0.2">
      <c r="B17" s="171" t="s">
        <v>173</v>
      </c>
      <c r="C17" s="169">
        <v>15559.786506</v>
      </c>
      <c r="D17" s="169">
        <v>15715.619145000001</v>
      </c>
      <c r="E17" s="169">
        <v>18183.207659</v>
      </c>
      <c r="F17" s="169">
        <v>18179.207659</v>
      </c>
      <c r="G17" s="169">
        <v>18077.267859</v>
      </c>
      <c r="H17" s="170">
        <v>18073.067858999999</v>
      </c>
    </row>
    <row r="18" spans="2:16" x14ac:dyDescent="0.2">
      <c r="B18" s="171" t="s">
        <v>174</v>
      </c>
      <c r="C18" s="169">
        <v>9386.4934979999998</v>
      </c>
      <c r="D18" s="169">
        <v>9541.2800559999996</v>
      </c>
      <c r="E18" s="169">
        <v>8807.3469679999998</v>
      </c>
      <c r="F18" s="169">
        <v>8825.4099040000001</v>
      </c>
      <c r="G18" s="169">
        <v>8061.3429580000002</v>
      </c>
      <c r="H18" s="170">
        <v>8077.3429580000002</v>
      </c>
    </row>
    <row r="19" spans="2:16" x14ac:dyDescent="0.2">
      <c r="B19" s="172" t="s">
        <v>175</v>
      </c>
      <c r="C19" s="173">
        <v>1494.6541400000001</v>
      </c>
      <c r="D19" s="173">
        <v>1496.2663299999999</v>
      </c>
      <c r="E19" s="173">
        <v>1492.962968</v>
      </c>
      <c r="F19" s="173">
        <v>1492.962968</v>
      </c>
      <c r="G19" s="169">
        <v>1495.1399699999999</v>
      </c>
      <c r="H19" s="170">
        <v>1495.1399699999999</v>
      </c>
    </row>
    <row r="20" spans="2:16" x14ac:dyDescent="0.2">
      <c r="B20" s="172" t="s">
        <v>176</v>
      </c>
      <c r="C20" s="173">
        <v>18433</v>
      </c>
      <c r="D20" s="173">
        <v>18433</v>
      </c>
      <c r="E20" s="173">
        <v>19120</v>
      </c>
      <c r="F20" s="173">
        <v>19120</v>
      </c>
      <c r="G20" s="169">
        <v>19120</v>
      </c>
      <c r="H20" s="170">
        <v>19120</v>
      </c>
    </row>
    <row r="21" spans="2:16" x14ac:dyDescent="0.2">
      <c r="B21" s="171" t="s">
        <v>177</v>
      </c>
      <c r="C21" s="169">
        <v>76732.295419000002</v>
      </c>
      <c r="D21" s="169">
        <v>76732.245418999999</v>
      </c>
      <c r="E21" s="169">
        <v>76590.043445999996</v>
      </c>
      <c r="F21" s="169">
        <v>76589.993445999993</v>
      </c>
      <c r="G21" s="169">
        <v>72583.702743999995</v>
      </c>
      <c r="H21" s="170">
        <v>72583.652744000006</v>
      </c>
      <c r="J21" s="327"/>
      <c r="K21" s="327"/>
      <c r="L21" s="327"/>
      <c r="M21" s="327"/>
      <c r="N21" s="327"/>
      <c r="O21" s="327"/>
      <c r="P21" s="327"/>
    </row>
    <row r="22" spans="2:16" x14ac:dyDescent="0.2">
      <c r="B22" s="171" t="s">
        <v>178</v>
      </c>
      <c r="C22" s="169">
        <v>76134.520134000006</v>
      </c>
      <c r="D22" s="169">
        <v>76165.420134</v>
      </c>
      <c r="E22" s="169">
        <v>72073.890113999994</v>
      </c>
      <c r="F22" s="169">
        <v>72075.390113999994</v>
      </c>
      <c r="G22" s="169">
        <v>72071.090114000006</v>
      </c>
      <c r="H22" s="170">
        <v>72071.090114000006</v>
      </c>
      <c r="J22" s="327" t="s">
        <v>261</v>
      </c>
      <c r="K22" s="327"/>
      <c r="L22" s="327" t="s">
        <v>262</v>
      </c>
      <c r="M22" s="327"/>
      <c r="N22" s="327" t="s">
        <v>264</v>
      </c>
      <c r="O22" s="327"/>
      <c r="P22" s="327"/>
    </row>
    <row r="23" spans="2:16" x14ac:dyDescent="0.2">
      <c r="B23" s="172" t="s">
        <v>179</v>
      </c>
      <c r="C23" s="173">
        <v>1155.0050000000001</v>
      </c>
      <c r="D23" s="173">
        <v>1155.0050000000001</v>
      </c>
      <c r="E23" s="173">
        <v>1155.0050000000001</v>
      </c>
      <c r="F23" s="173">
        <v>1155.0050000000001</v>
      </c>
      <c r="G23" s="169">
        <v>1155.0050000000001</v>
      </c>
      <c r="H23" s="170">
        <v>1155.0050000000001</v>
      </c>
      <c r="J23" s="327" t="s">
        <v>162</v>
      </c>
      <c r="K23" s="327" t="s">
        <v>163</v>
      </c>
      <c r="L23" s="327" t="s">
        <v>162</v>
      </c>
      <c r="M23" s="327" t="s">
        <v>163</v>
      </c>
      <c r="N23" s="327" t="s">
        <v>162</v>
      </c>
      <c r="O23" s="327" t="s">
        <v>163</v>
      </c>
      <c r="P23" s="327"/>
    </row>
    <row r="24" spans="2:16" x14ac:dyDescent="0.2">
      <c r="B24" s="181" t="s">
        <v>180</v>
      </c>
      <c r="C24" s="173">
        <v>10069.970757999999</v>
      </c>
      <c r="D24" s="173">
        <v>17671.170758</v>
      </c>
      <c r="E24" s="173">
        <v>13090.533305000001</v>
      </c>
      <c r="F24" s="173">
        <v>19390.533305000001</v>
      </c>
      <c r="G24" s="169">
        <v>14271.684798</v>
      </c>
      <c r="H24" s="170">
        <v>20546.184797999998</v>
      </c>
      <c r="J24" s="327"/>
      <c r="K24" s="327"/>
      <c r="L24" s="327"/>
      <c r="M24" s="327"/>
      <c r="N24" s="327"/>
      <c r="O24" s="327"/>
      <c r="P24" s="327"/>
    </row>
    <row r="25" spans="2:16" x14ac:dyDescent="0.2">
      <c r="B25" s="182" t="s">
        <v>1</v>
      </c>
      <c r="C25" s="183">
        <f t="shared" ref="C25:H25" si="2">+C7+C8+C9+C10+C17+C18+C19+C20+C21+C22+C23+C24</f>
        <v>607397.44489000004</v>
      </c>
      <c r="D25" s="183">
        <f t="shared" si="2"/>
        <v>621925.04156000004</v>
      </c>
      <c r="E25" s="183">
        <f t="shared" si="2"/>
        <v>611622.25245799997</v>
      </c>
      <c r="F25" s="183">
        <f t="shared" si="2"/>
        <v>626322.19850099995</v>
      </c>
      <c r="G25" s="183">
        <f t="shared" si="2"/>
        <v>608325.2797040001</v>
      </c>
      <c r="H25" s="184">
        <f t="shared" si="2"/>
        <v>621419.41777900013</v>
      </c>
      <c r="J25" s="328">
        <f>+C25-C21</f>
        <v>530665.14947100007</v>
      </c>
      <c r="K25" s="328">
        <f t="shared" ref="K25:O25" si="3">+D25-D21</f>
        <v>545192.796141</v>
      </c>
      <c r="L25" s="328">
        <f t="shared" si="3"/>
        <v>535032.20901200001</v>
      </c>
      <c r="M25" s="328">
        <f t="shared" si="3"/>
        <v>549732.20505499991</v>
      </c>
      <c r="N25" s="328">
        <f t="shared" si="3"/>
        <v>535741.57696000009</v>
      </c>
      <c r="O25" s="328">
        <f t="shared" si="3"/>
        <v>548835.76503500016</v>
      </c>
      <c r="P25" s="327"/>
    </row>
    <row r="26" spans="2:16" x14ac:dyDescent="0.2">
      <c r="B26" s="165" t="s">
        <v>161</v>
      </c>
      <c r="C26" s="166" t="s">
        <v>162</v>
      </c>
      <c r="D26" s="166" t="s">
        <v>163</v>
      </c>
      <c r="E26" s="166" t="s">
        <v>162</v>
      </c>
      <c r="F26" s="166" t="s">
        <v>163</v>
      </c>
      <c r="G26" s="166" t="s">
        <v>162</v>
      </c>
      <c r="H26" s="167" t="s">
        <v>163</v>
      </c>
      <c r="J26" s="327"/>
      <c r="K26" s="327"/>
      <c r="L26" s="327"/>
      <c r="M26" s="327"/>
      <c r="N26" s="327"/>
      <c r="O26" s="327"/>
      <c r="P26" s="327"/>
    </row>
    <row r="27" spans="2:16" x14ac:dyDescent="0.2">
      <c r="B27" s="185" t="s">
        <v>181</v>
      </c>
      <c r="C27" s="173">
        <v>7367.4074520000004</v>
      </c>
      <c r="D27" s="173">
        <v>8277.6444069999998</v>
      </c>
      <c r="E27" s="173">
        <v>7240.7350100000003</v>
      </c>
      <c r="F27" s="173">
        <v>7022.6452529999997</v>
      </c>
      <c r="G27" s="169">
        <v>7226.332915</v>
      </c>
      <c r="H27" s="170">
        <v>7289.6115449999998</v>
      </c>
    </row>
    <row r="28" spans="2:16" ht="25.5" x14ac:dyDescent="0.2">
      <c r="B28" s="172" t="s">
        <v>182</v>
      </c>
      <c r="C28" s="173">
        <f t="shared" ref="C28:H28" si="4">+C29+C30</f>
        <v>23513.382154999999</v>
      </c>
      <c r="D28" s="173">
        <f t="shared" si="4"/>
        <v>17144.305632</v>
      </c>
      <c r="E28" s="173">
        <f t="shared" si="4"/>
        <v>23358.023089999999</v>
      </c>
      <c r="F28" s="173">
        <f t="shared" si="4"/>
        <v>20638.750261000001</v>
      </c>
      <c r="G28" s="173">
        <f t="shared" si="4"/>
        <v>26945.809852999999</v>
      </c>
      <c r="H28" s="174">
        <f t="shared" si="4"/>
        <v>22960.957193000002</v>
      </c>
    </row>
    <row r="29" spans="2:16" x14ac:dyDescent="0.2">
      <c r="B29" s="186" t="s">
        <v>167</v>
      </c>
      <c r="C29" s="176">
        <v>16388.562537999998</v>
      </c>
      <c r="D29" s="176">
        <v>8822.7177539999993</v>
      </c>
      <c r="E29" s="176">
        <v>15485.813931999999</v>
      </c>
      <c r="F29" s="176">
        <v>12509.51931</v>
      </c>
      <c r="G29" s="176">
        <v>17658.901965000001</v>
      </c>
      <c r="H29" s="177">
        <v>13675.701965</v>
      </c>
    </row>
    <row r="30" spans="2:16" x14ac:dyDescent="0.2">
      <c r="B30" s="186" t="s">
        <v>168</v>
      </c>
      <c r="C30" s="176">
        <f t="shared" ref="C30:H30" si="5">+C31+C32+C33</f>
        <v>7124.8196170000001</v>
      </c>
      <c r="D30" s="176">
        <f t="shared" si="5"/>
        <v>8321.5878780000003</v>
      </c>
      <c r="E30" s="176">
        <f t="shared" si="5"/>
        <v>7872.2091579999997</v>
      </c>
      <c r="F30" s="176">
        <f t="shared" si="5"/>
        <v>8129.2309509999995</v>
      </c>
      <c r="G30" s="176">
        <f t="shared" si="5"/>
        <v>9286.9078879999997</v>
      </c>
      <c r="H30" s="177">
        <f t="shared" si="5"/>
        <v>9285.255228</v>
      </c>
    </row>
    <row r="31" spans="2:16" x14ac:dyDescent="0.2">
      <c r="B31" s="187" t="s">
        <v>169</v>
      </c>
      <c r="C31" s="176">
        <v>2659.9684470000002</v>
      </c>
      <c r="D31" s="176">
        <v>3027.3397829999999</v>
      </c>
      <c r="E31" s="176">
        <v>3129.6954070000002</v>
      </c>
      <c r="F31" s="176">
        <v>3179.0414110000002</v>
      </c>
      <c r="G31" s="176">
        <v>3241.9303789999999</v>
      </c>
      <c r="H31" s="177">
        <v>3241.9303789999999</v>
      </c>
    </row>
    <row r="32" spans="2:16" x14ac:dyDescent="0.2">
      <c r="B32" s="187" t="s">
        <v>170</v>
      </c>
      <c r="C32" s="176">
        <v>3808.4111119999998</v>
      </c>
      <c r="D32" s="176">
        <v>4308.1128930000004</v>
      </c>
      <c r="E32" s="176">
        <v>4191.1037649999998</v>
      </c>
      <c r="F32" s="176">
        <v>4370.4845869999999</v>
      </c>
      <c r="G32" s="176">
        <v>5457.206193</v>
      </c>
      <c r="H32" s="177">
        <v>5456.5864460000003</v>
      </c>
    </row>
    <row r="33" spans="2:9" x14ac:dyDescent="0.2">
      <c r="B33" s="187" t="s">
        <v>171</v>
      </c>
      <c r="C33" s="176">
        <v>656.44005800000002</v>
      </c>
      <c r="D33" s="176">
        <v>986.13520200000016</v>
      </c>
      <c r="E33" s="176">
        <v>551.409986</v>
      </c>
      <c r="F33" s="176">
        <v>579.70495299999993</v>
      </c>
      <c r="G33" s="176">
        <v>587.77131600000007</v>
      </c>
      <c r="H33" s="177">
        <v>586.73840300000006</v>
      </c>
    </row>
    <row r="34" spans="2:9" x14ac:dyDescent="0.2">
      <c r="B34" s="171" t="s">
        <v>183</v>
      </c>
      <c r="C34" s="169">
        <v>13126.823016</v>
      </c>
      <c r="D34" s="169">
        <v>13619.032004999999</v>
      </c>
      <c r="E34" s="169">
        <v>12773.923413</v>
      </c>
      <c r="F34" s="169">
        <v>12964.806603000001</v>
      </c>
      <c r="G34" s="169">
        <v>11041.327649999999</v>
      </c>
      <c r="H34" s="170">
        <v>11230.281655999999</v>
      </c>
    </row>
    <row r="35" spans="2:9" ht="25.5" x14ac:dyDescent="0.2">
      <c r="B35" s="171" t="s">
        <v>184</v>
      </c>
      <c r="C35" s="169">
        <v>206.879479</v>
      </c>
      <c r="D35" s="169">
        <v>207.005323</v>
      </c>
      <c r="E35" s="169">
        <v>114.534446</v>
      </c>
      <c r="F35" s="169">
        <v>114.06335300000001</v>
      </c>
      <c r="G35" s="169">
        <v>104.187055</v>
      </c>
      <c r="H35" s="170">
        <v>104.245479</v>
      </c>
    </row>
    <row r="36" spans="2:9" x14ac:dyDescent="0.2">
      <c r="B36" s="172" t="s">
        <v>185</v>
      </c>
      <c r="C36" s="173">
        <v>453.296268</v>
      </c>
      <c r="D36" s="173">
        <v>473.302301</v>
      </c>
      <c r="E36" s="173">
        <v>529.67370100000005</v>
      </c>
      <c r="F36" s="173">
        <v>529.67370100000005</v>
      </c>
      <c r="G36" s="169">
        <v>448.38392700000003</v>
      </c>
      <c r="H36" s="170">
        <v>448.38392700000003</v>
      </c>
    </row>
    <row r="37" spans="2:9" x14ac:dyDescent="0.2">
      <c r="B37" s="172" t="s">
        <v>186</v>
      </c>
      <c r="C37" s="173">
        <v>7487.024864</v>
      </c>
      <c r="D37" s="173">
        <v>7884.9669160000003</v>
      </c>
      <c r="E37" s="173">
        <v>8148.6953540000004</v>
      </c>
      <c r="F37" s="173">
        <v>8637.6238069999999</v>
      </c>
      <c r="G37" s="169">
        <v>7017.4979890000004</v>
      </c>
      <c r="H37" s="170">
        <v>7525.017527</v>
      </c>
    </row>
    <row r="38" spans="2:9" x14ac:dyDescent="0.2">
      <c r="B38" s="188" t="s">
        <v>187</v>
      </c>
      <c r="C38" s="169">
        <v>3031.5957410000001</v>
      </c>
      <c r="D38" s="169">
        <v>3031.5957410000001</v>
      </c>
      <c r="E38" s="169">
        <v>1922.52</v>
      </c>
      <c r="F38" s="169">
        <v>1922.52</v>
      </c>
      <c r="G38" s="169">
        <v>2252.44</v>
      </c>
      <c r="H38" s="170">
        <v>2252.44</v>
      </c>
    </row>
    <row r="39" spans="2:9" x14ac:dyDescent="0.2">
      <c r="B39" s="189" t="s">
        <v>2</v>
      </c>
      <c r="C39" s="183">
        <f t="shared" ref="C39:H39" si="6">+C27+C28+C34+C35+C36+C37+C38</f>
        <v>55186.408974999998</v>
      </c>
      <c r="D39" s="183">
        <f t="shared" si="6"/>
        <v>50637.852324999993</v>
      </c>
      <c r="E39" s="183">
        <f t="shared" si="6"/>
        <v>54088.105014000001</v>
      </c>
      <c r="F39" s="183">
        <f t="shared" si="6"/>
        <v>51830.082977999999</v>
      </c>
      <c r="G39" s="183">
        <f t="shared" si="6"/>
        <v>55035.979389000007</v>
      </c>
      <c r="H39" s="184">
        <f t="shared" si="6"/>
        <v>51810.937327000007</v>
      </c>
    </row>
    <row r="40" spans="2:9" x14ac:dyDescent="0.2">
      <c r="B40" s="189" t="s">
        <v>159</v>
      </c>
      <c r="C40" s="183">
        <f t="shared" ref="C40:H40" si="7">+C39+C25</f>
        <v>662583.85386500007</v>
      </c>
      <c r="D40" s="183">
        <f t="shared" si="7"/>
        <v>672562.89388500003</v>
      </c>
      <c r="E40" s="183">
        <f t="shared" si="7"/>
        <v>665710.35747199995</v>
      </c>
      <c r="F40" s="183">
        <f t="shared" si="7"/>
        <v>678152.281479</v>
      </c>
      <c r="G40" s="183">
        <f t="shared" si="7"/>
        <v>663361.25909300009</v>
      </c>
      <c r="H40" s="184">
        <f t="shared" si="7"/>
        <v>673230.35510600009</v>
      </c>
      <c r="I40" s="59"/>
    </row>
    <row r="41" spans="2:9" x14ac:dyDescent="0.2">
      <c r="B41" s="189" t="s">
        <v>3</v>
      </c>
      <c r="C41" s="183">
        <v>234839.746036</v>
      </c>
      <c r="D41" s="183">
        <v>234839.746036</v>
      </c>
      <c r="E41" s="183">
        <v>254865.55995600001</v>
      </c>
      <c r="F41" s="183">
        <v>254865.55995600001</v>
      </c>
      <c r="G41" s="183">
        <v>263849.66693599999</v>
      </c>
      <c r="H41" s="184">
        <v>263849.66693599999</v>
      </c>
      <c r="I41" s="59"/>
    </row>
    <row r="42" spans="2:9" ht="13.5" thickBot="1" x14ac:dyDescent="0.25">
      <c r="B42" s="190" t="s">
        <v>4</v>
      </c>
      <c r="C42" s="191">
        <f t="shared" ref="C42:H42" si="8">+C40+C41</f>
        <v>897423.59990100004</v>
      </c>
      <c r="D42" s="191">
        <f t="shared" si="8"/>
        <v>907402.63992099999</v>
      </c>
      <c r="E42" s="191">
        <f t="shared" si="8"/>
        <v>920575.9174279999</v>
      </c>
      <c r="F42" s="191">
        <f t="shared" si="8"/>
        <v>933017.84143500007</v>
      </c>
      <c r="G42" s="191">
        <f t="shared" si="8"/>
        <v>927210.92602900008</v>
      </c>
      <c r="H42" s="192">
        <f t="shared" si="8"/>
        <v>937080.02204200008</v>
      </c>
    </row>
    <row r="43" spans="2:9" s="52" customFormat="1" x14ac:dyDescent="0.2"/>
    <row r="44" spans="2:9" x14ac:dyDescent="0.2">
      <c r="C44" s="59"/>
      <c r="D44" s="59"/>
      <c r="E44" s="59"/>
      <c r="F44" s="59"/>
      <c r="G44" s="59"/>
      <c r="H44" s="59"/>
    </row>
    <row r="45" spans="2:9" x14ac:dyDescent="0.2">
      <c r="C45" s="72"/>
      <c r="D45" s="72"/>
      <c r="E45" s="72"/>
      <c r="F45" s="72"/>
      <c r="G45" s="72"/>
      <c r="H45" s="72"/>
    </row>
    <row r="46" spans="2:9" x14ac:dyDescent="0.2">
      <c r="C46" s="74"/>
      <c r="D46" s="74"/>
      <c r="E46" s="74"/>
      <c r="F46" s="74"/>
      <c r="G46" s="74"/>
      <c r="H46" s="74"/>
    </row>
    <row r="47" spans="2:9" x14ac:dyDescent="0.2">
      <c r="C47" s="73"/>
      <c r="D47" s="73"/>
      <c r="E47" s="73"/>
      <c r="F47" s="73"/>
      <c r="G47" s="73"/>
      <c r="H47" s="73"/>
    </row>
    <row r="48" spans="2:9" x14ac:dyDescent="0.2">
      <c r="C48" s="74"/>
      <c r="D48" s="74"/>
      <c r="E48" s="74"/>
      <c r="F48" s="72"/>
      <c r="G48" s="72"/>
      <c r="H48" s="72"/>
    </row>
    <row r="49" spans="3:8" x14ac:dyDescent="0.2">
      <c r="C49" s="72"/>
      <c r="D49" s="72"/>
      <c r="E49" s="72"/>
      <c r="F49" s="72"/>
      <c r="G49" s="72"/>
      <c r="H49" s="72"/>
    </row>
    <row r="51" spans="3:8" x14ac:dyDescent="0.2">
      <c r="C51" s="59"/>
      <c r="D51" s="59"/>
      <c r="E51" s="59"/>
      <c r="F51" s="59"/>
      <c r="G51" s="59"/>
      <c r="H51" s="59"/>
    </row>
  </sheetData>
  <mergeCells count="4">
    <mergeCell ref="B2:H2"/>
    <mergeCell ref="C5:D5"/>
    <mergeCell ref="E5:F5"/>
    <mergeCell ref="G5:H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65"/>
  <sheetViews>
    <sheetView zoomScaleNormal="100" workbookViewId="0">
      <selection activeCell="A2" sqref="A2"/>
    </sheetView>
  </sheetViews>
  <sheetFormatPr defaultColWidth="8.85546875" defaultRowHeight="12.75" x14ac:dyDescent="0.2"/>
  <cols>
    <col min="1" max="1" width="47.7109375" style="46" customWidth="1"/>
    <col min="2" max="2" width="13.28515625" style="46" customWidth="1"/>
    <col min="3" max="9" width="10.7109375" style="46" customWidth="1"/>
    <col min="10" max="10" width="12.28515625" style="46" customWidth="1"/>
    <col min="11" max="15" width="10.7109375" style="46" customWidth="1"/>
    <col min="16" max="17" width="8.85546875" style="46"/>
    <col min="18" max="18" width="16.85546875" style="46" bestFit="1" customWidth="1"/>
    <col min="19" max="19" width="17" style="46" bestFit="1" customWidth="1"/>
    <col min="20" max="16384" width="8.85546875" style="46"/>
  </cols>
  <sheetData>
    <row r="1" spans="1:17" ht="13.5" thickBot="1" x14ac:dyDescent="0.25"/>
    <row r="2" spans="1:17" x14ac:dyDescent="0.2">
      <c r="A2" s="48" t="s">
        <v>266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50"/>
    </row>
    <row r="3" spans="1:17" x14ac:dyDescent="0.2">
      <c r="A3" s="51" t="s">
        <v>160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3"/>
    </row>
    <row r="4" spans="1:17" ht="38.25" x14ac:dyDescent="0.2">
      <c r="A4" s="148" t="s">
        <v>192</v>
      </c>
      <c r="B4" s="149" t="s">
        <v>201</v>
      </c>
      <c r="C4" s="149" t="s">
        <v>202</v>
      </c>
      <c r="D4" s="149" t="s">
        <v>203</v>
      </c>
      <c r="E4" s="149" t="s">
        <v>11</v>
      </c>
      <c r="F4" s="149" t="s">
        <v>204</v>
      </c>
      <c r="G4" s="149" t="s">
        <v>205</v>
      </c>
      <c r="H4" s="149" t="s">
        <v>206</v>
      </c>
      <c r="I4" s="149" t="s">
        <v>207</v>
      </c>
      <c r="J4" s="149" t="s">
        <v>208</v>
      </c>
      <c r="K4" s="149" t="s">
        <v>209</v>
      </c>
      <c r="L4" s="149" t="s">
        <v>210</v>
      </c>
      <c r="M4" s="149" t="s">
        <v>211</v>
      </c>
      <c r="N4" s="149" t="s">
        <v>212</v>
      </c>
      <c r="O4" s="150" t="s">
        <v>213</v>
      </c>
      <c r="P4" s="159"/>
    </row>
    <row r="5" spans="1:17" ht="15" customHeight="1" x14ac:dyDescent="0.2">
      <c r="A5" s="152" t="s">
        <v>193</v>
      </c>
      <c r="B5" s="153">
        <v>18002.358066000001</v>
      </c>
      <c r="C5" s="153">
        <v>136.81411900000001</v>
      </c>
      <c r="D5" s="153">
        <v>50.834851</v>
      </c>
      <c r="E5" s="153">
        <v>5714.0895630000005</v>
      </c>
      <c r="F5" s="153">
        <v>763.62368800000002</v>
      </c>
      <c r="G5" s="153">
        <v>43135.433894000002</v>
      </c>
      <c r="H5" s="153">
        <v>8523.4708840000003</v>
      </c>
      <c r="I5" s="153">
        <v>54.090803999999999</v>
      </c>
      <c r="J5" s="153">
        <v>880.13633900000002</v>
      </c>
      <c r="K5" s="153">
        <v>16489.495661000001</v>
      </c>
      <c r="L5" s="153">
        <v>81.941975999999997</v>
      </c>
      <c r="M5" s="153">
        <v>674.73473999999999</v>
      </c>
      <c r="N5" s="153">
        <v>119.69789400000001</v>
      </c>
      <c r="O5" s="154">
        <f>SUM(B5:N5)</f>
        <v>94626.722479000018</v>
      </c>
      <c r="P5" s="59"/>
      <c r="Q5" s="59"/>
    </row>
    <row r="6" spans="1:17" ht="15" customHeight="1" x14ac:dyDescent="0.2">
      <c r="A6" s="152" t="s">
        <v>165</v>
      </c>
      <c r="B6" s="153">
        <v>6652.7802149999998</v>
      </c>
      <c r="C6" s="153">
        <v>69.472268999999997</v>
      </c>
      <c r="D6" s="153">
        <v>42.566262999999999</v>
      </c>
      <c r="E6" s="153">
        <v>1902.847653</v>
      </c>
      <c r="F6" s="153">
        <v>134.41871499999999</v>
      </c>
      <c r="G6" s="153">
        <v>1104.122959</v>
      </c>
      <c r="H6" s="153">
        <v>1547.0155500000001</v>
      </c>
      <c r="I6" s="153">
        <v>103.591002</v>
      </c>
      <c r="J6" s="153">
        <v>288.20827800000001</v>
      </c>
      <c r="K6" s="153">
        <v>1584.2606229999999</v>
      </c>
      <c r="L6" s="153">
        <v>51.342359999999999</v>
      </c>
      <c r="M6" s="153">
        <v>123.94412800000001</v>
      </c>
      <c r="N6" s="153">
        <v>83.332215000000005</v>
      </c>
      <c r="O6" s="154">
        <f t="shared" ref="O6:O24" si="0">SUM(B6:N6)</f>
        <v>13687.90223</v>
      </c>
      <c r="P6" s="59"/>
      <c r="Q6" s="59"/>
    </row>
    <row r="7" spans="1:17" ht="15" customHeight="1" x14ac:dyDescent="0.2">
      <c r="A7" s="152" t="s">
        <v>153</v>
      </c>
      <c r="B7" s="153">
        <v>277.589474</v>
      </c>
      <c r="C7" s="153">
        <v>8.8728020000000001</v>
      </c>
      <c r="D7" s="153">
        <v>3.087259</v>
      </c>
      <c r="E7" s="153">
        <v>362.021185</v>
      </c>
      <c r="F7" s="153">
        <v>14.113343</v>
      </c>
      <c r="G7" s="153">
        <v>2723.9522959999999</v>
      </c>
      <c r="H7" s="153">
        <v>521.01638400000002</v>
      </c>
      <c r="I7" s="153">
        <v>3.2148850000000002</v>
      </c>
      <c r="J7" s="153">
        <v>54.321418999999999</v>
      </c>
      <c r="K7" s="153">
        <v>1003.523891</v>
      </c>
      <c r="L7" s="153">
        <v>4.498507</v>
      </c>
      <c r="M7" s="153">
        <v>40.894857999999999</v>
      </c>
      <c r="N7" s="153">
        <v>7.2205659999999998</v>
      </c>
      <c r="O7" s="154">
        <f t="shared" si="0"/>
        <v>5024.3268689999995</v>
      </c>
      <c r="P7" s="59"/>
      <c r="Q7" s="59"/>
    </row>
    <row r="8" spans="1:17" ht="15" customHeight="1" x14ac:dyDescent="0.2">
      <c r="A8" s="152" t="s">
        <v>194</v>
      </c>
      <c r="B8" s="153">
        <v>117199.013817</v>
      </c>
      <c r="C8" s="153">
        <v>123.04121499999999</v>
      </c>
      <c r="D8" s="153">
        <v>140960.29235999999</v>
      </c>
      <c r="E8" s="153">
        <v>38.148111999999998</v>
      </c>
      <c r="F8" s="153">
        <v>638.47007399999995</v>
      </c>
      <c r="G8" s="153">
        <v>8805.08698</v>
      </c>
      <c r="H8" s="153">
        <v>10653.795017</v>
      </c>
      <c r="I8" s="153">
        <v>184.810373</v>
      </c>
      <c r="J8" s="153">
        <v>5097.7872209999996</v>
      </c>
      <c r="K8" s="153">
        <v>50.152406999999997</v>
      </c>
      <c r="L8" s="153">
        <v>309.43938800000001</v>
      </c>
      <c r="M8" s="153">
        <v>390.86790500000001</v>
      </c>
      <c r="N8" s="153">
        <v>641.86298799999997</v>
      </c>
      <c r="O8" s="154">
        <f t="shared" si="0"/>
        <v>285092.767857</v>
      </c>
      <c r="P8" s="59"/>
      <c r="Q8" s="59"/>
    </row>
    <row r="9" spans="1:17" ht="15" customHeight="1" x14ac:dyDescent="0.2">
      <c r="A9" s="152" t="s">
        <v>173</v>
      </c>
      <c r="B9" s="153">
        <v>11755.378928</v>
      </c>
      <c r="C9" s="153">
        <v>7.6188000000000002</v>
      </c>
      <c r="D9" s="153">
        <v>987.36423600000001</v>
      </c>
      <c r="E9" s="153">
        <v>310.69211300000001</v>
      </c>
      <c r="F9" s="153">
        <v>38.235610999999999</v>
      </c>
      <c r="G9" s="153">
        <v>77.513623999999993</v>
      </c>
      <c r="H9" s="153">
        <v>1522.8305359999999</v>
      </c>
      <c r="I9" s="153">
        <v>0</v>
      </c>
      <c r="J9" s="153">
        <v>1</v>
      </c>
      <c r="K9" s="153">
        <v>73.407657</v>
      </c>
      <c r="L9" s="153">
        <v>1.5517650000000001</v>
      </c>
      <c r="M9" s="153">
        <v>248.207707</v>
      </c>
      <c r="N9" s="153">
        <v>535.98552900000004</v>
      </c>
      <c r="O9" s="154">
        <f t="shared" si="0"/>
        <v>15559.786505999997</v>
      </c>
      <c r="P9" s="59"/>
      <c r="Q9" s="59"/>
    </row>
    <row r="10" spans="1:17" ht="15" customHeight="1" x14ac:dyDescent="0.2">
      <c r="A10" s="152" t="s">
        <v>174</v>
      </c>
      <c r="B10" s="153">
        <v>7837.5036220000002</v>
      </c>
      <c r="C10" s="153">
        <v>54.249763000000002</v>
      </c>
      <c r="D10" s="153">
        <v>1.6877219999999999</v>
      </c>
      <c r="E10" s="153">
        <v>0</v>
      </c>
      <c r="F10" s="153">
        <v>10</v>
      </c>
      <c r="G10" s="153">
        <v>617.03508899999997</v>
      </c>
      <c r="H10" s="153">
        <v>38.927385000000001</v>
      </c>
      <c r="I10" s="153">
        <v>2.6233080000000002</v>
      </c>
      <c r="J10" s="153">
        <v>610.18213700000001</v>
      </c>
      <c r="K10" s="153">
        <v>0</v>
      </c>
      <c r="L10" s="153">
        <v>160.70304899999999</v>
      </c>
      <c r="M10" s="153">
        <v>53.581423000000001</v>
      </c>
      <c r="N10" s="153">
        <v>0</v>
      </c>
      <c r="O10" s="154">
        <f t="shared" si="0"/>
        <v>9386.4934979999998</v>
      </c>
      <c r="P10" s="59"/>
      <c r="Q10" s="59"/>
    </row>
    <row r="11" spans="1:17" ht="15" customHeight="1" x14ac:dyDescent="0.2">
      <c r="A11" s="152" t="s">
        <v>175</v>
      </c>
      <c r="B11" s="153">
        <v>56.926304999999999</v>
      </c>
      <c r="C11" s="153">
        <v>46.303683999999997</v>
      </c>
      <c r="D11" s="153">
        <v>0</v>
      </c>
      <c r="E11" s="153">
        <v>0</v>
      </c>
      <c r="F11" s="153">
        <v>1180.5484409999999</v>
      </c>
      <c r="G11" s="153">
        <v>1.442393</v>
      </c>
      <c r="H11" s="153">
        <v>12.845748</v>
      </c>
      <c r="I11" s="153">
        <v>9.6039980000000007</v>
      </c>
      <c r="J11" s="153">
        <v>1.1015969999999999</v>
      </c>
      <c r="K11" s="153">
        <v>165.28763599999999</v>
      </c>
      <c r="L11" s="153">
        <v>0.48910100000000001</v>
      </c>
      <c r="M11" s="153">
        <v>0.5</v>
      </c>
      <c r="N11" s="153">
        <v>19.605236999999999</v>
      </c>
      <c r="O11" s="154">
        <f t="shared" si="0"/>
        <v>1494.6541399999999</v>
      </c>
      <c r="P11" s="59"/>
      <c r="Q11" s="59"/>
    </row>
    <row r="12" spans="1:17" ht="15" customHeight="1" x14ac:dyDescent="0.2">
      <c r="A12" s="152" t="s">
        <v>195</v>
      </c>
      <c r="B12" s="153">
        <v>18433</v>
      </c>
      <c r="C12" s="153">
        <v>0</v>
      </c>
      <c r="D12" s="153">
        <v>0</v>
      </c>
      <c r="E12" s="153">
        <v>0</v>
      </c>
      <c r="F12" s="153">
        <v>0</v>
      </c>
      <c r="G12" s="153">
        <v>0</v>
      </c>
      <c r="H12" s="153">
        <v>0</v>
      </c>
      <c r="I12" s="153">
        <v>0</v>
      </c>
      <c r="J12" s="153">
        <v>0</v>
      </c>
      <c r="K12" s="153">
        <v>0</v>
      </c>
      <c r="L12" s="153">
        <v>0</v>
      </c>
      <c r="M12" s="153">
        <v>0</v>
      </c>
      <c r="N12" s="153">
        <v>0</v>
      </c>
      <c r="O12" s="154">
        <f t="shared" si="0"/>
        <v>18433</v>
      </c>
      <c r="P12" s="59"/>
      <c r="Q12" s="59"/>
    </row>
    <row r="13" spans="1:17" ht="15" customHeight="1" x14ac:dyDescent="0.2">
      <c r="A13" s="152" t="s">
        <v>177</v>
      </c>
      <c r="B13" s="19">
        <v>76674.250952999995</v>
      </c>
      <c r="C13" s="153">
        <v>22.530618</v>
      </c>
      <c r="D13" s="153">
        <v>0</v>
      </c>
      <c r="E13" s="153">
        <v>0.96208400000000005</v>
      </c>
      <c r="F13" s="153">
        <v>0</v>
      </c>
      <c r="G13" s="153">
        <v>4.1128179999999999</v>
      </c>
      <c r="H13" s="153">
        <v>22.610018</v>
      </c>
      <c r="I13" s="153">
        <v>1.2335719999999999</v>
      </c>
      <c r="J13" s="153">
        <v>0.2089</v>
      </c>
      <c r="K13" s="153">
        <v>0.33300000000000002</v>
      </c>
      <c r="L13" s="153">
        <v>0</v>
      </c>
      <c r="M13" s="153">
        <v>6.0534559999999997</v>
      </c>
      <c r="N13" s="153">
        <v>0</v>
      </c>
      <c r="O13" s="154">
        <f t="shared" si="0"/>
        <v>76732.295418999987</v>
      </c>
      <c r="P13" s="59"/>
      <c r="Q13" s="59"/>
    </row>
    <row r="14" spans="1:17" ht="15" customHeight="1" x14ac:dyDescent="0.2">
      <c r="A14" s="155" t="s">
        <v>178</v>
      </c>
      <c r="B14" s="153">
        <v>75557.789432000005</v>
      </c>
      <c r="C14" s="153">
        <v>50</v>
      </c>
      <c r="D14" s="153">
        <v>42</v>
      </c>
      <c r="E14" s="153">
        <v>0.05</v>
      </c>
      <c r="F14" s="153">
        <v>0</v>
      </c>
      <c r="G14" s="153">
        <v>0.01</v>
      </c>
      <c r="H14" s="153">
        <v>75.093457000000001</v>
      </c>
      <c r="I14" s="153">
        <v>0</v>
      </c>
      <c r="J14" s="153">
        <v>5.6256969999999997</v>
      </c>
      <c r="K14" s="153">
        <v>403.9</v>
      </c>
      <c r="L14" s="153">
        <v>0.05</v>
      </c>
      <c r="M14" s="153">
        <v>1.5479999999999999E-3</v>
      </c>
      <c r="N14" s="153">
        <v>0</v>
      </c>
      <c r="O14" s="154">
        <f t="shared" si="0"/>
        <v>76134.520133999991</v>
      </c>
      <c r="P14" s="59"/>
      <c r="Q14" s="59"/>
    </row>
    <row r="15" spans="1:17" ht="15" customHeight="1" x14ac:dyDescent="0.2">
      <c r="A15" s="155" t="s">
        <v>179</v>
      </c>
      <c r="B15" s="153">
        <v>1155.0050000000001</v>
      </c>
      <c r="C15" s="153">
        <v>0</v>
      </c>
      <c r="D15" s="153">
        <v>0</v>
      </c>
      <c r="E15" s="153">
        <v>0</v>
      </c>
      <c r="F15" s="153">
        <v>0</v>
      </c>
      <c r="G15" s="153">
        <v>0</v>
      </c>
      <c r="H15" s="153">
        <v>0</v>
      </c>
      <c r="I15" s="153">
        <v>0</v>
      </c>
      <c r="J15" s="153">
        <v>0</v>
      </c>
      <c r="K15" s="153">
        <v>0</v>
      </c>
      <c r="L15" s="153">
        <v>0</v>
      </c>
      <c r="M15" s="153">
        <v>0</v>
      </c>
      <c r="N15" s="153">
        <v>0</v>
      </c>
      <c r="O15" s="154">
        <f t="shared" si="0"/>
        <v>1155.0050000000001</v>
      </c>
      <c r="P15" s="59"/>
      <c r="Q15" s="59"/>
    </row>
    <row r="16" spans="1:17" ht="15" customHeight="1" x14ac:dyDescent="0.2">
      <c r="A16" s="152" t="s">
        <v>180</v>
      </c>
      <c r="B16" s="153">
        <v>9343.7807859999994</v>
      </c>
      <c r="C16" s="153">
        <v>4.885097</v>
      </c>
      <c r="D16" s="153">
        <v>433.01592799999997</v>
      </c>
      <c r="E16" s="153">
        <v>18.976966000000001</v>
      </c>
      <c r="F16" s="153">
        <v>3.5908039999999999</v>
      </c>
      <c r="G16" s="153">
        <v>62.266083999999999</v>
      </c>
      <c r="H16" s="153">
        <v>45.019925999999998</v>
      </c>
      <c r="I16" s="153">
        <v>1.2179000000000001E-2</v>
      </c>
      <c r="J16" s="153">
        <v>23.984763000000001</v>
      </c>
      <c r="K16" s="153">
        <v>106.579425</v>
      </c>
      <c r="L16" s="153">
        <v>0.82983399999999996</v>
      </c>
      <c r="M16" s="153">
        <v>1.812619</v>
      </c>
      <c r="N16" s="153">
        <v>25.216346999999999</v>
      </c>
      <c r="O16" s="154">
        <f t="shared" si="0"/>
        <v>10069.970758000001</v>
      </c>
      <c r="P16" s="59"/>
      <c r="Q16" s="59"/>
    </row>
    <row r="17" spans="1:19" ht="15" customHeight="1" x14ac:dyDescent="0.2">
      <c r="A17" s="152" t="s">
        <v>196</v>
      </c>
      <c r="B17" s="153">
        <v>479.89130799999998</v>
      </c>
      <c r="C17" s="153">
        <v>157.140085</v>
      </c>
      <c r="D17" s="153">
        <v>36.977761000000001</v>
      </c>
      <c r="E17" s="153">
        <v>546.17478200000005</v>
      </c>
      <c r="F17" s="153">
        <v>64.333027000000001</v>
      </c>
      <c r="G17" s="153">
        <v>68.308144999999996</v>
      </c>
      <c r="H17" s="153">
        <v>1025.3668070000001</v>
      </c>
      <c r="I17" s="153">
        <v>266.53659299999998</v>
      </c>
      <c r="J17" s="153">
        <v>1036.5569009999999</v>
      </c>
      <c r="K17" s="153">
        <v>3011.9195810000001</v>
      </c>
      <c r="L17" s="153">
        <v>64.849252000000007</v>
      </c>
      <c r="M17" s="153">
        <v>605.37255800000003</v>
      </c>
      <c r="N17" s="153">
        <v>3.9806520000000001</v>
      </c>
      <c r="O17" s="154">
        <f t="shared" si="0"/>
        <v>7367.4074520000004</v>
      </c>
      <c r="P17" s="59"/>
      <c r="Q17" s="59"/>
    </row>
    <row r="18" spans="1:19" ht="15" customHeight="1" x14ac:dyDescent="0.2">
      <c r="A18" s="152" t="s">
        <v>197</v>
      </c>
      <c r="B18" s="153">
        <v>11729.974109999999</v>
      </c>
      <c r="C18" s="153">
        <v>230.74614500000001</v>
      </c>
      <c r="D18" s="153">
        <v>27.717378</v>
      </c>
      <c r="E18" s="153">
        <v>0</v>
      </c>
      <c r="F18" s="153">
        <v>128.5</v>
      </c>
      <c r="G18" s="153">
        <v>3248.4375060000002</v>
      </c>
      <c r="H18" s="153">
        <v>1699.086168</v>
      </c>
      <c r="I18" s="153">
        <v>356.98796800000002</v>
      </c>
      <c r="J18" s="153">
        <v>5607.1765240000004</v>
      </c>
      <c r="K18" s="153">
        <v>0</v>
      </c>
      <c r="L18" s="153">
        <v>140.34315100000001</v>
      </c>
      <c r="M18" s="153">
        <v>4.1556829999999998</v>
      </c>
      <c r="N18" s="153">
        <v>340.25752199999999</v>
      </c>
      <c r="O18" s="154">
        <f t="shared" si="0"/>
        <v>23513.382155000003</v>
      </c>
      <c r="P18" s="59"/>
      <c r="Q18" s="59"/>
    </row>
    <row r="19" spans="1:19" ht="15" customHeight="1" x14ac:dyDescent="0.2">
      <c r="A19" s="152" t="s">
        <v>183</v>
      </c>
      <c r="B19" s="153">
        <v>7472.8373149999998</v>
      </c>
      <c r="C19" s="153">
        <v>4053.9668339999998</v>
      </c>
      <c r="D19" s="153">
        <v>0</v>
      </c>
      <c r="E19" s="153">
        <v>0</v>
      </c>
      <c r="F19" s="153">
        <v>0</v>
      </c>
      <c r="G19" s="153">
        <v>10.220456</v>
      </c>
      <c r="H19" s="153">
        <v>0</v>
      </c>
      <c r="I19" s="153">
        <v>0</v>
      </c>
      <c r="J19" s="153">
        <v>1052.6137920000001</v>
      </c>
      <c r="K19" s="153">
        <v>0</v>
      </c>
      <c r="L19" s="153">
        <v>293.06946199999999</v>
      </c>
      <c r="M19" s="153">
        <v>244.11515700000001</v>
      </c>
      <c r="N19" s="153">
        <v>0</v>
      </c>
      <c r="O19" s="154">
        <f t="shared" si="0"/>
        <v>13126.823015999998</v>
      </c>
      <c r="P19" s="59"/>
      <c r="Q19" s="59"/>
    </row>
    <row r="20" spans="1:19" ht="15" customHeight="1" x14ac:dyDescent="0.2">
      <c r="A20" s="152" t="s">
        <v>184</v>
      </c>
      <c r="B20" s="153">
        <v>23</v>
      </c>
      <c r="C20" s="153">
        <v>76</v>
      </c>
      <c r="D20" s="153">
        <v>0</v>
      </c>
      <c r="E20" s="153">
        <v>0</v>
      </c>
      <c r="F20" s="153">
        <v>0.2</v>
      </c>
      <c r="G20" s="153">
        <v>5.4</v>
      </c>
      <c r="H20" s="153">
        <v>0</v>
      </c>
      <c r="I20" s="153">
        <v>5</v>
      </c>
      <c r="J20" s="153">
        <v>3.7053229999999999</v>
      </c>
      <c r="K20" s="153">
        <v>1.4617E-2</v>
      </c>
      <c r="L20" s="153">
        <v>0</v>
      </c>
      <c r="M20" s="153">
        <v>93.559539000000001</v>
      </c>
      <c r="N20" s="153">
        <v>0</v>
      </c>
      <c r="O20" s="154">
        <f t="shared" si="0"/>
        <v>206.879479</v>
      </c>
      <c r="P20" s="59"/>
      <c r="Q20" s="59"/>
    </row>
    <row r="21" spans="1:19" ht="15" customHeight="1" x14ac:dyDescent="0.2">
      <c r="A21" s="152" t="s">
        <v>198</v>
      </c>
      <c r="B21" s="153">
        <v>189.16198199999999</v>
      </c>
      <c r="C21" s="153">
        <v>0</v>
      </c>
      <c r="D21" s="153">
        <v>0</v>
      </c>
      <c r="E21" s="153">
        <v>0</v>
      </c>
      <c r="F21" s="153">
        <v>0</v>
      </c>
      <c r="G21" s="153">
        <v>178.11589799999999</v>
      </c>
      <c r="H21" s="153">
        <v>0</v>
      </c>
      <c r="I21" s="153">
        <v>33</v>
      </c>
      <c r="J21" s="153">
        <v>0.11738800000000001</v>
      </c>
      <c r="K21" s="153">
        <v>52.901000000000003</v>
      </c>
      <c r="L21" s="153">
        <v>0</v>
      </c>
      <c r="M21" s="153">
        <v>0</v>
      </c>
      <c r="N21" s="153">
        <v>0</v>
      </c>
      <c r="O21" s="154">
        <f t="shared" si="0"/>
        <v>453.296268</v>
      </c>
      <c r="P21" s="59"/>
      <c r="Q21" s="59"/>
    </row>
    <row r="22" spans="1:19" ht="15" customHeight="1" x14ac:dyDescent="0.2">
      <c r="A22" s="152" t="s">
        <v>186</v>
      </c>
      <c r="B22" s="153">
        <v>6295.7849560000004</v>
      </c>
      <c r="C22" s="153">
        <v>60.447319</v>
      </c>
      <c r="D22" s="153">
        <v>5</v>
      </c>
      <c r="E22" s="153">
        <v>7.6</v>
      </c>
      <c r="F22" s="153">
        <v>2</v>
      </c>
      <c r="G22" s="153">
        <v>0</v>
      </c>
      <c r="H22" s="153">
        <v>2.2383329999999999</v>
      </c>
      <c r="I22" s="153">
        <v>0.45770499999999997</v>
      </c>
      <c r="J22" s="153">
        <v>1104.731628</v>
      </c>
      <c r="K22" s="153">
        <v>0</v>
      </c>
      <c r="L22" s="153">
        <v>2.6631179999999999</v>
      </c>
      <c r="M22" s="153">
        <v>0.55500000000000005</v>
      </c>
      <c r="N22" s="153">
        <v>5.546805</v>
      </c>
      <c r="O22" s="154">
        <f t="shared" si="0"/>
        <v>7487.0248640000009</v>
      </c>
      <c r="P22" s="59"/>
      <c r="Q22" s="59"/>
    </row>
    <row r="23" spans="1:19" ht="15" customHeight="1" x14ac:dyDescent="0.2">
      <c r="A23" s="152" t="s">
        <v>199</v>
      </c>
      <c r="B23" s="153">
        <v>2695.5957410000001</v>
      </c>
      <c r="C23" s="153">
        <v>130</v>
      </c>
      <c r="D23" s="153">
        <v>0</v>
      </c>
      <c r="E23" s="153">
        <v>0</v>
      </c>
      <c r="F23" s="153">
        <v>0</v>
      </c>
      <c r="G23" s="153">
        <v>1</v>
      </c>
      <c r="H23" s="153">
        <v>200</v>
      </c>
      <c r="I23" s="153">
        <v>5</v>
      </c>
      <c r="J23" s="153">
        <v>0</v>
      </c>
      <c r="K23" s="153">
        <v>0</v>
      </c>
      <c r="L23" s="153">
        <v>0</v>
      </c>
      <c r="M23" s="153">
        <v>0</v>
      </c>
      <c r="N23" s="153">
        <v>0</v>
      </c>
      <c r="O23" s="154">
        <f t="shared" si="0"/>
        <v>3031.5957410000001</v>
      </c>
      <c r="P23" s="59"/>
      <c r="Q23" s="59"/>
      <c r="R23" s="72"/>
      <c r="S23" s="72"/>
    </row>
    <row r="24" spans="1:19" ht="15" customHeight="1" x14ac:dyDescent="0.2">
      <c r="A24" s="152" t="s">
        <v>200</v>
      </c>
      <c r="B24" s="153">
        <v>234510.61394099999</v>
      </c>
      <c r="C24" s="153">
        <v>242.92110600000001</v>
      </c>
      <c r="D24" s="153">
        <v>0</v>
      </c>
      <c r="E24" s="153">
        <v>0</v>
      </c>
      <c r="F24" s="153">
        <v>0</v>
      </c>
      <c r="G24" s="153">
        <v>18.303578000000002</v>
      </c>
      <c r="H24" s="153">
        <v>18.292770000000001</v>
      </c>
      <c r="I24" s="153">
        <v>6.046246</v>
      </c>
      <c r="J24" s="153">
        <v>0</v>
      </c>
      <c r="K24" s="153">
        <v>0</v>
      </c>
      <c r="L24" s="153">
        <v>0</v>
      </c>
      <c r="M24" s="153">
        <v>43.568395000000002</v>
      </c>
      <c r="N24" s="153">
        <v>0</v>
      </c>
      <c r="O24" s="154">
        <f t="shared" si="0"/>
        <v>234839.746036</v>
      </c>
      <c r="P24" s="59"/>
      <c r="Q24" s="59"/>
      <c r="R24" s="72"/>
      <c r="S24" s="72"/>
    </row>
    <row r="25" spans="1:19" ht="15" customHeight="1" thickBot="1" x14ac:dyDescent="0.25">
      <c r="A25" s="156" t="s">
        <v>5</v>
      </c>
      <c r="B25" s="157">
        <f>SUM(B5:B24)</f>
        <v>606342.23595100001</v>
      </c>
      <c r="C25" s="157">
        <f t="shared" ref="C25:O25" si="1">SUM(C5:C24)</f>
        <v>5475.0098559999997</v>
      </c>
      <c r="D25" s="157">
        <f t="shared" si="1"/>
        <v>142590.54375799999</v>
      </c>
      <c r="E25" s="157">
        <f t="shared" si="1"/>
        <v>8901.5624580000003</v>
      </c>
      <c r="F25" s="157">
        <f t="shared" si="1"/>
        <v>2978.0337030000001</v>
      </c>
      <c r="G25" s="157">
        <f t="shared" si="1"/>
        <v>60060.76172000001</v>
      </c>
      <c r="H25" s="157">
        <f t="shared" si="1"/>
        <v>25907.608983000002</v>
      </c>
      <c r="I25" s="157">
        <f t="shared" si="1"/>
        <v>1032.208633</v>
      </c>
      <c r="J25" s="157">
        <f t="shared" si="1"/>
        <v>15767.457907</v>
      </c>
      <c r="K25" s="157">
        <f t="shared" si="1"/>
        <v>22941.775498000006</v>
      </c>
      <c r="L25" s="157">
        <f t="shared" si="1"/>
        <v>1111.7709629999999</v>
      </c>
      <c r="M25" s="157">
        <f t="shared" si="1"/>
        <v>2531.9247159999995</v>
      </c>
      <c r="N25" s="157">
        <f t="shared" si="1"/>
        <v>1782.705755</v>
      </c>
      <c r="O25" s="157">
        <f t="shared" si="1"/>
        <v>897423.59990100004</v>
      </c>
      <c r="P25" s="59"/>
      <c r="Q25" s="59"/>
      <c r="R25" s="73"/>
      <c r="S25" s="73"/>
    </row>
    <row r="26" spans="1:19" x14ac:dyDescent="0.2">
      <c r="R26" s="74"/>
      <c r="S26" s="74"/>
    </row>
    <row r="27" spans="1:19" ht="13.5" thickBot="1" x14ac:dyDescent="0.25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R27" s="72"/>
      <c r="S27" s="72"/>
    </row>
    <row r="28" spans="1:19" x14ac:dyDescent="0.2">
      <c r="A28" s="48" t="s">
        <v>267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50"/>
      <c r="R28" s="72"/>
      <c r="S28" s="72"/>
    </row>
    <row r="29" spans="1:19" x14ac:dyDescent="0.2">
      <c r="A29" s="51" t="s">
        <v>160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3"/>
      <c r="R29" s="74"/>
      <c r="S29" s="72"/>
    </row>
    <row r="30" spans="1:19" ht="38.25" x14ac:dyDescent="0.2">
      <c r="A30" s="148" t="s">
        <v>192</v>
      </c>
      <c r="B30" s="149" t="s">
        <v>201</v>
      </c>
      <c r="C30" s="149" t="s">
        <v>202</v>
      </c>
      <c r="D30" s="149" t="s">
        <v>203</v>
      </c>
      <c r="E30" s="149" t="s">
        <v>11</v>
      </c>
      <c r="F30" s="149" t="s">
        <v>204</v>
      </c>
      <c r="G30" s="149" t="s">
        <v>205</v>
      </c>
      <c r="H30" s="149" t="s">
        <v>206</v>
      </c>
      <c r="I30" s="149" t="s">
        <v>207</v>
      </c>
      <c r="J30" s="149" t="s">
        <v>208</v>
      </c>
      <c r="K30" s="149" t="s">
        <v>209</v>
      </c>
      <c r="L30" s="149" t="s">
        <v>210</v>
      </c>
      <c r="M30" s="149" t="s">
        <v>211</v>
      </c>
      <c r="N30" s="149" t="s">
        <v>212</v>
      </c>
      <c r="O30" s="150" t="s">
        <v>213</v>
      </c>
      <c r="P30" s="160"/>
    </row>
    <row r="31" spans="1:19" ht="15.75" x14ac:dyDescent="0.2">
      <c r="A31" s="152" t="s">
        <v>193</v>
      </c>
      <c r="B31" s="153">
        <v>18002.358066000001</v>
      </c>
      <c r="C31" s="153">
        <v>136.81411900000001</v>
      </c>
      <c r="D31" s="153">
        <v>50.834851</v>
      </c>
      <c r="E31" s="153">
        <v>5714.0895630000005</v>
      </c>
      <c r="F31" s="153">
        <v>763.62368800000002</v>
      </c>
      <c r="G31" s="153">
        <v>43135.433894000002</v>
      </c>
      <c r="H31" s="153">
        <v>8523.4708840000003</v>
      </c>
      <c r="I31" s="153">
        <v>54.090803999999999</v>
      </c>
      <c r="J31" s="153">
        <v>880.13633900000002</v>
      </c>
      <c r="K31" s="153">
        <v>16489.495661000001</v>
      </c>
      <c r="L31" s="153">
        <v>81.941975999999997</v>
      </c>
      <c r="M31" s="153">
        <v>674.73473999999999</v>
      </c>
      <c r="N31" s="153">
        <v>119.69789400000001</v>
      </c>
      <c r="O31" s="154">
        <f t="shared" ref="O31:O50" si="2">SUM(B31:N31)</f>
        <v>94626.722479000018</v>
      </c>
      <c r="P31" s="59"/>
      <c r="Q31" s="59"/>
    </row>
    <row r="32" spans="1:19" ht="15.75" x14ac:dyDescent="0.2">
      <c r="A32" s="152" t="s">
        <v>165</v>
      </c>
      <c r="B32" s="153">
        <v>6687.1945619999997</v>
      </c>
      <c r="C32" s="153">
        <v>70.044306000000006</v>
      </c>
      <c r="D32" s="153">
        <v>47.842564000000003</v>
      </c>
      <c r="E32" s="153">
        <v>1911.8991149999999</v>
      </c>
      <c r="F32" s="153">
        <v>135.221057</v>
      </c>
      <c r="G32" s="153">
        <v>1204.122959</v>
      </c>
      <c r="H32" s="153">
        <v>1551.700531</v>
      </c>
      <c r="I32" s="153">
        <v>127.354416</v>
      </c>
      <c r="J32" s="153">
        <v>300.00926500000003</v>
      </c>
      <c r="K32" s="153">
        <v>1726.060876</v>
      </c>
      <c r="L32" s="153">
        <v>53.040833999999997</v>
      </c>
      <c r="M32" s="153">
        <v>125.326455</v>
      </c>
      <c r="N32" s="153">
        <v>90.610855000000001</v>
      </c>
      <c r="O32" s="154">
        <f t="shared" si="2"/>
        <v>14030.427795000001</v>
      </c>
      <c r="P32" s="59"/>
      <c r="Q32" s="59"/>
    </row>
    <row r="33" spans="1:17" ht="15.75" x14ac:dyDescent="0.2">
      <c r="A33" s="152" t="s">
        <v>153</v>
      </c>
      <c r="B33" s="153">
        <v>277.589474</v>
      </c>
      <c r="C33" s="153">
        <v>8.8728020000000001</v>
      </c>
      <c r="D33" s="153">
        <v>3.087259</v>
      </c>
      <c r="E33" s="153">
        <v>362.021185</v>
      </c>
      <c r="F33" s="153">
        <v>14.113343</v>
      </c>
      <c r="G33" s="153">
        <v>2723.9522959999999</v>
      </c>
      <c r="H33" s="153">
        <v>521.01638400000002</v>
      </c>
      <c r="I33" s="153">
        <v>3.2148850000000002</v>
      </c>
      <c r="J33" s="153">
        <v>54.321418999999999</v>
      </c>
      <c r="K33" s="153">
        <v>1003.525718</v>
      </c>
      <c r="L33" s="153">
        <v>4.498507</v>
      </c>
      <c r="M33" s="153">
        <v>40.894857999999999</v>
      </c>
      <c r="N33" s="153">
        <v>7.2205659999999998</v>
      </c>
      <c r="O33" s="154">
        <f t="shared" si="2"/>
        <v>5024.3286959999996</v>
      </c>
      <c r="P33" s="59"/>
      <c r="Q33" s="59"/>
    </row>
    <row r="34" spans="1:17" ht="15.75" x14ac:dyDescent="0.2">
      <c r="A34" s="152" t="s">
        <v>194</v>
      </c>
      <c r="B34" s="153">
        <v>122337.722437</v>
      </c>
      <c r="C34" s="153">
        <v>142.34121500000001</v>
      </c>
      <c r="D34" s="153">
        <v>141713.75074399999</v>
      </c>
      <c r="E34" s="153">
        <v>38.148111999999998</v>
      </c>
      <c r="F34" s="153">
        <v>638.47007399999995</v>
      </c>
      <c r="G34" s="153">
        <v>8994.71198</v>
      </c>
      <c r="H34" s="153">
        <v>10662.631558999999</v>
      </c>
      <c r="I34" s="153">
        <v>184.88081</v>
      </c>
      <c r="J34" s="153">
        <v>5157.8063389999998</v>
      </c>
      <c r="K34" s="153">
        <v>50.152406999999997</v>
      </c>
      <c r="L34" s="153">
        <v>310.43938800000001</v>
      </c>
      <c r="M34" s="153">
        <v>391.067905</v>
      </c>
      <c r="N34" s="153">
        <v>711.43277799999998</v>
      </c>
      <c r="O34" s="154">
        <f t="shared" si="2"/>
        <v>291333.5557480001</v>
      </c>
      <c r="P34" s="59"/>
      <c r="Q34" s="59"/>
    </row>
    <row r="35" spans="1:17" ht="15.75" x14ac:dyDescent="0.2">
      <c r="A35" s="152" t="s">
        <v>173</v>
      </c>
      <c r="B35" s="153">
        <v>11755.378928</v>
      </c>
      <c r="C35" s="153">
        <v>8.2913859999999993</v>
      </c>
      <c r="D35" s="153">
        <v>1056.660153</v>
      </c>
      <c r="E35" s="153">
        <v>310.69211300000001</v>
      </c>
      <c r="F35" s="153">
        <v>38.235610999999999</v>
      </c>
      <c r="G35" s="153">
        <v>77.513623999999993</v>
      </c>
      <c r="H35" s="153">
        <v>1522.8305359999999</v>
      </c>
      <c r="I35" s="153">
        <v>0</v>
      </c>
      <c r="J35" s="153">
        <v>1</v>
      </c>
      <c r="K35" s="153">
        <v>69.407657</v>
      </c>
      <c r="L35" s="153">
        <v>1.5517650000000001</v>
      </c>
      <c r="M35" s="153">
        <v>338.071843</v>
      </c>
      <c r="N35" s="153">
        <v>535.98552900000004</v>
      </c>
      <c r="O35" s="154">
        <f t="shared" si="2"/>
        <v>15715.619144999999</v>
      </c>
      <c r="P35" s="59"/>
      <c r="Q35" s="59"/>
    </row>
    <row r="36" spans="1:17" ht="15.75" x14ac:dyDescent="0.2">
      <c r="A36" s="152" t="s">
        <v>174</v>
      </c>
      <c r="B36" s="153">
        <v>7857.5036220000002</v>
      </c>
      <c r="C36" s="153">
        <v>112.921058</v>
      </c>
      <c r="D36" s="153">
        <v>1.6877219999999999</v>
      </c>
      <c r="E36" s="153">
        <v>0</v>
      </c>
      <c r="F36" s="153">
        <v>10</v>
      </c>
      <c r="G36" s="153">
        <v>617.03508899999997</v>
      </c>
      <c r="H36" s="153">
        <v>38.927385000000001</v>
      </c>
      <c r="I36" s="153">
        <v>2.6233080000000002</v>
      </c>
      <c r="J36" s="153">
        <v>685.667056</v>
      </c>
      <c r="K36" s="153">
        <v>0</v>
      </c>
      <c r="L36" s="153">
        <v>161.333393</v>
      </c>
      <c r="M36" s="153">
        <v>53.581423000000001</v>
      </c>
      <c r="N36" s="153">
        <v>0</v>
      </c>
      <c r="O36" s="154">
        <f t="shared" si="2"/>
        <v>9541.2800560000014</v>
      </c>
      <c r="P36" s="59"/>
      <c r="Q36" s="59"/>
    </row>
    <row r="37" spans="1:17" ht="15.75" x14ac:dyDescent="0.2">
      <c r="A37" s="152" t="s">
        <v>175</v>
      </c>
      <c r="B37" s="153">
        <v>56.926304999999999</v>
      </c>
      <c r="C37" s="153">
        <v>46.303683999999997</v>
      </c>
      <c r="D37" s="153">
        <v>0</v>
      </c>
      <c r="E37" s="153">
        <v>0</v>
      </c>
      <c r="F37" s="153">
        <v>1180.5484409999999</v>
      </c>
      <c r="G37" s="153">
        <v>1.442393</v>
      </c>
      <c r="H37" s="153">
        <v>14.457938</v>
      </c>
      <c r="I37" s="153">
        <v>9.6039980000000007</v>
      </c>
      <c r="J37" s="153">
        <v>1.1015969999999999</v>
      </c>
      <c r="K37" s="153">
        <v>165.28763599999999</v>
      </c>
      <c r="L37" s="153">
        <v>0.48910100000000001</v>
      </c>
      <c r="M37" s="153">
        <v>0.5</v>
      </c>
      <c r="N37" s="153">
        <v>19.605236999999999</v>
      </c>
      <c r="O37" s="154">
        <f t="shared" si="2"/>
        <v>1496.2663299999999</v>
      </c>
      <c r="P37" s="59"/>
      <c r="Q37" s="59"/>
    </row>
    <row r="38" spans="1:17" ht="15.75" x14ac:dyDescent="0.2">
      <c r="A38" s="152" t="s">
        <v>195</v>
      </c>
      <c r="B38" s="153">
        <v>18433</v>
      </c>
      <c r="C38" s="153">
        <v>0</v>
      </c>
      <c r="D38" s="153">
        <v>0</v>
      </c>
      <c r="E38" s="153">
        <v>0</v>
      </c>
      <c r="F38" s="153">
        <v>0</v>
      </c>
      <c r="G38" s="153">
        <v>0</v>
      </c>
      <c r="H38" s="153">
        <v>0</v>
      </c>
      <c r="I38" s="153">
        <v>0</v>
      </c>
      <c r="J38" s="153">
        <v>0</v>
      </c>
      <c r="K38" s="153">
        <v>0</v>
      </c>
      <c r="L38" s="153">
        <v>0</v>
      </c>
      <c r="M38" s="153">
        <v>0</v>
      </c>
      <c r="N38" s="153">
        <v>0</v>
      </c>
      <c r="O38" s="154">
        <f t="shared" si="2"/>
        <v>18433</v>
      </c>
      <c r="P38" s="59"/>
      <c r="Q38" s="59"/>
    </row>
    <row r="39" spans="1:17" ht="15.75" x14ac:dyDescent="0.2">
      <c r="A39" s="152" t="s">
        <v>177</v>
      </c>
      <c r="B39" s="153">
        <v>76674.250952999995</v>
      </c>
      <c r="C39" s="153">
        <v>22.530618</v>
      </c>
      <c r="D39" s="153">
        <v>0</v>
      </c>
      <c r="E39" s="153">
        <v>0.96208400000000005</v>
      </c>
      <c r="F39" s="153">
        <v>0</v>
      </c>
      <c r="G39" s="153">
        <v>4.1128179999999999</v>
      </c>
      <c r="H39" s="153">
        <v>22.610018</v>
      </c>
      <c r="I39" s="153">
        <v>1.2335719999999999</v>
      </c>
      <c r="J39" s="153">
        <v>0.2089</v>
      </c>
      <c r="K39" s="153">
        <v>0.28299999999999997</v>
      </c>
      <c r="L39" s="153">
        <v>0</v>
      </c>
      <c r="M39" s="153">
        <v>6.0534559999999997</v>
      </c>
      <c r="N39" s="153">
        <v>0</v>
      </c>
      <c r="O39" s="154">
        <f t="shared" si="2"/>
        <v>76732.245418999984</v>
      </c>
      <c r="P39" s="59"/>
      <c r="Q39" s="59"/>
    </row>
    <row r="40" spans="1:17" ht="15.75" x14ac:dyDescent="0.2">
      <c r="A40" s="155" t="s">
        <v>178</v>
      </c>
      <c r="B40" s="153">
        <v>75588.689431999999</v>
      </c>
      <c r="C40" s="153">
        <v>50</v>
      </c>
      <c r="D40" s="153">
        <v>42</v>
      </c>
      <c r="E40" s="153">
        <v>0.05</v>
      </c>
      <c r="F40" s="153">
        <v>0</v>
      </c>
      <c r="G40" s="153">
        <v>0.01</v>
      </c>
      <c r="H40" s="153">
        <v>75.093457000000001</v>
      </c>
      <c r="I40" s="153">
        <v>0</v>
      </c>
      <c r="J40" s="153">
        <v>5.6256969999999997</v>
      </c>
      <c r="K40" s="153">
        <v>403.9</v>
      </c>
      <c r="L40" s="153">
        <v>0.05</v>
      </c>
      <c r="M40" s="153">
        <v>1.5479999999999999E-3</v>
      </c>
      <c r="N40" s="153">
        <v>0</v>
      </c>
      <c r="O40" s="154">
        <f t="shared" si="2"/>
        <v>76165.420133999985</v>
      </c>
      <c r="P40" s="59"/>
      <c r="Q40" s="59"/>
    </row>
    <row r="41" spans="1:17" ht="15.75" x14ac:dyDescent="0.2">
      <c r="A41" s="155" t="s">
        <v>179</v>
      </c>
      <c r="B41" s="153">
        <v>1155.0050000000001</v>
      </c>
      <c r="C41" s="153">
        <v>0</v>
      </c>
      <c r="D41" s="153">
        <v>0</v>
      </c>
      <c r="E41" s="153">
        <v>0</v>
      </c>
      <c r="F41" s="153">
        <v>0</v>
      </c>
      <c r="G41" s="153">
        <v>0</v>
      </c>
      <c r="H41" s="153">
        <v>0</v>
      </c>
      <c r="I41" s="153">
        <v>0</v>
      </c>
      <c r="J41" s="153">
        <v>0</v>
      </c>
      <c r="K41" s="153">
        <v>0</v>
      </c>
      <c r="L41" s="153">
        <v>0</v>
      </c>
      <c r="M41" s="153">
        <v>0</v>
      </c>
      <c r="N41" s="153">
        <v>0</v>
      </c>
      <c r="O41" s="154">
        <f t="shared" si="2"/>
        <v>1155.0050000000001</v>
      </c>
      <c r="P41" s="59"/>
      <c r="Q41" s="59"/>
    </row>
    <row r="42" spans="1:17" ht="15.75" x14ac:dyDescent="0.2">
      <c r="A42" s="152" t="s">
        <v>180</v>
      </c>
      <c r="B42" s="153">
        <v>16943.780785999999</v>
      </c>
      <c r="C42" s="153">
        <v>6.0850970000000002</v>
      </c>
      <c r="D42" s="153">
        <v>433.01592799999997</v>
      </c>
      <c r="E42" s="153">
        <v>18.976966000000001</v>
      </c>
      <c r="F42" s="153">
        <v>3.5908039999999999</v>
      </c>
      <c r="G42" s="153">
        <v>62.266083999999999</v>
      </c>
      <c r="H42" s="153">
        <v>45.019925999999998</v>
      </c>
      <c r="I42" s="153">
        <v>1.2179000000000001E-2</v>
      </c>
      <c r="J42" s="153">
        <v>23.984763000000001</v>
      </c>
      <c r="K42" s="153">
        <v>106.579425</v>
      </c>
      <c r="L42" s="153">
        <v>0.82983399999999996</v>
      </c>
      <c r="M42" s="153">
        <v>1.812619</v>
      </c>
      <c r="N42" s="153">
        <v>25.216346999999999</v>
      </c>
      <c r="O42" s="154">
        <f t="shared" si="2"/>
        <v>17671.170758</v>
      </c>
      <c r="P42" s="59"/>
      <c r="Q42" s="59"/>
    </row>
    <row r="43" spans="1:17" ht="15.75" x14ac:dyDescent="0.2">
      <c r="A43" s="152" t="s">
        <v>196</v>
      </c>
      <c r="B43" s="153">
        <v>670.24658199999999</v>
      </c>
      <c r="C43" s="153">
        <v>186.510469</v>
      </c>
      <c r="D43" s="153">
        <v>36.977761000000001</v>
      </c>
      <c r="E43" s="153">
        <v>563.40078200000005</v>
      </c>
      <c r="F43" s="153">
        <v>64.333027000000001</v>
      </c>
      <c r="G43" s="153">
        <v>68.308144999999996</v>
      </c>
      <c r="H43" s="153">
        <v>1211.5676800000001</v>
      </c>
      <c r="I43" s="153">
        <v>315.78037599999999</v>
      </c>
      <c r="J43" s="153">
        <v>1219.834783</v>
      </c>
      <c r="K43" s="153">
        <v>3201.2516820000001</v>
      </c>
      <c r="L43" s="153">
        <v>71.007852</v>
      </c>
      <c r="M43" s="153">
        <v>664.444616</v>
      </c>
      <c r="N43" s="153">
        <v>3.9806520000000001</v>
      </c>
      <c r="O43" s="154">
        <f t="shared" si="2"/>
        <v>8277.6444069999998</v>
      </c>
      <c r="P43" s="59"/>
      <c r="Q43" s="59"/>
    </row>
    <row r="44" spans="1:17" ht="25.5" x14ac:dyDescent="0.2">
      <c r="A44" s="152" t="s">
        <v>197</v>
      </c>
      <c r="B44" s="153">
        <v>6832.7622600000004</v>
      </c>
      <c r="C44" s="153">
        <v>230.74614500000001</v>
      </c>
      <c r="D44" s="153">
        <v>27.717378</v>
      </c>
      <c r="E44" s="153">
        <v>0</v>
      </c>
      <c r="F44" s="153">
        <v>202.973117</v>
      </c>
      <c r="G44" s="153">
        <v>3439.5382129999998</v>
      </c>
      <c r="H44" s="153">
        <v>1699.086168</v>
      </c>
      <c r="I44" s="153">
        <v>452.68428499999999</v>
      </c>
      <c r="J44" s="153">
        <v>3601.9376769999999</v>
      </c>
      <c r="K44" s="153">
        <v>0</v>
      </c>
      <c r="L44" s="153">
        <v>153.49162200000001</v>
      </c>
      <c r="M44" s="153">
        <v>5.7563740000000001</v>
      </c>
      <c r="N44" s="153">
        <v>497.612393</v>
      </c>
      <c r="O44" s="154">
        <f t="shared" si="2"/>
        <v>17144.305632000003</v>
      </c>
      <c r="P44" s="59"/>
      <c r="Q44" s="59"/>
    </row>
    <row r="45" spans="1:17" ht="15.75" x14ac:dyDescent="0.2">
      <c r="A45" s="152" t="s">
        <v>183</v>
      </c>
      <c r="B45" s="153">
        <v>7479.587434</v>
      </c>
      <c r="C45" s="153">
        <v>4128.9202560000003</v>
      </c>
      <c r="D45" s="153">
        <v>0</v>
      </c>
      <c r="E45" s="153">
        <v>0</v>
      </c>
      <c r="F45" s="153">
        <v>0</v>
      </c>
      <c r="G45" s="153">
        <v>10.220456</v>
      </c>
      <c r="H45" s="153">
        <v>0</v>
      </c>
      <c r="I45" s="153">
        <v>0</v>
      </c>
      <c r="J45" s="153">
        <v>1449.5531960000001</v>
      </c>
      <c r="K45" s="153">
        <v>0</v>
      </c>
      <c r="L45" s="153">
        <v>306.63550600000002</v>
      </c>
      <c r="M45" s="153">
        <v>244.11515700000001</v>
      </c>
      <c r="N45" s="153">
        <v>0</v>
      </c>
      <c r="O45" s="154">
        <f t="shared" si="2"/>
        <v>13619.032005000001</v>
      </c>
      <c r="P45" s="59"/>
      <c r="Q45" s="59"/>
    </row>
    <row r="46" spans="1:17" ht="15.75" x14ac:dyDescent="0.2">
      <c r="A46" s="152" t="s">
        <v>184</v>
      </c>
      <c r="B46" s="153">
        <v>23</v>
      </c>
      <c r="C46" s="153">
        <v>76</v>
      </c>
      <c r="D46" s="153">
        <v>0</v>
      </c>
      <c r="E46" s="153">
        <v>0</v>
      </c>
      <c r="F46" s="153">
        <v>0.2</v>
      </c>
      <c r="G46" s="153">
        <v>5.4</v>
      </c>
      <c r="H46" s="153">
        <v>0</v>
      </c>
      <c r="I46" s="153">
        <v>5</v>
      </c>
      <c r="J46" s="153">
        <v>3.8311670000000002</v>
      </c>
      <c r="K46" s="153">
        <v>1.4617E-2</v>
      </c>
      <c r="L46" s="153">
        <v>0</v>
      </c>
      <c r="M46" s="153">
        <v>93.559539000000001</v>
      </c>
      <c r="N46" s="153">
        <v>0</v>
      </c>
      <c r="O46" s="154">
        <f t="shared" si="2"/>
        <v>207.005323</v>
      </c>
      <c r="P46" s="59"/>
      <c r="Q46" s="59"/>
    </row>
    <row r="47" spans="1:17" ht="15.75" x14ac:dyDescent="0.2">
      <c r="A47" s="152" t="s">
        <v>198</v>
      </c>
      <c r="B47" s="153">
        <v>189.16198199999999</v>
      </c>
      <c r="C47" s="153">
        <v>0</v>
      </c>
      <c r="D47" s="153">
        <v>0</v>
      </c>
      <c r="E47" s="153">
        <v>0</v>
      </c>
      <c r="F47" s="153">
        <v>0</v>
      </c>
      <c r="G47" s="153">
        <v>178.11589799999999</v>
      </c>
      <c r="H47" s="153">
        <v>0</v>
      </c>
      <c r="I47" s="153">
        <v>52.771256999999999</v>
      </c>
      <c r="J47" s="153">
        <v>0.35216399999999998</v>
      </c>
      <c r="K47" s="153">
        <v>52.901000000000003</v>
      </c>
      <c r="L47" s="153">
        <v>0</v>
      </c>
      <c r="M47" s="153">
        <v>0</v>
      </c>
      <c r="N47" s="153">
        <v>0</v>
      </c>
      <c r="O47" s="154">
        <f t="shared" si="2"/>
        <v>473.302301</v>
      </c>
      <c r="P47" s="59"/>
      <c r="Q47" s="59"/>
    </row>
    <row r="48" spans="1:17" ht="15.75" x14ac:dyDescent="0.2">
      <c r="A48" s="152" t="s">
        <v>186</v>
      </c>
      <c r="B48" s="153">
        <v>6481.8270080000002</v>
      </c>
      <c r="C48" s="153">
        <v>60.447319</v>
      </c>
      <c r="D48" s="153">
        <v>5</v>
      </c>
      <c r="E48" s="153">
        <v>7.6</v>
      </c>
      <c r="F48" s="153">
        <v>2</v>
      </c>
      <c r="G48" s="153">
        <v>0</v>
      </c>
      <c r="H48" s="153">
        <v>2.2383329999999999</v>
      </c>
      <c r="I48" s="153">
        <v>0.45770499999999997</v>
      </c>
      <c r="J48" s="153">
        <v>1316.6316280000001</v>
      </c>
      <c r="K48" s="153">
        <v>0</v>
      </c>
      <c r="L48" s="153">
        <v>2.6631179999999999</v>
      </c>
      <c r="M48" s="153">
        <v>0.55500000000000005</v>
      </c>
      <c r="N48" s="153">
        <v>5.546805</v>
      </c>
      <c r="O48" s="154">
        <f t="shared" si="2"/>
        <v>7884.9669160000012</v>
      </c>
      <c r="P48" s="59"/>
      <c r="Q48" s="59"/>
    </row>
    <row r="49" spans="1:17" ht="15.75" x14ac:dyDescent="0.2">
      <c r="A49" s="152" t="s">
        <v>199</v>
      </c>
      <c r="B49" s="153">
        <v>2695.5957410000001</v>
      </c>
      <c r="C49" s="153">
        <v>130</v>
      </c>
      <c r="D49" s="153">
        <v>0</v>
      </c>
      <c r="E49" s="153">
        <v>0</v>
      </c>
      <c r="F49" s="153">
        <v>0</v>
      </c>
      <c r="G49" s="153">
        <v>1</v>
      </c>
      <c r="H49" s="153">
        <v>200</v>
      </c>
      <c r="I49" s="153">
        <v>5</v>
      </c>
      <c r="J49" s="153">
        <v>0</v>
      </c>
      <c r="K49" s="153">
        <v>0</v>
      </c>
      <c r="L49" s="153">
        <v>0</v>
      </c>
      <c r="M49" s="153">
        <v>0</v>
      </c>
      <c r="N49" s="153">
        <v>0</v>
      </c>
      <c r="O49" s="154">
        <f t="shared" si="2"/>
        <v>3031.5957410000001</v>
      </c>
      <c r="P49" s="59"/>
      <c r="Q49" s="59"/>
    </row>
    <row r="50" spans="1:17" ht="15.75" x14ac:dyDescent="0.2">
      <c r="A50" s="152" t="s">
        <v>200</v>
      </c>
      <c r="B50" s="153">
        <v>234510.61394099999</v>
      </c>
      <c r="C50" s="153">
        <v>242.92110600000001</v>
      </c>
      <c r="D50" s="153">
        <v>0</v>
      </c>
      <c r="E50" s="153">
        <v>0</v>
      </c>
      <c r="F50" s="153">
        <v>0</v>
      </c>
      <c r="G50" s="153">
        <v>18.303578000000002</v>
      </c>
      <c r="H50" s="153">
        <v>18.292770000000001</v>
      </c>
      <c r="I50" s="153">
        <v>6.046246</v>
      </c>
      <c r="J50" s="153">
        <v>0</v>
      </c>
      <c r="K50" s="153">
        <v>0</v>
      </c>
      <c r="L50" s="153">
        <v>0</v>
      </c>
      <c r="M50" s="153">
        <v>43.568395000000002</v>
      </c>
      <c r="N50" s="153">
        <v>0</v>
      </c>
      <c r="O50" s="154">
        <f t="shared" si="2"/>
        <v>234839.746036</v>
      </c>
      <c r="P50" s="59"/>
      <c r="Q50" s="59"/>
    </row>
    <row r="51" spans="1:17" ht="16.5" thickBot="1" x14ac:dyDescent="0.25">
      <c r="A51" s="156" t="s">
        <v>5</v>
      </c>
      <c r="B51" s="157">
        <f>SUM(B31:B50)</f>
        <v>614652.19451299997</v>
      </c>
      <c r="C51" s="157">
        <f t="shared" ref="C51:O51" si="3">SUM(C31:C50)</f>
        <v>5659.7495800000006</v>
      </c>
      <c r="D51" s="157">
        <f t="shared" si="3"/>
        <v>143418.57436</v>
      </c>
      <c r="E51" s="157">
        <f t="shared" si="3"/>
        <v>8927.8399200000003</v>
      </c>
      <c r="F51" s="157">
        <f t="shared" si="3"/>
        <v>3053.309162</v>
      </c>
      <c r="G51" s="157">
        <f t="shared" si="3"/>
        <v>60541.487427000007</v>
      </c>
      <c r="H51" s="157">
        <f t="shared" si="3"/>
        <v>26108.943569000003</v>
      </c>
      <c r="I51" s="157">
        <f t="shared" si="3"/>
        <v>1220.7538410000002</v>
      </c>
      <c r="J51" s="157">
        <f t="shared" si="3"/>
        <v>14702.001990000001</v>
      </c>
      <c r="K51" s="157">
        <f t="shared" si="3"/>
        <v>23268.859679000005</v>
      </c>
      <c r="L51" s="157">
        <f t="shared" si="3"/>
        <v>1147.972896</v>
      </c>
      <c r="M51" s="157">
        <f t="shared" si="3"/>
        <v>2684.0439279999996</v>
      </c>
      <c r="N51" s="157">
        <f t="shared" si="3"/>
        <v>2016.909056</v>
      </c>
      <c r="O51" s="157">
        <f t="shared" si="3"/>
        <v>907402.63992100011</v>
      </c>
      <c r="P51" s="59"/>
      <c r="Q51" s="59"/>
    </row>
    <row r="53" spans="1:17" x14ac:dyDescent="0.2"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</row>
    <row r="54" spans="1:17" x14ac:dyDescent="0.2"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</row>
    <row r="55" spans="1:17" x14ac:dyDescent="0.2"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</row>
    <row r="56" spans="1:17" x14ac:dyDescent="0.2"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</row>
    <row r="57" spans="1:17" x14ac:dyDescent="0.2"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</row>
    <row r="58" spans="1:17" x14ac:dyDescent="0.2"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</row>
    <row r="59" spans="1:17" x14ac:dyDescent="0.2"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</row>
    <row r="60" spans="1:17" x14ac:dyDescent="0.2"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</row>
    <row r="61" spans="1:17" x14ac:dyDescent="0.2"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</row>
    <row r="62" spans="1:17" x14ac:dyDescent="0.2"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</row>
    <row r="63" spans="1:17" x14ac:dyDescent="0.2"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</row>
    <row r="64" spans="1:17" x14ac:dyDescent="0.2"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</row>
    <row r="65" spans="2:14" x14ac:dyDescent="0.2"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</row>
  </sheetData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55"/>
  <sheetViews>
    <sheetView zoomScaleNormal="100" workbookViewId="0">
      <selection activeCell="A2" sqref="A2"/>
    </sheetView>
  </sheetViews>
  <sheetFormatPr defaultColWidth="8.85546875" defaultRowHeight="12.75" x14ac:dyDescent="0.2"/>
  <cols>
    <col min="1" max="1" width="46.7109375" style="46" customWidth="1"/>
    <col min="2" max="2" width="11.7109375" style="46" customWidth="1"/>
    <col min="3" max="9" width="10.7109375" style="46" customWidth="1"/>
    <col min="10" max="10" width="14" style="46" customWidth="1"/>
    <col min="11" max="14" width="10.7109375" style="46" customWidth="1"/>
    <col min="15" max="15" width="12" style="46" customWidth="1"/>
    <col min="16" max="17" width="8.85546875" style="46"/>
    <col min="18" max="18" width="16.85546875" style="46" bestFit="1" customWidth="1"/>
    <col min="19" max="19" width="17" style="46" bestFit="1" customWidth="1"/>
    <col min="20" max="16384" width="8.85546875" style="46"/>
  </cols>
  <sheetData>
    <row r="1" spans="1:17" ht="13.5" thickBot="1" x14ac:dyDescent="0.25"/>
    <row r="2" spans="1:17" x14ac:dyDescent="0.2">
      <c r="A2" s="48" t="s">
        <v>268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50"/>
    </row>
    <row r="3" spans="1:17" x14ac:dyDescent="0.2">
      <c r="A3" s="51" t="s">
        <v>160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3"/>
    </row>
    <row r="4" spans="1:17" ht="38.25" x14ac:dyDescent="0.2">
      <c r="A4" s="148" t="s">
        <v>192</v>
      </c>
      <c r="B4" s="149" t="s">
        <v>201</v>
      </c>
      <c r="C4" s="149" t="s">
        <v>202</v>
      </c>
      <c r="D4" s="149" t="s">
        <v>203</v>
      </c>
      <c r="E4" s="149" t="s">
        <v>11</v>
      </c>
      <c r="F4" s="149" t="s">
        <v>204</v>
      </c>
      <c r="G4" s="149" t="s">
        <v>205</v>
      </c>
      <c r="H4" s="149" t="s">
        <v>206</v>
      </c>
      <c r="I4" s="149" t="s">
        <v>207</v>
      </c>
      <c r="J4" s="149" t="s">
        <v>208</v>
      </c>
      <c r="K4" s="149" t="s">
        <v>209</v>
      </c>
      <c r="L4" s="149" t="s">
        <v>210</v>
      </c>
      <c r="M4" s="149" t="s">
        <v>211</v>
      </c>
      <c r="N4" s="149" t="s">
        <v>212</v>
      </c>
      <c r="O4" s="150" t="s">
        <v>213</v>
      </c>
      <c r="P4" s="151"/>
    </row>
    <row r="5" spans="1:17" ht="15" customHeight="1" x14ac:dyDescent="0.2">
      <c r="A5" s="152" t="s">
        <v>193</v>
      </c>
      <c r="B5" s="153">
        <v>19855.212592</v>
      </c>
      <c r="C5" s="153">
        <v>143.223692</v>
      </c>
      <c r="D5" s="153">
        <v>52.67201</v>
      </c>
      <c r="E5" s="153">
        <v>5770.0522719999999</v>
      </c>
      <c r="F5" s="153">
        <v>773.46438699999999</v>
      </c>
      <c r="G5" s="153">
        <v>42238.333869000002</v>
      </c>
      <c r="H5" s="153">
        <v>8574.9873740000003</v>
      </c>
      <c r="I5" s="153">
        <v>63.227038</v>
      </c>
      <c r="J5" s="153">
        <v>881.41734799999995</v>
      </c>
      <c r="K5" s="153">
        <v>16347.656534</v>
      </c>
      <c r="L5" s="153">
        <v>81.196937000000005</v>
      </c>
      <c r="M5" s="153">
        <v>658.03560200000004</v>
      </c>
      <c r="N5" s="153">
        <v>120.490008</v>
      </c>
      <c r="O5" s="154">
        <f>SUM(B5:N5)</f>
        <v>95559.969662999996</v>
      </c>
      <c r="P5" s="59"/>
      <c r="Q5" s="59"/>
    </row>
    <row r="6" spans="1:17" ht="15" customHeight="1" x14ac:dyDescent="0.2">
      <c r="A6" s="152" t="s">
        <v>165</v>
      </c>
      <c r="B6" s="153">
        <v>6419.8459940000002</v>
      </c>
      <c r="C6" s="153">
        <v>69.106658999999993</v>
      </c>
      <c r="D6" s="153">
        <v>42.601917</v>
      </c>
      <c r="E6" s="153">
        <v>1897.8336200000001</v>
      </c>
      <c r="F6" s="153">
        <v>115.74371499999999</v>
      </c>
      <c r="G6" s="153">
        <v>998.495316</v>
      </c>
      <c r="H6" s="153">
        <v>1505.4540480000001</v>
      </c>
      <c r="I6" s="153">
        <v>96.752776999999995</v>
      </c>
      <c r="J6" s="153">
        <v>280.19010900000001</v>
      </c>
      <c r="K6" s="153">
        <v>1322.7428609999999</v>
      </c>
      <c r="L6" s="153">
        <v>51.312567000000001</v>
      </c>
      <c r="M6" s="153">
        <v>116.047406</v>
      </c>
      <c r="N6" s="153">
        <v>83.197371000000004</v>
      </c>
      <c r="O6" s="154">
        <f t="shared" ref="O6:O24" si="0">SUM(B6:N6)</f>
        <v>12999.324360000001</v>
      </c>
      <c r="P6" s="59"/>
      <c r="Q6" s="59"/>
    </row>
    <row r="7" spans="1:17" ht="15" customHeight="1" x14ac:dyDescent="0.2">
      <c r="A7" s="152" t="s">
        <v>153</v>
      </c>
      <c r="B7" s="153">
        <v>277.33776999999998</v>
      </c>
      <c r="C7" s="153">
        <v>9.2773869999999992</v>
      </c>
      <c r="D7" s="153">
        <v>3.2042830000000002</v>
      </c>
      <c r="E7" s="153">
        <v>365.72304700000001</v>
      </c>
      <c r="F7" s="153">
        <v>14.44975</v>
      </c>
      <c r="G7" s="153">
        <v>2663.0798850000001</v>
      </c>
      <c r="H7" s="153">
        <v>521.59093399999995</v>
      </c>
      <c r="I7" s="153">
        <v>3.7654380000000001</v>
      </c>
      <c r="J7" s="153">
        <v>54.336488000000003</v>
      </c>
      <c r="K7" s="153">
        <v>994.57681200000002</v>
      </c>
      <c r="L7" s="153">
        <v>4.4517329999999999</v>
      </c>
      <c r="M7" s="153">
        <v>39.785372000000002</v>
      </c>
      <c r="N7" s="153">
        <v>7.2723190000000004</v>
      </c>
      <c r="O7" s="154">
        <f t="shared" si="0"/>
        <v>4958.8512179999998</v>
      </c>
      <c r="P7" s="59"/>
      <c r="Q7" s="59"/>
    </row>
    <row r="8" spans="1:17" ht="15" customHeight="1" x14ac:dyDescent="0.2">
      <c r="A8" s="152" t="s">
        <v>194</v>
      </c>
      <c r="B8" s="153">
        <v>118370.351713</v>
      </c>
      <c r="C8" s="153">
        <v>121.20920099999999</v>
      </c>
      <c r="D8" s="153">
        <v>142371.71539</v>
      </c>
      <c r="E8" s="153">
        <v>38.148111999999998</v>
      </c>
      <c r="F8" s="153">
        <v>632.82340699999997</v>
      </c>
      <c r="G8" s="153">
        <v>8829.5391170000003</v>
      </c>
      <c r="H8" s="153">
        <v>10597.708035</v>
      </c>
      <c r="I8" s="153">
        <v>184.745373</v>
      </c>
      <c r="J8" s="153">
        <v>5091.2872209999996</v>
      </c>
      <c r="K8" s="153">
        <v>50.194406999999998</v>
      </c>
      <c r="L8" s="153">
        <v>309.47538800000001</v>
      </c>
      <c r="M8" s="153">
        <v>388.33290499999998</v>
      </c>
      <c r="N8" s="153">
        <v>605.58748800000001</v>
      </c>
      <c r="O8" s="154">
        <f t="shared" si="0"/>
        <v>287591.11775699997</v>
      </c>
      <c r="P8" s="59"/>
      <c r="Q8" s="59"/>
    </row>
    <row r="9" spans="1:17" ht="15" customHeight="1" x14ac:dyDescent="0.2">
      <c r="A9" s="152" t="s">
        <v>173</v>
      </c>
      <c r="B9" s="153">
        <v>14711.378928</v>
      </c>
      <c r="C9" s="153">
        <v>7.6188000000000002</v>
      </c>
      <c r="D9" s="153">
        <v>1000.029899</v>
      </c>
      <c r="E9" s="153">
        <v>271.75126</v>
      </c>
      <c r="F9" s="153">
        <v>27.360610999999999</v>
      </c>
      <c r="G9" s="153">
        <v>67.427834000000004</v>
      </c>
      <c r="H9" s="153">
        <v>1403.3107359999999</v>
      </c>
      <c r="I9" s="153">
        <v>0</v>
      </c>
      <c r="J9" s="153">
        <v>0</v>
      </c>
      <c r="K9" s="153">
        <v>74.207656999999998</v>
      </c>
      <c r="L9" s="153">
        <v>1.5517650000000001</v>
      </c>
      <c r="M9" s="153">
        <v>82.481639999999999</v>
      </c>
      <c r="N9" s="153">
        <v>536.08852899999999</v>
      </c>
      <c r="O9" s="154">
        <f t="shared" si="0"/>
        <v>18183.207659000003</v>
      </c>
      <c r="P9" s="59"/>
      <c r="Q9" s="59"/>
    </row>
    <row r="10" spans="1:17" ht="15" customHeight="1" x14ac:dyDescent="0.2">
      <c r="A10" s="152" t="s">
        <v>174</v>
      </c>
      <c r="B10" s="153">
        <v>7313.6374340000002</v>
      </c>
      <c r="C10" s="153">
        <v>77.249763000000002</v>
      </c>
      <c r="D10" s="153">
        <v>1.6877219999999999</v>
      </c>
      <c r="E10" s="153">
        <v>0</v>
      </c>
      <c r="F10" s="153">
        <v>0</v>
      </c>
      <c r="G10" s="153">
        <v>604.53508899999997</v>
      </c>
      <c r="H10" s="153">
        <v>35.427385000000001</v>
      </c>
      <c r="I10" s="153">
        <v>2.6233080000000002</v>
      </c>
      <c r="J10" s="153">
        <v>559.10750599999994</v>
      </c>
      <c r="K10" s="153">
        <v>0</v>
      </c>
      <c r="L10" s="153">
        <v>157.697338</v>
      </c>
      <c r="M10" s="153">
        <v>55.381422999999998</v>
      </c>
      <c r="N10" s="153">
        <v>0</v>
      </c>
      <c r="O10" s="154">
        <f t="shared" si="0"/>
        <v>8807.3469679999998</v>
      </c>
      <c r="P10" s="59"/>
      <c r="Q10" s="59"/>
    </row>
    <row r="11" spans="1:17" ht="15" customHeight="1" x14ac:dyDescent="0.2">
      <c r="A11" s="152" t="s">
        <v>175</v>
      </c>
      <c r="B11" s="153">
        <v>57.494475000000001</v>
      </c>
      <c r="C11" s="153">
        <v>46.303683999999997</v>
      </c>
      <c r="D11" s="153">
        <v>0</v>
      </c>
      <c r="E11" s="153">
        <v>0</v>
      </c>
      <c r="F11" s="153">
        <v>1180.889099</v>
      </c>
      <c r="G11" s="153">
        <v>1.442393</v>
      </c>
      <c r="H11" s="153">
        <v>12.845748</v>
      </c>
      <c r="I11" s="153">
        <v>9.6039980000000007</v>
      </c>
      <c r="J11" s="153">
        <v>1.1015969999999999</v>
      </c>
      <c r="K11" s="153">
        <v>162.687636</v>
      </c>
      <c r="L11" s="153">
        <v>0.48910100000000001</v>
      </c>
      <c r="M11" s="153">
        <v>0.5</v>
      </c>
      <c r="N11" s="153">
        <v>19.605236999999999</v>
      </c>
      <c r="O11" s="154">
        <f t="shared" si="0"/>
        <v>1492.9629679999998</v>
      </c>
      <c r="P11" s="59"/>
      <c r="Q11" s="59"/>
    </row>
    <row r="12" spans="1:17" ht="15" customHeight="1" x14ac:dyDescent="0.2">
      <c r="A12" s="152" t="s">
        <v>195</v>
      </c>
      <c r="B12" s="153">
        <v>19120</v>
      </c>
      <c r="C12" s="153">
        <v>0</v>
      </c>
      <c r="D12" s="153">
        <v>0</v>
      </c>
      <c r="E12" s="153">
        <v>0</v>
      </c>
      <c r="F12" s="153">
        <v>0</v>
      </c>
      <c r="G12" s="153">
        <v>0</v>
      </c>
      <c r="H12" s="153">
        <v>0</v>
      </c>
      <c r="I12" s="153">
        <v>0</v>
      </c>
      <c r="J12" s="153">
        <v>0</v>
      </c>
      <c r="K12" s="153">
        <v>0</v>
      </c>
      <c r="L12" s="153">
        <v>0</v>
      </c>
      <c r="M12" s="153">
        <v>0</v>
      </c>
      <c r="N12" s="153">
        <v>0</v>
      </c>
      <c r="O12" s="154">
        <f t="shared" si="0"/>
        <v>19120</v>
      </c>
      <c r="P12" s="59"/>
      <c r="Q12" s="59"/>
    </row>
    <row r="13" spans="1:17" ht="15" customHeight="1" x14ac:dyDescent="0.2">
      <c r="A13" s="152" t="s">
        <v>177</v>
      </c>
      <c r="B13" s="19">
        <v>76545.813039999994</v>
      </c>
      <c r="C13" s="153">
        <v>12.709679</v>
      </c>
      <c r="D13" s="153">
        <v>0</v>
      </c>
      <c r="E13" s="153">
        <v>0.96208400000000005</v>
      </c>
      <c r="F13" s="153">
        <v>0</v>
      </c>
      <c r="G13" s="153">
        <v>3.4054419999999999</v>
      </c>
      <c r="H13" s="153">
        <v>21.609313</v>
      </c>
      <c r="I13" s="153">
        <v>0.68128999999999995</v>
      </c>
      <c r="J13" s="153">
        <v>0.2089</v>
      </c>
      <c r="K13" s="153">
        <v>0.27500000000000002</v>
      </c>
      <c r="L13" s="153">
        <v>0</v>
      </c>
      <c r="M13" s="153">
        <v>4.378698</v>
      </c>
      <c r="N13" s="153">
        <v>0</v>
      </c>
      <c r="O13" s="154">
        <f t="shared" si="0"/>
        <v>76590.043445999981</v>
      </c>
      <c r="P13" s="59"/>
      <c r="Q13" s="59"/>
    </row>
    <row r="14" spans="1:17" ht="15" customHeight="1" x14ac:dyDescent="0.2">
      <c r="A14" s="155" t="s">
        <v>178</v>
      </c>
      <c r="B14" s="153">
        <v>71547.159411999994</v>
      </c>
      <c r="C14" s="153">
        <v>0</v>
      </c>
      <c r="D14" s="153">
        <v>42</v>
      </c>
      <c r="E14" s="153">
        <v>0.05</v>
      </c>
      <c r="F14" s="153">
        <v>0</v>
      </c>
      <c r="G14" s="153">
        <v>0.01</v>
      </c>
      <c r="H14" s="153">
        <v>75.093457000000001</v>
      </c>
      <c r="I14" s="153">
        <v>0</v>
      </c>
      <c r="J14" s="153">
        <v>5.6256969999999997</v>
      </c>
      <c r="K14" s="153">
        <v>403.9</v>
      </c>
      <c r="L14" s="153">
        <v>0.05</v>
      </c>
      <c r="M14" s="153">
        <v>1.5479999999999999E-3</v>
      </c>
      <c r="N14" s="153">
        <v>0</v>
      </c>
      <c r="O14" s="154">
        <f t="shared" si="0"/>
        <v>72073.89011399998</v>
      </c>
      <c r="P14" s="59"/>
      <c r="Q14" s="59"/>
    </row>
    <row r="15" spans="1:17" ht="15" customHeight="1" x14ac:dyDescent="0.2">
      <c r="A15" s="155" t="s">
        <v>179</v>
      </c>
      <c r="B15" s="153">
        <v>1155.0050000000001</v>
      </c>
      <c r="C15" s="153">
        <v>0</v>
      </c>
      <c r="D15" s="153">
        <v>0</v>
      </c>
      <c r="E15" s="153">
        <v>0</v>
      </c>
      <c r="F15" s="153">
        <v>0</v>
      </c>
      <c r="G15" s="153">
        <v>0</v>
      </c>
      <c r="H15" s="153">
        <v>0</v>
      </c>
      <c r="I15" s="153">
        <v>0</v>
      </c>
      <c r="J15" s="153">
        <v>0</v>
      </c>
      <c r="K15" s="153">
        <v>0</v>
      </c>
      <c r="L15" s="153">
        <v>0</v>
      </c>
      <c r="M15" s="153">
        <v>0</v>
      </c>
      <c r="N15" s="153">
        <v>0</v>
      </c>
      <c r="O15" s="154">
        <f t="shared" si="0"/>
        <v>1155.0050000000001</v>
      </c>
      <c r="P15" s="59"/>
      <c r="Q15" s="59"/>
    </row>
    <row r="16" spans="1:17" ht="15" customHeight="1" x14ac:dyDescent="0.2">
      <c r="A16" s="152" t="s">
        <v>180</v>
      </c>
      <c r="B16" s="153">
        <v>11421.863504000001</v>
      </c>
      <c r="C16" s="153">
        <v>4.885097</v>
      </c>
      <c r="D16" s="153">
        <v>1248.2159280000001</v>
      </c>
      <c r="E16" s="153">
        <v>18.689008999999999</v>
      </c>
      <c r="F16" s="153">
        <v>3.190804</v>
      </c>
      <c r="G16" s="153">
        <v>86.386532000000003</v>
      </c>
      <c r="H16" s="153">
        <v>45.580264</v>
      </c>
      <c r="I16" s="153">
        <v>1.2179000000000001E-2</v>
      </c>
      <c r="J16" s="153">
        <v>24.854762999999998</v>
      </c>
      <c r="K16" s="153">
        <v>205.07942499999999</v>
      </c>
      <c r="L16" s="153">
        <v>0.82983399999999996</v>
      </c>
      <c r="M16" s="153">
        <v>1.229619</v>
      </c>
      <c r="N16" s="153">
        <v>29.716346999999999</v>
      </c>
      <c r="O16" s="154">
        <f t="shared" si="0"/>
        <v>13090.533304999999</v>
      </c>
      <c r="P16" s="59"/>
      <c r="Q16" s="59"/>
    </row>
    <row r="17" spans="1:20" ht="15" customHeight="1" x14ac:dyDescent="0.2">
      <c r="A17" s="152" t="s">
        <v>196</v>
      </c>
      <c r="B17" s="153">
        <v>467.97443800000002</v>
      </c>
      <c r="C17" s="153">
        <v>83.708966000000004</v>
      </c>
      <c r="D17" s="153">
        <v>37.677760999999997</v>
      </c>
      <c r="E17" s="153">
        <v>484.43795399999999</v>
      </c>
      <c r="F17" s="153">
        <v>64.383506999999994</v>
      </c>
      <c r="G17" s="153">
        <v>54.808145000000003</v>
      </c>
      <c r="H17" s="153">
        <v>993.12122499999998</v>
      </c>
      <c r="I17" s="153">
        <v>274.88496800000001</v>
      </c>
      <c r="J17" s="153">
        <v>822.18860600000005</v>
      </c>
      <c r="K17" s="153">
        <v>3390.4988269999999</v>
      </c>
      <c r="L17" s="153">
        <v>63.172105999999999</v>
      </c>
      <c r="M17" s="153">
        <v>497.99785500000002</v>
      </c>
      <c r="N17" s="153">
        <v>5.8806520000000004</v>
      </c>
      <c r="O17" s="154">
        <f t="shared" si="0"/>
        <v>7240.7350099999994</v>
      </c>
      <c r="P17" s="59"/>
      <c r="Q17" s="59"/>
    </row>
    <row r="18" spans="1:20" ht="15" customHeight="1" x14ac:dyDescent="0.2">
      <c r="A18" s="152" t="s">
        <v>197</v>
      </c>
      <c r="B18" s="153">
        <v>14591.380342</v>
      </c>
      <c r="C18" s="153">
        <v>295.04614500000002</v>
      </c>
      <c r="D18" s="153">
        <v>27.717378</v>
      </c>
      <c r="E18" s="153">
        <v>0</v>
      </c>
      <c r="F18" s="153">
        <v>53.895000000000003</v>
      </c>
      <c r="G18" s="153">
        <v>2952.195549</v>
      </c>
      <c r="H18" s="153">
        <v>1973.2361679999999</v>
      </c>
      <c r="I18" s="153">
        <v>335.77336300000002</v>
      </c>
      <c r="J18" s="153">
        <v>2701.0857540000002</v>
      </c>
      <c r="K18" s="153">
        <v>0</v>
      </c>
      <c r="L18" s="153">
        <v>131.47151600000001</v>
      </c>
      <c r="M18" s="153">
        <v>4.0056830000000003</v>
      </c>
      <c r="N18" s="153">
        <v>292.21619199999998</v>
      </c>
      <c r="O18" s="154">
        <f t="shared" si="0"/>
        <v>23358.023089999999</v>
      </c>
      <c r="P18" s="59"/>
      <c r="Q18" s="59"/>
    </row>
    <row r="19" spans="1:20" ht="15" customHeight="1" x14ac:dyDescent="0.2">
      <c r="A19" s="152" t="s">
        <v>183</v>
      </c>
      <c r="B19" s="153">
        <v>5905.262111</v>
      </c>
      <c r="C19" s="153">
        <v>5789.2098310000001</v>
      </c>
      <c r="D19" s="153">
        <v>0</v>
      </c>
      <c r="E19" s="153">
        <v>0</v>
      </c>
      <c r="F19" s="153">
        <v>0</v>
      </c>
      <c r="G19" s="153">
        <v>13.220456</v>
      </c>
      <c r="H19" s="153">
        <v>0</v>
      </c>
      <c r="I19" s="153">
        <v>20</v>
      </c>
      <c r="J19" s="153">
        <v>561.20341699999994</v>
      </c>
      <c r="K19" s="153">
        <v>0</v>
      </c>
      <c r="L19" s="153">
        <v>240.912441</v>
      </c>
      <c r="M19" s="153">
        <v>244.11515700000001</v>
      </c>
      <c r="N19" s="153">
        <v>0</v>
      </c>
      <c r="O19" s="154">
        <f t="shared" si="0"/>
        <v>12773.923413</v>
      </c>
      <c r="P19" s="59"/>
      <c r="Q19" s="59"/>
    </row>
    <row r="20" spans="1:20" ht="15" customHeight="1" x14ac:dyDescent="0.2">
      <c r="A20" s="152" t="s">
        <v>184</v>
      </c>
      <c r="B20" s="153">
        <v>23</v>
      </c>
      <c r="C20" s="153">
        <v>25</v>
      </c>
      <c r="D20" s="153">
        <v>0</v>
      </c>
      <c r="E20" s="153">
        <v>0</v>
      </c>
      <c r="F20" s="153">
        <v>0.1</v>
      </c>
      <c r="G20" s="153">
        <v>5</v>
      </c>
      <c r="H20" s="153">
        <v>0</v>
      </c>
      <c r="I20" s="153">
        <v>20</v>
      </c>
      <c r="J20" s="153">
        <v>3.465827</v>
      </c>
      <c r="K20" s="153">
        <v>1.4617E-2</v>
      </c>
      <c r="L20" s="153">
        <v>0</v>
      </c>
      <c r="M20" s="153">
        <v>37.954002000000003</v>
      </c>
      <c r="N20" s="153">
        <v>0</v>
      </c>
      <c r="O20" s="154">
        <f t="shared" si="0"/>
        <v>114.534446</v>
      </c>
      <c r="P20" s="59"/>
      <c r="Q20" s="59"/>
    </row>
    <row r="21" spans="1:20" ht="15" customHeight="1" x14ac:dyDescent="0.2">
      <c r="A21" s="152" t="s">
        <v>198</v>
      </c>
      <c r="B21" s="153">
        <v>196.63941500000001</v>
      </c>
      <c r="C21" s="153">
        <v>0</v>
      </c>
      <c r="D21" s="153">
        <v>0</v>
      </c>
      <c r="E21" s="153">
        <v>0</v>
      </c>
      <c r="F21" s="153">
        <v>0</v>
      </c>
      <c r="G21" s="153">
        <v>178.11589799999999</v>
      </c>
      <c r="H21" s="153">
        <v>0</v>
      </c>
      <c r="I21" s="153">
        <v>33</v>
      </c>
      <c r="J21" s="153">
        <v>68.117388000000005</v>
      </c>
      <c r="K21" s="153">
        <v>53.801000000000002</v>
      </c>
      <c r="L21" s="153">
        <v>0</v>
      </c>
      <c r="M21" s="153">
        <v>0</v>
      </c>
      <c r="N21" s="153">
        <v>0</v>
      </c>
      <c r="O21" s="154">
        <f t="shared" si="0"/>
        <v>529.67370100000005</v>
      </c>
      <c r="P21" s="59"/>
      <c r="Q21" s="59"/>
    </row>
    <row r="22" spans="1:20" ht="15" customHeight="1" x14ac:dyDescent="0.2">
      <c r="A22" s="152" t="s">
        <v>186</v>
      </c>
      <c r="B22" s="153">
        <v>6990.1045359999998</v>
      </c>
      <c r="C22" s="153">
        <v>214.12489199999999</v>
      </c>
      <c r="D22" s="153">
        <v>3</v>
      </c>
      <c r="E22" s="153">
        <v>0</v>
      </c>
      <c r="F22" s="153">
        <v>2</v>
      </c>
      <c r="G22" s="153">
        <v>0</v>
      </c>
      <c r="H22" s="153">
        <v>0</v>
      </c>
      <c r="I22" s="153">
        <v>0.3</v>
      </c>
      <c r="J22" s="153">
        <v>936.11912099999995</v>
      </c>
      <c r="K22" s="153">
        <v>0</v>
      </c>
      <c r="L22" s="153">
        <v>0</v>
      </c>
      <c r="M22" s="153">
        <v>0</v>
      </c>
      <c r="N22" s="153">
        <v>3.046805</v>
      </c>
      <c r="O22" s="154">
        <f t="shared" si="0"/>
        <v>8148.6953539999995</v>
      </c>
      <c r="P22" s="59"/>
      <c r="Q22" s="59"/>
    </row>
    <row r="23" spans="1:20" ht="15" customHeight="1" x14ac:dyDescent="0.2">
      <c r="A23" s="152" t="s">
        <v>199</v>
      </c>
      <c r="B23" s="153">
        <v>1791.52</v>
      </c>
      <c r="C23" s="153">
        <v>130</v>
      </c>
      <c r="D23" s="153">
        <v>0</v>
      </c>
      <c r="E23" s="153">
        <v>0</v>
      </c>
      <c r="F23" s="153">
        <v>0</v>
      </c>
      <c r="G23" s="153">
        <v>1</v>
      </c>
      <c r="H23" s="153">
        <v>0</v>
      </c>
      <c r="I23" s="153">
        <v>0</v>
      </c>
      <c r="J23" s="153">
        <v>0</v>
      </c>
      <c r="K23" s="153">
        <v>0</v>
      </c>
      <c r="L23" s="153">
        <v>0</v>
      </c>
      <c r="M23" s="153">
        <v>0</v>
      </c>
      <c r="N23" s="153">
        <v>0</v>
      </c>
      <c r="O23" s="154">
        <f t="shared" si="0"/>
        <v>1922.52</v>
      </c>
      <c r="P23" s="59"/>
      <c r="Q23" s="59"/>
    </row>
    <row r="24" spans="1:20" ht="15" customHeight="1" x14ac:dyDescent="0.2">
      <c r="A24" s="152" t="s">
        <v>200</v>
      </c>
      <c r="B24" s="153">
        <v>254628.16259699999</v>
      </c>
      <c r="C24" s="153">
        <v>172.83138199999999</v>
      </c>
      <c r="D24" s="153">
        <v>0</v>
      </c>
      <c r="E24" s="153">
        <v>0</v>
      </c>
      <c r="F24" s="153">
        <v>0</v>
      </c>
      <c r="G24" s="153">
        <v>10.769543000000001</v>
      </c>
      <c r="H24" s="153">
        <v>19.293475000000001</v>
      </c>
      <c r="I24" s="153">
        <v>1.211166</v>
      </c>
      <c r="J24" s="153">
        <v>0</v>
      </c>
      <c r="K24" s="153">
        <v>0</v>
      </c>
      <c r="L24" s="153">
        <v>0</v>
      </c>
      <c r="M24" s="153">
        <v>33.291792999999998</v>
      </c>
      <c r="N24" s="153">
        <v>0</v>
      </c>
      <c r="O24" s="154">
        <f t="shared" si="0"/>
        <v>254865.55995600001</v>
      </c>
      <c r="P24" s="59"/>
      <c r="Q24" s="59"/>
      <c r="R24" s="72"/>
      <c r="S24" s="72"/>
      <c r="T24" s="72"/>
    </row>
    <row r="25" spans="1:20" ht="15" customHeight="1" thickBot="1" x14ac:dyDescent="0.25">
      <c r="A25" s="156" t="s">
        <v>5</v>
      </c>
      <c r="B25" s="157">
        <f>SUM(B5:B24)</f>
        <v>631389.143301</v>
      </c>
      <c r="C25" s="157">
        <f t="shared" ref="C25:N25" si="1">SUM(C5:C24)</f>
        <v>7201.5051780000003</v>
      </c>
      <c r="D25" s="157">
        <f t="shared" si="1"/>
        <v>144830.52228799998</v>
      </c>
      <c r="E25" s="157">
        <f t="shared" si="1"/>
        <v>8847.647358000002</v>
      </c>
      <c r="F25" s="157">
        <f t="shared" si="1"/>
        <v>2868.3002799999999</v>
      </c>
      <c r="G25" s="157">
        <f t="shared" si="1"/>
        <v>58707.765068000008</v>
      </c>
      <c r="H25" s="157">
        <f t="shared" si="1"/>
        <v>25779.258161999995</v>
      </c>
      <c r="I25" s="157">
        <f t="shared" si="1"/>
        <v>1046.5808979999999</v>
      </c>
      <c r="J25" s="157">
        <f t="shared" si="1"/>
        <v>11990.309742000001</v>
      </c>
      <c r="K25" s="157">
        <f t="shared" si="1"/>
        <v>23005.634775999999</v>
      </c>
      <c r="L25" s="157">
        <f t="shared" si="1"/>
        <v>1042.6107259999999</v>
      </c>
      <c r="M25" s="157">
        <f t="shared" si="1"/>
        <v>2163.5387030000002</v>
      </c>
      <c r="N25" s="157">
        <f t="shared" si="1"/>
        <v>1703.1009479999998</v>
      </c>
      <c r="O25" s="158">
        <f>SUM(O5:O24)</f>
        <v>920575.9174279999</v>
      </c>
      <c r="P25" s="59"/>
      <c r="Q25" s="59"/>
      <c r="R25" s="73"/>
      <c r="S25" s="73"/>
      <c r="T25" s="72"/>
    </row>
    <row r="26" spans="1:20" x14ac:dyDescent="0.2">
      <c r="P26" s="59"/>
      <c r="Q26" s="59"/>
      <c r="R26" s="74"/>
      <c r="S26" s="72"/>
      <c r="T26" s="72"/>
    </row>
    <row r="27" spans="1:20" ht="13.5" thickBot="1" x14ac:dyDescent="0.25">
      <c r="P27" s="59"/>
      <c r="Q27" s="59"/>
      <c r="R27" s="72"/>
      <c r="S27" s="72"/>
      <c r="T27" s="72"/>
    </row>
    <row r="28" spans="1:20" x14ac:dyDescent="0.2">
      <c r="A28" s="48" t="s">
        <v>269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50"/>
      <c r="P28" s="59"/>
      <c r="Q28" s="59"/>
      <c r="R28" s="72"/>
      <c r="S28" s="72"/>
      <c r="T28" s="72"/>
    </row>
    <row r="29" spans="1:20" x14ac:dyDescent="0.2">
      <c r="A29" s="51" t="s">
        <v>160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3"/>
      <c r="P29" s="59"/>
      <c r="Q29" s="59"/>
      <c r="R29" s="72"/>
      <c r="S29" s="72"/>
      <c r="T29" s="72"/>
    </row>
    <row r="30" spans="1:20" ht="38.25" x14ac:dyDescent="0.2">
      <c r="A30" s="148" t="s">
        <v>192</v>
      </c>
      <c r="B30" s="149" t="s">
        <v>201</v>
      </c>
      <c r="C30" s="149" t="s">
        <v>202</v>
      </c>
      <c r="D30" s="149" t="s">
        <v>203</v>
      </c>
      <c r="E30" s="149" t="s">
        <v>11</v>
      </c>
      <c r="F30" s="149" t="s">
        <v>204</v>
      </c>
      <c r="G30" s="149" t="s">
        <v>205</v>
      </c>
      <c r="H30" s="149" t="s">
        <v>206</v>
      </c>
      <c r="I30" s="149" t="s">
        <v>207</v>
      </c>
      <c r="J30" s="149" t="s">
        <v>208</v>
      </c>
      <c r="K30" s="149" t="s">
        <v>209</v>
      </c>
      <c r="L30" s="149" t="s">
        <v>210</v>
      </c>
      <c r="M30" s="149" t="s">
        <v>211</v>
      </c>
      <c r="N30" s="149" t="s">
        <v>212</v>
      </c>
      <c r="O30" s="150" t="s">
        <v>213</v>
      </c>
      <c r="P30" s="59"/>
      <c r="Q30" s="59"/>
      <c r="R30" s="72"/>
      <c r="S30" s="72"/>
      <c r="T30" s="72"/>
    </row>
    <row r="31" spans="1:20" ht="15" customHeight="1" x14ac:dyDescent="0.2">
      <c r="A31" s="152" t="s">
        <v>193</v>
      </c>
      <c r="B31" s="153">
        <v>19855.212592</v>
      </c>
      <c r="C31" s="153">
        <v>143.223692</v>
      </c>
      <c r="D31" s="153">
        <v>52.329006</v>
      </c>
      <c r="E31" s="153">
        <v>5770.0522719999999</v>
      </c>
      <c r="F31" s="153">
        <v>773.46438699999999</v>
      </c>
      <c r="G31" s="153">
        <v>42238.333869000002</v>
      </c>
      <c r="H31" s="153">
        <v>8574.9873740000003</v>
      </c>
      <c r="I31" s="153">
        <v>63.227038</v>
      </c>
      <c r="J31" s="153">
        <v>881.41734799999995</v>
      </c>
      <c r="K31" s="153">
        <v>16347.656534</v>
      </c>
      <c r="L31" s="153">
        <v>81.196937000000005</v>
      </c>
      <c r="M31" s="153">
        <v>658.03560200000004</v>
      </c>
      <c r="N31" s="153">
        <v>120.490008</v>
      </c>
      <c r="O31" s="154">
        <f>SUM(B31:N31)</f>
        <v>95559.626659000001</v>
      </c>
      <c r="P31" s="59"/>
      <c r="Q31" s="59"/>
      <c r="R31" s="72"/>
      <c r="S31" s="72"/>
      <c r="T31" s="72"/>
    </row>
    <row r="32" spans="1:20" ht="15" customHeight="1" x14ac:dyDescent="0.2">
      <c r="A32" s="152" t="s">
        <v>165</v>
      </c>
      <c r="B32" s="153">
        <v>6420.7232110000004</v>
      </c>
      <c r="C32" s="153">
        <v>69.107157999999998</v>
      </c>
      <c r="D32" s="153">
        <v>42.601917</v>
      </c>
      <c r="E32" s="153">
        <v>1897.8336200000001</v>
      </c>
      <c r="F32" s="153">
        <v>115.74371499999999</v>
      </c>
      <c r="G32" s="153">
        <v>998.495316</v>
      </c>
      <c r="H32" s="153">
        <v>1505.4540480000001</v>
      </c>
      <c r="I32" s="153">
        <v>96.752776999999995</v>
      </c>
      <c r="J32" s="153">
        <v>280.21156500000001</v>
      </c>
      <c r="K32" s="153">
        <v>1330.1063790000001</v>
      </c>
      <c r="L32" s="153">
        <v>51.312567000000001</v>
      </c>
      <c r="M32" s="153">
        <v>116.047406</v>
      </c>
      <c r="N32" s="153">
        <v>83.197371000000004</v>
      </c>
      <c r="O32" s="154">
        <f t="shared" ref="O32:O51" si="2">SUM(B32:N32)</f>
        <v>13007.587050000002</v>
      </c>
      <c r="P32" s="59"/>
      <c r="Q32" s="59"/>
    </row>
    <row r="33" spans="1:17" ht="15" customHeight="1" x14ac:dyDescent="0.2">
      <c r="A33" s="152" t="s">
        <v>153</v>
      </c>
      <c r="B33" s="153">
        <v>277.33776999999998</v>
      </c>
      <c r="C33" s="153">
        <v>9.2773869999999992</v>
      </c>
      <c r="D33" s="153">
        <v>3.2042830000000002</v>
      </c>
      <c r="E33" s="153">
        <v>365.72304700000001</v>
      </c>
      <c r="F33" s="153">
        <v>14.44975</v>
      </c>
      <c r="G33" s="153">
        <v>2663.0798850000001</v>
      </c>
      <c r="H33" s="153">
        <v>521.59093399999995</v>
      </c>
      <c r="I33" s="153">
        <v>3.7654380000000001</v>
      </c>
      <c r="J33" s="153">
        <v>54.336488000000003</v>
      </c>
      <c r="K33" s="153">
        <v>994.57681200000002</v>
      </c>
      <c r="L33" s="153">
        <v>4.4517329999999999</v>
      </c>
      <c r="M33" s="153">
        <v>39.785372000000002</v>
      </c>
      <c r="N33" s="153">
        <v>7.2723190000000004</v>
      </c>
      <c r="O33" s="154">
        <f t="shared" si="2"/>
        <v>4958.8512179999998</v>
      </c>
      <c r="P33" s="59"/>
      <c r="Q33" s="59"/>
    </row>
    <row r="34" spans="1:17" ht="15" customHeight="1" x14ac:dyDescent="0.2">
      <c r="A34" s="152" t="s">
        <v>194</v>
      </c>
      <c r="B34" s="153">
        <v>126242.17610500001</v>
      </c>
      <c r="C34" s="153">
        <v>121.20920099999999</v>
      </c>
      <c r="D34" s="153">
        <v>142781.392704</v>
      </c>
      <c r="E34" s="153">
        <v>38.148111999999998</v>
      </c>
      <c r="F34" s="153">
        <v>634.32358699999997</v>
      </c>
      <c r="G34" s="153">
        <v>8829.5391170000003</v>
      </c>
      <c r="H34" s="153">
        <v>10597.667594</v>
      </c>
      <c r="I34" s="153">
        <v>184.745373</v>
      </c>
      <c r="J34" s="153">
        <v>5131.2799809999997</v>
      </c>
      <c r="K34" s="153">
        <v>50.194406999999998</v>
      </c>
      <c r="L34" s="153">
        <v>309.47538800000001</v>
      </c>
      <c r="M34" s="153">
        <v>388.33290499999998</v>
      </c>
      <c r="N34" s="153">
        <v>659.146704</v>
      </c>
      <c r="O34" s="154">
        <f t="shared" si="2"/>
        <v>295967.63117800007</v>
      </c>
      <c r="P34" s="59"/>
      <c r="Q34" s="59"/>
    </row>
    <row r="35" spans="1:17" ht="15" customHeight="1" x14ac:dyDescent="0.2">
      <c r="A35" s="152" t="s">
        <v>173</v>
      </c>
      <c r="B35" s="153">
        <v>14711.378928</v>
      </c>
      <c r="C35" s="153">
        <v>7.6188000000000002</v>
      </c>
      <c r="D35" s="153">
        <v>1000.029899</v>
      </c>
      <c r="E35" s="153">
        <v>271.75126</v>
      </c>
      <c r="F35" s="153">
        <v>27.360610999999999</v>
      </c>
      <c r="G35" s="153">
        <v>67.427834000000004</v>
      </c>
      <c r="H35" s="153">
        <v>1403.3107359999999</v>
      </c>
      <c r="I35" s="153">
        <v>0</v>
      </c>
      <c r="J35" s="153">
        <v>0</v>
      </c>
      <c r="K35" s="153">
        <v>70.207656999999998</v>
      </c>
      <c r="L35" s="153">
        <v>1.5517650000000001</v>
      </c>
      <c r="M35" s="153">
        <v>82.481639999999999</v>
      </c>
      <c r="N35" s="153">
        <v>536.08852899999999</v>
      </c>
      <c r="O35" s="154">
        <f t="shared" si="2"/>
        <v>18179.207659000003</v>
      </c>
      <c r="P35" s="59"/>
      <c r="Q35" s="59"/>
    </row>
    <row r="36" spans="1:17" ht="15" customHeight="1" x14ac:dyDescent="0.2">
      <c r="A36" s="152" t="s">
        <v>174</v>
      </c>
      <c r="B36" s="153">
        <v>7331.6374340000002</v>
      </c>
      <c r="C36" s="153">
        <v>77.249763000000002</v>
      </c>
      <c r="D36" s="153">
        <v>1.6877219999999999</v>
      </c>
      <c r="E36" s="153">
        <v>0</v>
      </c>
      <c r="F36" s="153">
        <v>0</v>
      </c>
      <c r="G36" s="153">
        <v>604.53508899999997</v>
      </c>
      <c r="H36" s="153">
        <v>35.427385000000001</v>
      </c>
      <c r="I36" s="153">
        <v>2.6233080000000002</v>
      </c>
      <c r="J36" s="153">
        <v>559.17044199999998</v>
      </c>
      <c r="K36" s="153">
        <v>0</v>
      </c>
      <c r="L36" s="153">
        <v>157.697338</v>
      </c>
      <c r="M36" s="153">
        <v>55.381422999999998</v>
      </c>
      <c r="N36" s="153">
        <v>0</v>
      </c>
      <c r="O36" s="154">
        <f t="shared" si="2"/>
        <v>8825.4099040000001</v>
      </c>
      <c r="P36" s="59"/>
      <c r="Q36" s="59"/>
    </row>
    <row r="37" spans="1:17" ht="15" customHeight="1" x14ac:dyDescent="0.2">
      <c r="A37" s="152" t="s">
        <v>175</v>
      </c>
      <c r="B37" s="153">
        <v>57.494475000000001</v>
      </c>
      <c r="C37" s="153">
        <v>46.303683999999997</v>
      </c>
      <c r="D37" s="153">
        <v>0</v>
      </c>
      <c r="E37" s="153">
        <v>0</v>
      </c>
      <c r="F37" s="153">
        <v>1180.889099</v>
      </c>
      <c r="G37" s="153">
        <v>1.442393</v>
      </c>
      <c r="H37" s="153">
        <v>12.845748</v>
      </c>
      <c r="I37" s="153">
        <v>9.6039980000000007</v>
      </c>
      <c r="J37" s="153">
        <v>1.1015969999999999</v>
      </c>
      <c r="K37" s="153">
        <v>162.687636</v>
      </c>
      <c r="L37" s="153">
        <v>0.48910100000000001</v>
      </c>
      <c r="M37" s="153">
        <v>0.5</v>
      </c>
      <c r="N37" s="153">
        <v>19.605236999999999</v>
      </c>
      <c r="O37" s="154">
        <f t="shared" si="2"/>
        <v>1492.9629679999998</v>
      </c>
      <c r="P37" s="59"/>
      <c r="Q37" s="59"/>
    </row>
    <row r="38" spans="1:17" ht="15" customHeight="1" x14ac:dyDescent="0.2">
      <c r="A38" s="152" t="s">
        <v>195</v>
      </c>
      <c r="B38" s="153">
        <v>19120</v>
      </c>
      <c r="C38" s="153">
        <v>0</v>
      </c>
      <c r="D38" s="153">
        <v>0</v>
      </c>
      <c r="E38" s="153">
        <v>0</v>
      </c>
      <c r="F38" s="153">
        <v>0</v>
      </c>
      <c r="G38" s="153">
        <v>0</v>
      </c>
      <c r="H38" s="153">
        <v>0</v>
      </c>
      <c r="I38" s="153">
        <v>0</v>
      </c>
      <c r="J38" s="153">
        <v>0</v>
      </c>
      <c r="K38" s="153">
        <v>0</v>
      </c>
      <c r="L38" s="153">
        <v>0</v>
      </c>
      <c r="M38" s="153">
        <v>0</v>
      </c>
      <c r="N38" s="153">
        <v>0</v>
      </c>
      <c r="O38" s="154">
        <f t="shared" si="2"/>
        <v>19120</v>
      </c>
      <c r="P38" s="59"/>
      <c r="Q38" s="59"/>
    </row>
    <row r="39" spans="1:17" ht="15" customHeight="1" x14ac:dyDescent="0.2">
      <c r="A39" s="152" t="s">
        <v>177</v>
      </c>
      <c r="B39" s="153">
        <v>76545.813039999994</v>
      </c>
      <c r="C39" s="153">
        <v>12.709679</v>
      </c>
      <c r="D39" s="153">
        <v>0</v>
      </c>
      <c r="E39" s="153">
        <v>0.96208400000000005</v>
      </c>
      <c r="F39" s="153">
        <v>0</v>
      </c>
      <c r="G39" s="153">
        <v>3.4054419999999999</v>
      </c>
      <c r="H39" s="153">
        <v>21.609313</v>
      </c>
      <c r="I39" s="153">
        <v>0.68128999999999995</v>
      </c>
      <c r="J39" s="153">
        <v>0.2089</v>
      </c>
      <c r="K39" s="153">
        <v>0.22500000000000001</v>
      </c>
      <c r="L39" s="153">
        <v>0</v>
      </c>
      <c r="M39" s="153">
        <v>4.378698</v>
      </c>
      <c r="N39" s="153">
        <v>0</v>
      </c>
      <c r="O39" s="154">
        <f t="shared" si="2"/>
        <v>76589.993445999993</v>
      </c>
      <c r="P39" s="59"/>
      <c r="Q39" s="59"/>
    </row>
    <row r="40" spans="1:17" ht="15" customHeight="1" x14ac:dyDescent="0.2">
      <c r="A40" s="155" t="s">
        <v>178</v>
      </c>
      <c r="B40" s="153">
        <v>71548.659411999994</v>
      </c>
      <c r="C40" s="153">
        <v>0</v>
      </c>
      <c r="D40" s="153">
        <v>42</v>
      </c>
      <c r="E40" s="153">
        <v>0.05</v>
      </c>
      <c r="F40" s="153">
        <v>0</v>
      </c>
      <c r="G40" s="153">
        <v>0.01</v>
      </c>
      <c r="H40" s="153">
        <v>75.093457000000001</v>
      </c>
      <c r="I40" s="153">
        <v>0</v>
      </c>
      <c r="J40" s="153">
        <v>5.6256969999999997</v>
      </c>
      <c r="K40" s="153">
        <v>403.9</v>
      </c>
      <c r="L40" s="153">
        <v>0.05</v>
      </c>
      <c r="M40" s="153">
        <v>1.5479999999999999E-3</v>
      </c>
      <c r="N40" s="153">
        <v>0</v>
      </c>
      <c r="O40" s="154">
        <f t="shared" si="2"/>
        <v>72075.39011399998</v>
      </c>
      <c r="P40" s="59"/>
      <c r="Q40" s="59"/>
    </row>
    <row r="41" spans="1:17" ht="15" customHeight="1" x14ac:dyDescent="0.2">
      <c r="A41" s="155" t="s">
        <v>179</v>
      </c>
      <c r="B41" s="153">
        <v>1155.0050000000001</v>
      </c>
      <c r="C41" s="153">
        <v>0</v>
      </c>
      <c r="D41" s="153">
        <v>0</v>
      </c>
      <c r="E41" s="153">
        <v>0</v>
      </c>
      <c r="F41" s="153">
        <v>0</v>
      </c>
      <c r="G41" s="153">
        <v>0</v>
      </c>
      <c r="H41" s="153">
        <v>0</v>
      </c>
      <c r="I41" s="153">
        <v>0</v>
      </c>
      <c r="J41" s="153">
        <v>0</v>
      </c>
      <c r="K41" s="153">
        <v>0</v>
      </c>
      <c r="L41" s="153">
        <v>0</v>
      </c>
      <c r="M41" s="153">
        <v>0</v>
      </c>
      <c r="N41" s="153">
        <v>0</v>
      </c>
      <c r="O41" s="154">
        <f t="shared" si="2"/>
        <v>1155.0050000000001</v>
      </c>
      <c r="P41" s="59"/>
      <c r="Q41" s="59"/>
    </row>
    <row r="42" spans="1:17" ht="15" customHeight="1" x14ac:dyDescent="0.2">
      <c r="A42" s="152" t="s">
        <v>180</v>
      </c>
      <c r="B42" s="153">
        <v>17721.863504000001</v>
      </c>
      <c r="C42" s="153">
        <v>4.885097</v>
      </c>
      <c r="D42" s="153">
        <v>1248.2159280000001</v>
      </c>
      <c r="E42" s="153">
        <v>18.689008999999999</v>
      </c>
      <c r="F42" s="153">
        <v>3.190804</v>
      </c>
      <c r="G42" s="153">
        <v>86.386532000000003</v>
      </c>
      <c r="H42" s="153">
        <v>45.580264</v>
      </c>
      <c r="I42" s="153">
        <v>1.2179000000000001E-2</v>
      </c>
      <c r="J42" s="153">
        <v>24.854762999999998</v>
      </c>
      <c r="K42" s="153">
        <v>205.07942499999999</v>
      </c>
      <c r="L42" s="153">
        <v>0.82983399999999996</v>
      </c>
      <c r="M42" s="153">
        <v>1.229619</v>
      </c>
      <c r="N42" s="153">
        <v>29.716346999999999</v>
      </c>
      <c r="O42" s="154">
        <f t="shared" si="2"/>
        <v>19390.533305000008</v>
      </c>
      <c r="P42" s="59"/>
      <c r="Q42" s="59"/>
    </row>
    <row r="43" spans="1:17" ht="15" customHeight="1" x14ac:dyDescent="0.2">
      <c r="A43" s="152" t="s">
        <v>196</v>
      </c>
      <c r="B43" s="153">
        <v>497.72165799999999</v>
      </c>
      <c r="C43" s="153">
        <v>86.775446000000002</v>
      </c>
      <c r="D43" s="153">
        <v>37.677760999999997</v>
      </c>
      <c r="E43" s="153">
        <v>484.43795399999999</v>
      </c>
      <c r="F43" s="153">
        <v>64.383506999999994</v>
      </c>
      <c r="G43" s="153">
        <v>54.808145000000003</v>
      </c>
      <c r="H43" s="153">
        <v>993.12122499999998</v>
      </c>
      <c r="I43" s="153">
        <v>275.00621899999999</v>
      </c>
      <c r="J43" s="153">
        <v>831.87010199999997</v>
      </c>
      <c r="K43" s="153">
        <v>3129.7926229999998</v>
      </c>
      <c r="L43" s="153">
        <v>63.172105999999999</v>
      </c>
      <c r="M43" s="153">
        <v>497.99785500000002</v>
      </c>
      <c r="N43" s="153">
        <v>5.8806520000000004</v>
      </c>
      <c r="O43" s="154">
        <f t="shared" si="2"/>
        <v>7022.6452529999988</v>
      </c>
      <c r="P43" s="59"/>
      <c r="Q43" s="59"/>
    </row>
    <row r="44" spans="1:17" ht="15" customHeight="1" x14ac:dyDescent="0.2">
      <c r="A44" s="152" t="s">
        <v>197</v>
      </c>
      <c r="B44" s="153">
        <v>10885.784342000001</v>
      </c>
      <c r="C44" s="153">
        <v>295.04614500000002</v>
      </c>
      <c r="D44" s="153">
        <v>27.717378</v>
      </c>
      <c r="E44" s="153">
        <v>0</v>
      </c>
      <c r="F44" s="153">
        <v>53.895000000000003</v>
      </c>
      <c r="G44" s="153">
        <v>2952.195549</v>
      </c>
      <c r="H44" s="153">
        <v>1973.2361679999999</v>
      </c>
      <c r="I44" s="153">
        <v>336.83928500000002</v>
      </c>
      <c r="J44" s="153">
        <v>3623.549399</v>
      </c>
      <c r="K44" s="153">
        <v>0</v>
      </c>
      <c r="L44" s="153">
        <v>134.04314299999999</v>
      </c>
      <c r="M44" s="153">
        <v>4.0056830000000003</v>
      </c>
      <c r="N44" s="153">
        <v>352.43816900000002</v>
      </c>
      <c r="O44" s="154">
        <f t="shared" si="2"/>
        <v>20638.750260999997</v>
      </c>
      <c r="P44" s="59"/>
      <c r="Q44" s="59"/>
    </row>
    <row r="45" spans="1:17" ht="15" customHeight="1" x14ac:dyDescent="0.2">
      <c r="A45" s="152" t="s">
        <v>183</v>
      </c>
      <c r="B45" s="153">
        <v>5905.262111</v>
      </c>
      <c r="C45" s="153">
        <v>5913.5061740000001</v>
      </c>
      <c r="D45" s="153">
        <v>0</v>
      </c>
      <c r="E45" s="153">
        <v>0</v>
      </c>
      <c r="F45" s="153">
        <v>0</v>
      </c>
      <c r="G45" s="153">
        <v>13.220456</v>
      </c>
      <c r="H45" s="153">
        <v>0</v>
      </c>
      <c r="I45" s="153">
        <v>20</v>
      </c>
      <c r="J45" s="153">
        <v>622.79026399999998</v>
      </c>
      <c r="K45" s="153">
        <v>0</v>
      </c>
      <c r="L45" s="153">
        <v>245.912441</v>
      </c>
      <c r="M45" s="153">
        <v>244.11515700000001</v>
      </c>
      <c r="N45" s="153">
        <v>0</v>
      </c>
      <c r="O45" s="154">
        <f t="shared" si="2"/>
        <v>12964.806602999999</v>
      </c>
      <c r="P45" s="59"/>
      <c r="Q45" s="59"/>
    </row>
    <row r="46" spans="1:17" ht="15" customHeight="1" x14ac:dyDescent="0.2">
      <c r="A46" s="152" t="s">
        <v>184</v>
      </c>
      <c r="B46" s="153">
        <v>23</v>
      </c>
      <c r="C46" s="153">
        <v>25</v>
      </c>
      <c r="D46" s="153">
        <v>0</v>
      </c>
      <c r="E46" s="153">
        <v>0</v>
      </c>
      <c r="F46" s="153">
        <v>0.1</v>
      </c>
      <c r="G46" s="153">
        <v>5</v>
      </c>
      <c r="H46" s="153">
        <v>0</v>
      </c>
      <c r="I46" s="153">
        <v>20</v>
      </c>
      <c r="J46" s="153">
        <v>2.9947339999999998</v>
      </c>
      <c r="K46" s="153">
        <v>1.4617E-2</v>
      </c>
      <c r="L46" s="153">
        <v>0</v>
      </c>
      <c r="M46" s="153">
        <v>37.954002000000003</v>
      </c>
      <c r="N46" s="153">
        <v>0</v>
      </c>
      <c r="O46" s="154">
        <f t="shared" si="2"/>
        <v>114.06335299999999</v>
      </c>
      <c r="P46" s="59"/>
      <c r="Q46" s="59"/>
    </row>
    <row r="47" spans="1:17" ht="15" customHeight="1" x14ac:dyDescent="0.2">
      <c r="A47" s="152" t="s">
        <v>198</v>
      </c>
      <c r="B47" s="153">
        <v>196.63941500000001</v>
      </c>
      <c r="C47" s="153">
        <v>0</v>
      </c>
      <c r="D47" s="153">
        <v>0</v>
      </c>
      <c r="E47" s="153">
        <v>0</v>
      </c>
      <c r="F47" s="153">
        <v>0</v>
      </c>
      <c r="G47" s="153">
        <v>178.11589799999999</v>
      </c>
      <c r="H47" s="153">
        <v>0</v>
      </c>
      <c r="I47" s="153">
        <v>33</v>
      </c>
      <c r="J47" s="153">
        <v>68.117388000000005</v>
      </c>
      <c r="K47" s="153">
        <v>53.801000000000002</v>
      </c>
      <c r="L47" s="153">
        <v>0</v>
      </c>
      <c r="M47" s="153">
        <v>0</v>
      </c>
      <c r="N47" s="153">
        <v>0</v>
      </c>
      <c r="O47" s="154">
        <f t="shared" si="2"/>
        <v>529.67370100000005</v>
      </c>
      <c r="P47" s="59"/>
      <c r="Q47" s="59"/>
    </row>
    <row r="48" spans="1:17" ht="15" customHeight="1" x14ac:dyDescent="0.2">
      <c r="A48" s="152" t="s">
        <v>186</v>
      </c>
      <c r="B48" s="153">
        <v>7453.1045359999998</v>
      </c>
      <c r="C48" s="153">
        <v>214.12489199999999</v>
      </c>
      <c r="D48" s="153">
        <v>3</v>
      </c>
      <c r="E48" s="153">
        <v>0</v>
      </c>
      <c r="F48" s="153">
        <v>2</v>
      </c>
      <c r="G48" s="153">
        <v>0</v>
      </c>
      <c r="H48" s="153">
        <v>0</v>
      </c>
      <c r="I48" s="153">
        <v>0.3</v>
      </c>
      <c r="J48" s="153">
        <v>962.04757400000005</v>
      </c>
      <c r="K48" s="153">
        <v>0</v>
      </c>
      <c r="L48" s="153">
        <v>0</v>
      </c>
      <c r="M48" s="153">
        <v>0</v>
      </c>
      <c r="N48" s="153">
        <v>3.046805</v>
      </c>
      <c r="O48" s="154">
        <f t="shared" si="2"/>
        <v>8637.6238069999999</v>
      </c>
      <c r="P48" s="59"/>
      <c r="Q48" s="59"/>
    </row>
    <row r="49" spans="1:17" ht="15" customHeight="1" x14ac:dyDescent="0.2">
      <c r="A49" s="152" t="s">
        <v>199</v>
      </c>
      <c r="B49" s="153">
        <v>1791.52</v>
      </c>
      <c r="C49" s="153">
        <v>130</v>
      </c>
      <c r="D49" s="153">
        <v>0</v>
      </c>
      <c r="E49" s="153">
        <v>0</v>
      </c>
      <c r="F49" s="153">
        <v>0</v>
      </c>
      <c r="G49" s="153">
        <v>1</v>
      </c>
      <c r="H49" s="153">
        <v>0</v>
      </c>
      <c r="I49" s="153">
        <v>0</v>
      </c>
      <c r="J49" s="153">
        <v>0</v>
      </c>
      <c r="K49" s="153">
        <v>0</v>
      </c>
      <c r="L49" s="153">
        <v>0</v>
      </c>
      <c r="M49" s="153">
        <v>0</v>
      </c>
      <c r="N49" s="153">
        <v>0</v>
      </c>
      <c r="O49" s="154">
        <f t="shared" si="2"/>
        <v>1922.52</v>
      </c>
      <c r="P49" s="59"/>
      <c r="Q49" s="59"/>
    </row>
    <row r="50" spans="1:17" ht="15" customHeight="1" x14ac:dyDescent="0.2">
      <c r="A50" s="152" t="s">
        <v>200</v>
      </c>
      <c r="B50" s="153">
        <v>254628.16259699999</v>
      </c>
      <c r="C50" s="153">
        <v>172.83138199999999</v>
      </c>
      <c r="D50" s="153">
        <v>0</v>
      </c>
      <c r="E50" s="153">
        <v>0</v>
      </c>
      <c r="F50" s="153">
        <v>0</v>
      </c>
      <c r="G50" s="153">
        <v>10.769543000000001</v>
      </c>
      <c r="H50" s="153">
        <v>19.293475000000001</v>
      </c>
      <c r="I50" s="153">
        <v>1.211166</v>
      </c>
      <c r="J50" s="153">
        <v>0</v>
      </c>
      <c r="K50" s="153">
        <v>0</v>
      </c>
      <c r="L50" s="153">
        <v>0</v>
      </c>
      <c r="M50" s="153">
        <v>33.291792999999998</v>
      </c>
      <c r="N50" s="153">
        <v>0</v>
      </c>
      <c r="O50" s="154">
        <f t="shared" si="2"/>
        <v>254865.55995600001</v>
      </c>
      <c r="P50" s="59"/>
      <c r="Q50" s="59"/>
    </row>
    <row r="51" spans="1:17" ht="15" customHeight="1" thickBot="1" x14ac:dyDescent="0.25">
      <c r="A51" s="156" t="s">
        <v>5</v>
      </c>
      <c r="B51" s="157">
        <f t="shared" ref="B51:N51" si="3">SUM(B31:B50)</f>
        <v>642368.4961300001</v>
      </c>
      <c r="C51" s="157">
        <f t="shared" si="3"/>
        <v>7328.8685000000005</v>
      </c>
      <c r="D51" s="157">
        <f t="shared" si="3"/>
        <v>145239.85659799998</v>
      </c>
      <c r="E51" s="157">
        <f t="shared" si="3"/>
        <v>8847.647358000002</v>
      </c>
      <c r="F51" s="157">
        <f t="shared" si="3"/>
        <v>2869.8004599999999</v>
      </c>
      <c r="G51" s="157">
        <f t="shared" si="3"/>
        <v>58707.765068000008</v>
      </c>
      <c r="H51" s="157">
        <f t="shared" si="3"/>
        <v>25779.217720999997</v>
      </c>
      <c r="I51" s="157">
        <f t="shared" si="3"/>
        <v>1047.768071</v>
      </c>
      <c r="J51" s="157">
        <f t="shared" si="3"/>
        <v>13049.576241999999</v>
      </c>
      <c r="K51" s="157">
        <f t="shared" si="3"/>
        <v>22748.242089999996</v>
      </c>
      <c r="L51" s="157">
        <f t="shared" si="3"/>
        <v>1050.1823529999999</v>
      </c>
      <c r="M51" s="157">
        <f t="shared" si="3"/>
        <v>2163.5387030000002</v>
      </c>
      <c r="N51" s="157">
        <f t="shared" si="3"/>
        <v>1816.882141</v>
      </c>
      <c r="O51" s="158">
        <f t="shared" si="2"/>
        <v>933017.84143500007</v>
      </c>
      <c r="P51" s="59"/>
      <c r="Q51" s="59"/>
    </row>
    <row r="55" spans="1:17" x14ac:dyDescent="0.2">
      <c r="F55" s="59"/>
      <c r="G55" s="59"/>
    </row>
  </sheetData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17</vt:i4>
      </vt:variant>
      <vt:variant>
        <vt:lpstr>Intervalli denominati</vt:lpstr>
      </vt:variant>
      <vt:variant>
        <vt:i4>17</vt:i4>
      </vt:variant>
    </vt:vector>
  </HeadingPairs>
  <TitlesOfParts>
    <vt:vector size="34" baseType="lpstr">
      <vt:lpstr>Tav 1.1-Saldi competenza</vt:lpstr>
      <vt:lpstr>Tav 1.2-Saldi cassa</vt:lpstr>
      <vt:lpstr>Tavola 2.1 sintesi entrate</vt:lpstr>
      <vt:lpstr>Tav.2.2-Analitico entrate 2020</vt:lpstr>
      <vt:lpstr>Tav.2.3-Analitico entrate 2021</vt:lpstr>
      <vt:lpstr>Tav.2.4-Analitico entrate 2022</vt:lpstr>
      <vt:lpstr>Tav 3.1.1-categorie spese2020 </vt:lpstr>
      <vt:lpstr>Tav 3.1.2 Min-categorie LB 2020</vt:lpstr>
      <vt:lpstr>Tav 3.1.3 Min-categorie LB 2021</vt:lpstr>
      <vt:lpstr>Tav 3.1.4 Min-categorie LB 2022</vt:lpstr>
      <vt:lpstr>Tavola 3.1.5-Analitico-LB 2020</vt:lpstr>
      <vt:lpstr>Tavola 3.1.6-Analitico-LB 2021</vt:lpstr>
      <vt:lpstr>Tavola 3.1.7-Analitico-LB 2022</vt:lpstr>
      <vt:lpstr>Tav 3.2.1-Riepilogo Mission</vt:lpstr>
      <vt:lpstr>Tavola3.2.2Mis-progr LB20</vt:lpstr>
      <vt:lpstr>Tavola3.2.3Mis-progr LB21</vt:lpstr>
      <vt:lpstr>Tavola3.2.4Mis-progr LB22</vt:lpstr>
      <vt:lpstr>'Tav 1.1-Saldi competenza'!Area_stampa</vt:lpstr>
      <vt:lpstr>'Tav 1.2-Saldi cassa'!Area_stampa</vt:lpstr>
      <vt:lpstr>'Tav 3.1.1-categorie spese2020 '!Area_stampa</vt:lpstr>
      <vt:lpstr>'Tav 3.1.2 Min-categorie LB 2020'!Area_stampa</vt:lpstr>
      <vt:lpstr>'Tav 3.1.3 Min-categorie LB 2021'!Area_stampa</vt:lpstr>
      <vt:lpstr>'Tav 3.1.4 Min-categorie LB 2022'!Area_stampa</vt:lpstr>
      <vt:lpstr>'Tav 3.2.1-Riepilogo Mission'!Area_stampa</vt:lpstr>
      <vt:lpstr>'Tav.2.2-Analitico entrate 2020'!Area_stampa</vt:lpstr>
      <vt:lpstr>'Tav.2.3-Analitico entrate 2021'!Area_stampa</vt:lpstr>
      <vt:lpstr>'Tav.2.4-Analitico entrate 2022'!Area_stampa</vt:lpstr>
      <vt:lpstr>'Tavola 2.1 sintesi entrate'!Area_stampa</vt:lpstr>
      <vt:lpstr>'Tavola 3.1.5-Analitico-LB 2020'!Area_stampa</vt:lpstr>
      <vt:lpstr>'Tavola 3.1.6-Analitico-LB 2021'!Area_stampa</vt:lpstr>
      <vt:lpstr>'Tavola 3.1.7-Analitico-LB 2022'!Area_stampa</vt:lpstr>
      <vt:lpstr>'Tavola 3.1.5-Analitico-LB 2020'!Titoli_stampa</vt:lpstr>
      <vt:lpstr>'Tavola 3.1.6-Analitico-LB 2021'!Titoli_stampa</vt:lpstr>
      <vt:lpstr>'Tavola 3.1.7-Analitico-LB 2022'!Titoli_stampa</vt:lpstr>
    </vt:vector>
  </TitlesOfParts>
  <Company>Ministero Economia e Finanze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Ministero dell'Economia e delle Finanze</dc:creator>
  <cp:lastModifiedBy>utente</cp:lastModifiedBy>
  <cp:lastPrinted>2020-02-27T08:16:41Z</cp:lastPrinted>
  <dcterms:created xsi:type="dcterms:W3CDTF">2016-01-22T10:23:03Z</dcterms:created>
  <dcterms:modified xsi:type="dcterms:W3CDTF">2020-05-08T13:36:33Z</dcterms:modified>
</cp:coreProperties>
</file>