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" windowWidth="11085" windowHeight="11640" tabRatio="922" activeTab="0"/>
  </bookViews>
  <sheets>
    <sheet name="Programma 6 missione 7 attività" sheetId="1" r:id="rId1"/>
    <sheet name="Programma 6 missione 7 risultat" sheetId="2" r:id="rId2"/>
    <sheet name="Programma 6 missione 7 contesto" sheetId="3" r:id="rId3"/>
    <sheet name="Programma 1 missione 8 attività" sheetId="4" r:id="rId4"/>
    <sheet name="Programma 1 missione 8 risultat" sheetId="5" r:id="rId5"/>
    <sheet name="Programma 1 missione 8 contesto" sheetId="6" r:id="rId6"/>
    <sheet name="Programma 2 missione 9 attività" sheetId="7" r:id="rId7"/>
    <sheet name="Programma 2 missione 9 contesto" sheetId="8" r:id="rId8"/>
    <sheet name="P002 pol com Miss 9 attività" sheetId="9" r:id="rId9"/>
    <sheet name="P002 pol com Miss 9 contesto" sheetId="10" r:id="rId10"/>
    <sheet name="Programma 4 missione 9 attività" sheetId="11" r:id="rId11"/>
    <sheet name="Programma 4 missione 9 contesto" sheetId="12" r:id="rId12"/>
    <sheet name="Programma 5 missione 9 attività" sheetId="13" r:id="rId13"/>
    <sheet name="Programma 5 missione 9 risultat" sheetId="14" r:id="rId14"/>
    <sheet name="Programma 5 missione 9 contesto" sheetId="15" r:id="rId15"/>
    <sheet name="Programma 6 missione 9 attività" sheetId="16" r:id="rId16"/>
    <sheet name="Programma 6 missione 9 risultat" sheetId="17" r:id="rId17"/>
    <sheet name="Programma 6 missione 9 contesto" sheetId="18" r:id="rId18"/>
    <sheet name="Programma 7 missione 9 attività" sheetId="19" r:id="rId19"/>
    <sheet name="Programma 7 missione 9 contesto" sheetId="20" r:id="rId20"/>
    <sheet name="Missione 18 Programma 7 attivit" sheetId="21" r:id="rId21"/>
    <sheet name="Missione 18 Programma 7 risulta" sheetId="22" r:id="rId22"/>
    <sheet name="Missione 18 Programma 7 contest" sheetId="23" r:id="rId23"/>
  </sheets>
  <definedNames>
    <definedName name="_xlnm.Print_Area" localSheetId="6">'Programma 2 missione 9 attività'!$A$1:$B$4</definedName>
    <definedName name="_xlnm.Print_Area" localSheetId="18">'Programma 7 missione 9 attività'!$A$1:$B$18</definedName>
    <definedName name="_xlnm.Print_Titles" localSheetId="21">'Missione 18 Programma 7 risulta'!$5:$5</definedName>
    <definedName name="_xlnm.Print_Titles" localSheetId="9">'P002 pol com Miss 9 contesto'!$5:$5</definedName>
    <definedName name="_xlnm.Print_Titles" localSheetId="12">'Programma 5 missione 9 attività'!$3:$3</definedName>
    <definedName name="_xlnm.Print_Titles" localSheetId="1">'Programma 6 missione 7 risultat'!$5:$5</definedName>
    <definedName name="_xlnm.Print_Titles" localSheetId="15">'Programma 6 missione 9 attività'!$1:$1</definedName>
    <definedName name="_xlnm.Print_Titles" localSheetId="16">'Programma 6 missione 9 risultat'!$5:$5</definedName>
    <definedName name="_xlnm.Print_Titles" localSheetId="19">'Programma 7 missione 9 contesto'!$5:$5</definedName>
  </definedNames>
  <calcPr fullCalcOnLoad="1"/>
</workbook>
</file>

<file path=xl/sharedStrings.xml><?xml version="1.0" encoding="utf-8"?>
<sst xmlns="http://schemas.openxmlformats.org/spreadsheetml/2006/main" count="788" uniqueCount="270">
  <si>
    <t>Attività 1</t>
  </si>
  <si>
    <t>Indicatore</t>
  </si>
  <si>
    <t xml:space="preserve">Descrizione </t>
  </si>
  <si>
    <t>Unità di misura</t>
  </si>
  <si>
    <t>Fonte del dato</t>
  </si>
  <si>
    <t>1) Interventi di sicurezza pubblica - tutela del territorio</t>
  </si>
  <si>
    <t>3) Sicurezza pubblica</t>
  </si>
  <si>
    <t>4) Sicurezza pubblica</t>
  </si>
  <si>
    <t>5) Inquinamento</t>
  </si>
  <si>
    <t>Illeciti amministrativi settore inquinanti rilevati/controlli effettuati</t>
  </si>
  <si>
    <t>6) Inquinamento</t>
  </si>
  <si>
    <t>7) Sicurezza alimentare</t>
  </si>
  <si>
    <t>Indicatori di contesto: 
fenomeni su cui intendono influire le politiche del programma, determinanti del fabbisogno</t>
  </si>
  <si>
    <t>Descrizione</t>
  </si>
  <si>
    <t>1 Superficie montana</t>
  </si>
  <si>
    <t>Superficie montana sul totale</t>
  </si>
  <si>
    <t>Italia</t>
  </si>
  <si>
    <t>Istat</t>
  </si>
  <si>
    <t>2 Comuni montani</t>
  </si>
  <si>
    <t>Numero comuni montani sul totale</t>
  </si>
  <si>
    <t>3 Aree coperte da funzioni di protezione*</t>
  </si>
  <si>
    <t>Ettari di foreste controllate sul totale foreste</t>
  </si>
  <si>
    <t>EU 27</t>
  </si>
  <si>
    <t>Eurostat</t>
  </si>
  <si>
    <t>Francia</t>
  </si>
  <si>
    <t>4 Rifiuti</t>
  </si>
  <si>
    <t>Germania</t>
  </si>
  <si>
    <t>* Il dato è relativo al 2005</t>
  </si>
  <si>
    <t>Attività 2</t>
  </si>
  <si>
    <t>Attività 3</t>
  </si>
  <si>
    <t>5) Interventi controllo manto nevoso/personale operativo</t>
  </si>
  <si>
    <t>1 Ettari di foreste bruciate</t>
  </si>
  <si>
    <t>Ettari di foreste bruciate/Totale ettari foreste</t>
  </si>
  <si>
    <t>2 Aree coperte da funzioni di protezione*</t>
  </si>
  <si>
    <t>1 Prodotti della pesca</t>
  </si>
  <si>
    <t>2 Prodotti ittici da allevamento</t>
  </si>
  <si>
    <t>Migliaia di euro</t>
  </si>
  <si>
    <t>3 Flotta da pesca</t>
  </si>
  <si>
    <t>Imbarcazioni da pesca sul totale EU 27</t>
  </si>
  <si>
    <t>Spagna</t>
  </si>
  <si>
    <t>Attività 4</t>
  </si>
  <si>
    <t>4 Infrazioni comunitarie</t>
  </si>
  <si>
    <t>COMMISSION STAFF WORKING PAPER
Statistical Evaluation of Irregularities- Own Resources, Agriculture, Cohesion Policy,
Pre-Accession Funds and Direct Expenditure -Year 2010</t>
  </si>
  <si>
    <t>1 Vino di qualità</t>
  </si>
  <si>
    <t>Produzione</t>
  </si>
  <si>
    <t>2 Coltivazioni biologiche</t>
  </si>
  <si>
    <t>3 Carne bovina biologica</t>
  </si>
  <si>
    <t xml:space="preserve">N. di capi </t>
  </si>
  <si>
    <t>Austria</t>
  </si>
  <si>
    <t>Regno Unito</t>
  </si>
  <si>
    <t>Attività 5</t>
  </si>
  <si>
    <t xml:space="preserve">1) Numero di sopralluoghi/personale </t>
  </si>
  <si>
    <t xml:space="preserve">2) Numero di sopralluoghi/personale salvaguardia della qualità e dell'origine delle produzioni certificate  </t>
  </si>
  <si>
    <t xml:space="preserve">3) Illecitii/sopralluoghi </t>
  </si>
  <si>
    <t>4) Numero di campioni/numero di sopralluoghi</t>
  </si>
  <si>
    <t>5) Illeciti/campioni analizzati</t>
  </si>
  <si>
    <t xml:space="preserve">6) Numero di campioni/personale di laboratorio </t>
  </si>
  <si>
    <t>Valore dei pesticidi utilizzati in percentuale sul valore totale EU 27</t>
  </si>
  <si>
    <t>Valore dei pesticidi fertilizzanti in percentuale sul valore totale EU 27</t>
  </si>
  <si>
    <t>Attività 6</t>
  </si>
  <si>
    <t>Attività 7</t>
  </si>
  <si>
    <t>Attività 8</t>
  </si>
  <si>
    <t>Attività 9</t>
  </si>
  <si>
    <t>Attività 10</t>
  </si>
  <si>
    <t>1) Formazione in agricoltura*</t>
  </si>
  <si>
    <t>2) Insediamento giovani agricoltori*</t>
  </si>
  <si>
    <t>4) Erogazione servizi di consulenza*</t>
  </si>
  <si>
    <t>5) Erogazione servizi di consulenza*</t>
  </si>
  <si>
    <t>6) Ammodernamento aziende agricole*</t>
  </si>
  <si>
    <t>7) Ammodernamento aziende agricole*</t>
  </si>
  <si>
    <t>8) innovazione di prodotto e di processo*</t>
  </si>
  <si>
    <t>* dato riferito al triennio 2007/2009</t>
  </si>
  <si>
    <t>Percentuale superficie irrigabile sulla superficie agricola utilizzata</t>
  </si>
  <si>
    <t>Tasso di crescita dell'occupazione femminile in agricoltura</t>
  </si>
  <si>
    <t>Eu 27</t>
  </si>
  <si>
    <t>Attività 11</t>
  </si>
  <si>
    <t>Attività 12</t>
  </si>
  <si>
    <t>Attività 13</t>
  </si>
  <si>
    <t>Attività 14</t>
  </si>
  <si>
    <t>Attività 15</t>
  </si>
  <si>
    <t>4 Unità locali</t>
  </si>
  <si>
    <t>5 Vendita al dettaglio di prodotti alimentari e bevande</t>
  </si>
  <si>
    <t>Imprese sul totale EU 27</t>
  </si>
  <si>
    <t>6 Prodotti agroalimentari 
di qualità Dop, Igt e Stg</t>
  </si>
  <si>
    <t>Reati/controlli Protezione della fauna - prelievo venatorio, caccia e controllo delle armi</t>
  </si>
  <si>
    <t xml:space="preserve"> Illeciti/controlli - Polizia veterinaria</t>
  </si>
  <si>
    <t>4) Tutela flora - Polizia veterinaria</t>
  </si>
  <si>
    <t>Reati/controlli - Polizia veterinaria</t>
  </si>
  <si>
    <t>5) Tutela fauna</t>
  </si>
  <si>
    <t>Controlli totali - controllo fauna</t>
  </si>
  <si>
    <t>6) Tutela fauna</t>
  </si>
  <si>
    <t>7) Tutela fauna</t>
  </si>
  <si>
    <t>8) Tutela fauna</t>
  </si>
  <si>
    <t>9) Tutela flora</t>
  </si>
  <si>
    <t>Controlli totali - controllo flora</t>
  </si>
  <si>
    <t>10) Tutela flora</t>
  </si>
  <si>
    <t>11) Tutela flora</t>
  </si>
  <si>
    <t>12) Tutela flora</t>
  </si>
  <si>
    <t>13) Aree protette</t>
  </si>
  <si>
    <t>14) Aree protette</t>
  </si>
  <si>
    <t>15) Aree protette</t>
  </si>
  <si>
    <t xml:space="preserve">Superficie territoriale dei Siti di importanza comunitaria (Sic) </t>
  </si>
  <si>
    <t>Istat-Commissione europea</t>
  </si>
  <si>
    <t>Superficie territoriale delle Zone di protezione speciale (Zps) nei paesi Ue</t>
  </si>
  <si>
    <t>Aree protette terrestri</t>
  </si>
  <si>
    <t>EU 25</t>
  </si>
  <si>
    <t xml:space="preserve"> </t>
  </si>
  <si>
    <t>Area territoriale</t>
  </si>
  <si>
    <t>1. Uso di fertilizzanti</t>
  </si>
  <si>
    <t>2. Valore pesticidi</t>
  </si>
  <si>
    <t>3. Valore  fertilizzanti</t>
  </si>
  <si>
    <t>1. Brevetti richiesti su OGM</t>
  </si>
  <si>
    <t>2. Superficie irrigabile</t>
  </si>
  <si>
    <t>3. Occupazione femminile</t>
  </si>
  <si>
    <t>1. Aree protette</t>
  </si>
  <si>
    <t>2. Aree protette</t>
  </si>
  <si>
    <t>3. Aree protette</t>
  </si>
  <si>
    <t>Indicatori di risultato: 
realizzazioni, volume dei prodotti e dei servizi erogati</t>
  </si>
  <si>
    <t>Illeciti/controlli Protezione della fauna - prelievo venatorio, caccia e controllo delle armi</t>
  </si>
  <si>
    <t>Ministero delle politiche agricole, alimentari e forestali</t>
  </si>
  <si>
    <t>Illeciti/interventi di sicurezza pubblica - tutela del territorio</t>
  </si>
  <si>
    <t xml:space="preserve"> Reati/interventi di sicurezza pubblica - tutela del territorio</t>
  </si>
  <si>
    <t>Illeciti sulla sicurezza alimentare/controlli effettuati</t>
  </si>
  <si>
    <t>Rifiuti trattati rispetto ai rifiuti prodotti</t>
  </si>
  <si>
    <t>3) Reati/totale interventi  antincendio</t>
  </si>
  <si>
    <t>4) Interventi antincendio/personale operativo</t>
  </si>
  <si>
    <t>Regolamentazione, incentivazione e vigilanza in materia di pesca</t>
  </si>
  <si>
    <t>Numero Infrazioni sui fondi comunitari segnalate all'Ufficio europeo per la lotta antifrode (OLAF) sul totale europeo</t>
  </si>
  <si>
    <t>Valore delle  Infrazioni sui fondi comunitari segnalate all'Ufficio europeo per la lotta antifrode (OLAF) sul totale europeo</t>
  </si>
  <si>
    <t xml:space="preserve">Percentuale sul totale della terra agricola utilizzata
</t>
  </si>
  <si>
    <t>Progetti di investimenti tecnologici per il miglioramento dei servizi ICT erogati nel comparto agricolo.</t>
  </si>
  <si>
    <t>Partecipanti ai corsi di formazione</t>
  </si>
  <si>
    <t>Domande approvate</t>
  </si>
  <si>
    <t>Domande approvate/target periodo di programmazione 2007/2013</t>
  </si>
  <si>
    <t>Aziende beneficiarie</t>
  </si>
  <si>
    <t>Aziende beneficiarie/target periodo di programmazione 2007/2013</t>
  </si>
  <si>
    <t>Iniziative approvate</t>
  </si>
  <si>
    <t>Azioni sovvenzionate</t>
  </si>
  <si>
    <t>Azioni sovvenzionate/target programmazione 2007/2013</t>
  </si>
  <si>
    <t>Unità locali che producono prodotti alimentari e bevande sul totale EU 27</t>
  </si>
  <si>
    <t>Numero prodotti agroalimentari di qualità Dop (Denominazione di origine protetta), Igt (Indicazione geografica tipica) e Stg (Specialità tradizionale garantita) sul totale europeo</t>
  </si>
  <si>
    <t>1) Tutela fauna</t>
  </si>
  <si>
    <t>2) Tutela fauna</t>
  </si>
  <si>
    <t>3) Tutela fauna - Polizia veterinaria</t>
  </si>
  <si>
    <t>Illeciti/controlli totale - controllo fauna</t>
  </si>
  <si>
    <t>Reati/controlli totale - controllo fauna</t>
  </si>
  <si>
    <t>Controlli/personale - controllo fauna</t>
  </si>
  <si>
    <t>Illeciti/controlli - controllo flora</t>
  </si>
  <si>
    <t>Reati/controlli - controllo flora</t>
  </si>
  <si>
    <t>Controlli/personale - controllo flora</t>
  </si>
  <si>
    <t>Controlli su aree protette</t>
  </si>
  <si>
    <t>Illeciti/controlli aree protette</t>
  </si>
  <si>
    <t>Reati/controlli aree protette</t>
  </si>
  <si>
    <t>2) Interventi di sicurezza pubblica/personale in servizio</t>
  </si>
  <si>
    <t>Missione 7 - Ordine pubblico e sicurezza</t>
  </si>
  <si>
    <t>Programma 7.6 - Sicurezza pubblica in ambito rurale e montano</t>
  </si>
  <si>
    <t>Missione 8 - Soccorso civile</t>
  </si>
  <si>
    <t>Programma 8.1 - Interventi per soccorsi</t>
  </si>
  <si>
    <t>Missione 9 - Agricoltura, politiche agroalimentari e pesca</t>
  </si>
  <si>
    <t>Programma 9.2 - Regolamentazione, incentivazione e vigilanza in materia di pesca</t>
  </si>
  <si>
    <t>Missione 9 -Agricoltura, politiche agroalimentari e pesca</t>
  </si>
  <si>
    <t>Programma 9.2 - Politiche europee ed internazionali nel settore agricolo e della  pesca</t>
  </si>
  <si>
    <t>Programma 9.5 - Vigilanza, prevenzione e repressione frodi nel settore agricolo, agroalimentare, agroindustriale e forestale</t>
  </si>
  <si>
    <t>Programma 9.4 - Tutela, valorizzazione e vigilanza della qualita' dei prodotti tipici e biologici</t>
  </si>
  <si>
    <t xml:space="preserve">Missione 9 - Agricoltura, politiche agroalimentari e pesca
</t>
  </si>
  <si>
    <t>Programma 9.6 - Sviluppo e sostenibilità' del settore agricolo, agroindustriale e mezzi tecnici di produzione</t>
  </si>
  <si>
    <t xml:space="preserve">Missione 9 - Agricoltura, politiche agroalimentari e pesca
</t>
  </si>
  <si>
    <t>Programma 9.6 - Sviluppo e sostenibilità del settore agricolo, agroindustriale e mezzi tecnici di produzione</t>
  </si>
  <si>
    <t>Programma 9.6 - Sviluppo e sostenibilita' del settore agricolo, agroindustriale e mezzi tecnici di produzione</t>
  </si>
  <si>
    <t>Programma 9.7 - Sviluppo delle filiere agroalimentari, tutela e valorizzazione delle produzioni di qualita' e tipiche</t>
  </si>
  <si>
    <t>Programma 9.7 - Sviluppo delle filiere agroalimentari, tutela e valorizzazione delle produzioni di qualità e tipiche</t>
  </si>
  <si>
    <t>Missione 18 - Sviluppo sostenibile e tutela del territorio e dell'ambiente</t>
  </si>
  <si>
    <t xml:space="preserve">Missione 18 - Sviluppo sostenibile e tutela del territorio e dell'ambiente
</t>
  </si>
  <si>
    <t>Programma 18.7 - Tutela e conservazione della fauna e della flora e salvaguardia della biodiversità</t>
  </si>
  <si>
    <t>Rete rurale nazionale</t>
  </si>
  <si>
    <t>Tutela specie di flora e fauna protette</t>
  </si>
  <si>
    <t>Tutela delle riserve marine</t>
  </si>
  <si>
    <t>Regolamentazione in materia di tutela della flora, della fauna e delle aree protette</t>
  </si>
  <si>
    <t>Rapporti internazionali in materia di tutela e conservazione della fauna e della flora</t>
  </si>
  <si>
    <t>Controlli e vigilanza in materia di tutela della flora e della fauna</t>
  </si>
  <si>
    <t>Sorveglianza, tutela e valorizzazione delle aree protette</t>
  </si>
  <si>
    <t>Salvaguardia delle biodiversità</t>
  </si>
  <si>
    <t>Concorso al mantenimento dell'ordine e della sicurezza pubblica con particolare riferimento alle aree rurali e montane</t>
  </si>
  <si>
    <t>Attività di pubblico soccorso e interventi di rilievo nazionale di protezione civile su tutto il territorio nazionale con riferimento anche al concorso con le regioni nella lotta attiva agli incendi boschivi e allo spegnimento con mezzi aerei degli stessi</t>
  </si>
  <si>
    <t>Controllo del manto nevoso e previsione del rischio valanghe</t>
  </si>
  <si>
    <t>Attività consultive e statistiche connesse</t>
  </si>
  <si>
    <t>Rapporti con istituzioni comunitarie, Organismi internazionali e con Paesi terzi in materia di agricoltura; formazione della PAC</t>
  </si>
  <si>
    <t>Disposizioni nazionali di attuazione della regolamentazione comunitaria</t>
  </si>
  <si>
    <t>Organismi pagatori</t>
  </si>
  <si>
    <t>Attività in sede comunitaria ed internazionale in materia di pesca ed acquacoltura, Ricerca scientifica, Conservazione delle risorse, coordinamento e gestione delle licenze di pesca, Piano triennale della pesca e legislazione nazionale, Gestione, erogazione e vigilanza relative ai fondi comunitari</t>
  </si>
  <si>
    <t>Controlli in materia di prodotti agroalimentari e di sostanze di uso agrario</t>
  </si>
  <si>
    <t>Indirizzo, coordinamento e vigilanza sull'attività svolta dai laboratori</t>
  </si>
  <si>
    <t>Monitoraggio e verifica della qualità dei laboratori</t>
  </si>
  <si>
    <t>Attività del nucleo specializzato dei carabinieri</t>
  </si>
  <si>
    <t>Attività sanzionatoria; attività del nucleo specializzato dei carabinieri</t>
  </si>
  <si>
    <t>Elaborazione e coordinamento linee di politica agricola, di sviluppo rurale, agroindustriale e forestale in coerenza con quelle comunitarie</t>
  </si>
  <si>
    <t>Sostegno alla competitività del settore agricolo e rurale attraverso incentivi alla ricerca in campo agroalimentare, al miglioramento genetico del bestiame, agli strumenti di gestione della crisi in agricoltura</t>
  </si>
  <si>
    <t>Realizzazione e ammodernamento infrastrutture irrigue e di bonifica</t>
  </si>
  <si>
    <t>Coordinamento politiche di sostegno al ricambio generazionale in agricoltura e in favore dell'imprenditoria femminile e politiche riguardanti l'agriturismo</t>
  </si>
  <si>
    <t>Salvaguardia biodiversità di interesse agrario</t>
  </si>
  <si>
    <t>Supporto e coordinamento delle Regioni in materia di OGM</t>
  </si>
  <si>
    <t>Rapporti internazionali in materia di sviluppo agricolo e rurale</t>
  </si>
  <si>
    <t>Regolamentazione mezzi tecnici in agricoltura</t>
  </si>
  <si>
    <t>Attività di vigilanza sugli enti pubblici del settore agricoltura</t>
  </si>
  <si>
    <t>Attività inerente interventi per il rafforzamento e lo sviluppo delle imprese di trasformazione e commercializzazione</t>
  </si>
  <si>
    <t>Cooperazione in agricoltura, credito agrario e meccanizzazione</t>
  </si>
  <si>
    <t>Agroindustria e investimenti; politiche di filiera</t>
  </si>
  <si>
    <t>Comunicazione e informazione in materia di qualità dei prodotti agricoli e agroindustriali della pesca</t>
  </si>
  <si>
    <t>Partecipazione a fiere</t>
  </si>
  <si>
    <t>Agro energie e filiere minori</t>
  </si>
  <si>
    <t>Qualità certificata e indicazioni geografiche</t>
  </si>
  <si>
    <t>Erogazione di aiuti alla produzione di prodotti di stagionatura prolungata</t>
  </si>
  <si>
    <t>Tracciabilità delle produzioni L. 209/98</t>
  </si>
  <si>
    <t>Disciplina e gestione dei consorzi di tutela</t>
  </si>
  <si>
    <t>Codex alimentarius</t>
  </si>
  <si>
    <t>Filiera vitivinicola</t>
  </si>
  <si>
    <t>Attività relativa al Comitato Nazionale Vini L. 164/92</t>
  </si>
  <si>
    <t>Agricoltura biologica</t>
  </si>
  <si>
    <t>Promozione e valorizzazione della produzione agroalimentare italiana in ambito comunitario e internazionale</t>
  </si>
  <si>
    <t>Reati amministrativi settore inquinanti/controlli effettuati</t>
  </si>
  <si>
    <t>Dossier attività Corpo forestale dello Stato</t>
  </si>
  <si>
    <t>Percentuale di brevetti richiesti per OGM sul totale EU 27</t>
  </si>
  <si>
    <t>unità</t>
  </si>
  <si>
    <t>%</t>
  </si>
  <si>
    <t>unità 
(per persona)</t>
  </si>
  <si>
    <t>Tutela, valorizzazione e vigilanza della qualità dei prodotti tipici e biologici</t>
  </si>
  <si>
    <t>Programma 9.4 - Tutela, valorizzazione e vigilanza della qualità dei prodotti tipici e biologici</t>
  </si>
  <si>
    <t>Migliaia di ettolitri</t>
  </si>
  <si>
    <t>scheda Ispettorato centrale della tutela della qualità e repressione frodi dei prodotti agroalimentari e dossier attività</t>
  </si>
  <si>
    <t>Numero di interventi</t>
  </si>
  <si>
    <t>Numero di interventi per unità di personale in servizio</t>
  </si>
  <si>
    <t>Numero di interventi antincendio</t>
  </si>
  <si>
    <t>2) Illeciti/interventi antincendio</t>
  </si>
  <si>
    <t>1) Interventi antincendio</t>
  </si>
  <si>
    <t>Rapporto percentuale tra numero di illeciti e gli interventi antincendio</t>
  </si>
  <si>
    <t>Rapporto percentuale tra numero di reati e gli interventi antincendio</t>
  </si>
  <si>
    <t>Numero di interventi antincendio per unità di personale operativo</t>
  </si>
  <si>
    <t>Numero di interventi per unità di personale operativo</t>
  </si>
  <si>
    <t xml:space="preserve">Numero di capi </t>
  </si>
  <si>
    <t>Numero di sopralluoghi per unità di personale</t>
  </si>
  <si>
    <t xml:space="preserve">Numero di sopralluoghi per unità di personale nell'ambito della salvaguardia della qualità e dell'origine delle produzioni certificate  </t>
  </si>
  <si>
    <t>Numero di illeciti (infrazioni + reati) in percentuale al numero dei sopralluoghi</t>
  </si>
  <si>
    <t>Numero di campioni in percentuale al numero di sopralluoghi</t>
  </si>
  <si>
    <t>Numero di illeciti (infrazioni + reati) in percentuale al numero dei campioni analizzati</t>
  </si>
  <si>
    <t>Numero di campioni per unità di personale di laboratorio</t>
  </si>
  <si>
    <t>Tonnellate di Azoto usato in agricoltura in percentuale sul valore totale EU 27</t>
  </si>
  <si>
    <t>9) Attività di informazione e promozione*</t>
  </si>
  <si>
    <t>10) attività di informazione e promozione</t>
  </si>
  <si>
    <t xml:space="preserve">tonnellate </t>
  </si>
  <si>
    <t>Valore in migliaia di euro di prodotti derivanti da attività acquacoltura</t>
  </si>
  <si>
    <t>Volume in tonnellate di peso vivo di prodotti della pesca (cattura e acquacoltura)</t>
  </si>
  <si>
    <t>dati fermi al 2005</t>
  </si>
  <si>
    <t>http://epp.eurostat.ec.europa.eu/portal/page/portal/forestry/data/database</t>
  </si>
  <si>
    <t>http://epp.eurostat.ec.europa.eu/portal/page/portal/waste/data/main_tables</t>
  </si>
  <si>
    <t>http://epp.eurostat.ec.europa.eu/portal/page/portal/fisheries/introduction</t>
  </si>
  <si>
    <t>non aggiornato</t>
  </si>
  <si>
    <t>Tonnellate</t>
  </si>
  <si>
    <t>http://ec.europa.eu/anti_fraud/documents/reports-commission/2011/statistical_evaluation_en.pdf</t>
  </si>
  <si>
    <t>non aggiornato alal fonte</t>
  </si>
  <si>
    <t>non aggiornato alla fonte</t>
  </si>
  <si>
    <t>eurostat database  label food_in_porg1</t>
  </si>
  <si>
    <t>eurostat database  label food_in_porg3</t>
  </si>
  <si>
    <t>database eurostat label aei_fm_manfert</t>
  </si>
  <si>
    <t>database eurostat label lfsi_grt_a</t>
  </si>
  <si>
    <t>eurostat database labelfood_in_porg3</t>
  </si>
  <si>
    <t>non aggiorato alla fonte</t>
  </si>
  <si>
    <t>noi italia</t>
  </si>
  <si>
    <t>il, dato 2012 include anche le aree SIC secondo la nuova definizione dell'indicatore</t>
  </si>
  <si>
    <t>dato non aggiornato alla fonte</t>
  </si>
  <si>
    <t>il, dato 2012 include anche le aree Zps econdo la nuova definizione dell'indicatore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</si>
</sst>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000_-;\-* #,##0.000000_-;_-* &quot;-&quot;??_-;_-@_-"/>
    <numFmt numFmtId="165" formatCode="_-* #,##0_-;\-* #,##0_-;_-* &quot;-&quot;??_-;_-@_-"/>
    <numFmt numFmtId="166" formatCode="#,##0_ ;\-#,##0\ "/>
    <numFmt numFmtId="167" formatCode="##0.0"/>
    <numFmt numFmtId="168" formatCode="0.0"/>
  </numFmts>
  <fonts count="61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ourier New"/>
      <family val="3"/>
    </font>
    <font>
      <u val="single"/>
      <sz val="8.8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u val="single"/>
      <sz val="8.8"/>
      <color theme="1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9"/>
      <color theme="1"/>
      <name val="Courier New"/>
      <family val="3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3366FF"/>
      </bottom>
    </border>
    <border>
      <left/>
      <right/>
      <top/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medium"/>
      <bottom style="thin"/>
    </border>
    <border>
      <left/>
      <right style="medium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hair"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hair"/>
      <bottom/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/>
      <right style="medium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hair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167" fontId="14" fillId="0" borderId="0" applyFill="0" applyBorder="0" applyProtection="0">
      <alignment horizontal="right" vertical="center" wrapText="1"/>
    </xf>
    <xf numFmtId="167" fontId="14" fillId="0" borderId="6" applyFill="0" applyProtection="0">
      <alignment horizontal="right" vertical="center" wrapText="1"/>
    </xf>
    <xf numFmtId="49" fontId="8" fillId="0" borderId="7">
      <alignment vertical="center" wrapText="1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6" fillId="0" borderId="12" xfId="58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 vertical="top"/>
    </xf>
    <xf numFmtId="0" fontId="7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55" fillId="0" borderId="14" xfId="58" applyNumberFormat="1" applyFont="1" applyFill="1" applyBorder="1" applyAlignment="1">
      <alignment horizontal="right" vertical="center"/>
    </xf>
    <xf numFmtId="2" fontId="3" fillId="0" borderId="14" xfId="58" applyNumberFormat="1" applyFont="1" applyFill="1" applyBorder="1" applyAlignment="1">
      <alignment horizontal="right" vertical="center"/>
    </xf>
    <xf numFmtId="2" fontId="3" fillId="0" borderId="15" xfId="58" applyNumberFormat="1" applyFont="1" applyFill="1" applyBorder="1" applyAlignment="1">
      <alignment horizontal="right" vertical="center"/>
    </xf>
    <xf numFmtId="43" fontId="55" fillId="0" borderId="14" xfId="44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2" fontId="55" fillId="0" borderId="14" xfId="44" applyNumberFormat="1" applyFont="1" applyFill="1" applyBorder="1" applyAlignment="1">
      <alignment horizontal="right" vertical="center"/>
    </xf>
    <xf numFmtId="2" fontId="55" fillId="0" borderId="15" xfId="44" applyNumberFormat="1" applyFont="1" applyFill="1" applyBorder="1" applyAlignment="1">
      <alignment horizontal="right" vertical="center"/>
    </xf>
    <xf numFmtId="2" fontId="3" fillId="0" borderId="16" xfId="58" applyNumberFormat="1" applyFont="1" applyFill="1" applyBorder="1" applyAlignment="1">
      <alignment horizontal="right" vertical="center"/>
    </xf>
    <xf numFmtId="2" fontId="3" fillId="0" borderId="17" xfId="58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2" fontId="3" fillId="0" borderId="20" xfId="58" applyNumberFormat="1" applyFont="1" applyFill="1" applyBorder="1" applyAlignment="1">
      <alignment horizontal="right" vertical="center"/>
    </xf>
    <xf numFmtId="3" fontId="3" fillId="0" borderId="20" xfId="58" applyNumberFormat="1" applyFont="1" applyFill="1" applyBorder="1" applyAlignment="1">
      <alignment horizontal="right" vertical="center"/>
    </xf>
    <xf numFmtId="2" fontId="3" fillId="0" borderId="21" xfId="58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164" fontId="3" fillId="0" borderId="14" xfId="44" applyNumberFormat="1" applyFont="1" applyFill="1" applyBorder="1" applyAlignment="1">
      <alignment horizontal="right" vertical="center"/>
    </xf>
    <xf numFmtId="0" fontId="54" fillId="33" borderId="22" xfId="0" applyFont="1" applyFill="1" applyBorder="1" applyAlignment="1">
      <alignment horizontal="center" vertical="center" wrapText="1"/>
    </xf>
    <xf numFmtId="2" fontId="55" fillId="0" borderId="23" xfId="58" applyNumberFormat="1" applyFont="1" applyFill="1" applyBorder="1" applyAlignment="1">
      <alignment horizontal="right" vertical="center"/>
    </xf>
    <xf numFmtId="165" fontId="3" fillId="0" borderId="14" xfId="44" applyNumberFormat="1" applyFont="1" applyFill="1" applyBorder="1" applyAlignment="1">
      <alignment horizontal="right" vertical="center"/>
    </xf>
    <xf numFmtId="165" fontId="55" fillId="0" borderId="14" xfId="44" applyNumberFormat="1" applyFont="1" applyFill="1" applyBorder="1" applyAlignment="1">
      <alignment horizontal="right" vertical="center"/>
    </xf>
    <xf numFmtId="2" fontId="3" fillId="0" borderId="14" xfId="58" applyNumberFormat="1" applyFont="1" applyFill="1" applyBorder="1" applyAlignment="1">
      <alignment horizontal="right" vertical="center" wrapText="1"/>
    </xf>
    <xf numFmtId="2" fontId="3" fillId="0" borderId="15" xfId="58" applyNumberFormat="1" applyFont="1" applyFill="1" applyBorder="1" applyAlignment="1">
      <alignment horizontal="right" vertical="center" wrapText="1"/>
    </xf>
    <xf numFmtId="2" fontId="3" fillId="0" borderId="16" xfId="58" applyNumberFormat="1" applyFont="1" applyFill="1" applyBorder="1" applyAlignment="1">
      <alignment horizontal="right" vertical="center" wrapText="1"/>
    </xf>
    <xf numFmtId="2" fontId="3" fillId="0" borderId="17" xfId="58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54" fillId="33" borderId="18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55" fillId="0" borderId="16" xfId="44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2" fontId="55" fillId="0" borderId="17" xfId="44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 wrapText="1"/>
    </xf>
    <xf numFmtId="43" fontId="55" fillId="0" borderId="14" xfId="58" applyNumberFormat="1" applyFont="1" applyFill="1" applyBorder="1" applyAlignment="1">
      <alignment horizontal="right" vertical="center"/>
    </xf>
    <xf numFmtId="43" fontId="3" fillId="0" borderId="14" xfId="58" applyNumberFormat="1" applyFont="1" applyFill="1" applyBorder="1" applyAlignment="1">
      <alignment horizontal="right" vertical="center"/>
    </xf>
    <xf numFmtId="43" fontId="3" fillId="0" borderId="15" xfId="58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 wrapText="1"/>
    </xf>
    <xf numFmtId="2" fontId="6" fillId="0" borderId="24" xfId="58" applyNumberFormat="1" applyFont="1" applyFill="1" applyBorder="1" applyAlignment="1">
      <alignment horizontal="center" vertical="center"/>
    </xf>
    <xf numFmtId="43" fontId="3" fillId="0" borderId="14" xfId="44" applyFont="1" applyFill="1" applyBorder="1" applyAlignment="1">
      <alignment horizontal="right" vertical="center"/>
    </xf>
    <xf numFmtId="43" fontId="3" fillId="0" borderId="20" xfId="44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7" fillId="33" borderId="22" xfId="0" applyFont="1" applyFill="1" applyBorder="1" applyAlignment="1">
      <alignment horizontal="center" vertical="center" wrapText="1"/>
    </xf>
    <xf numFmtId="165" fontId="3" fillId="0" borderId="14" xfId="44" applyNumberFormat="1" applyFont="1" applyFill="1" applyBorder="1" applyAlignment="1">
      <alignment horizontal="right" vertical="center" wrapText="1"/>
    </xf>
    <xf numFmtId="165" fontId="3" fillId="0" borderId="15" xfId="44" applyNumberFormat="1" applyFont="1" applyFill="1" applyBorder="1" applyAlignment="1">
      <alignment horizontal="right" vertical="center" wrapText="1"/>
    </xf>
    <xf numFmtId="2" fontId="15" fillId="0" borderId="14" xfId="47" applyNumberFormat="1" applyFont="1" applyFill="1" applyBorder="1" applyAlignment="1">
      <alignment horizontal="center" vertical="center"/>
      <protection/>
    </xf>
    <xf numFmtId="2" fontId="15" fillId="0" borderId="15" xfId="47" applyNumberFormat="1" applyFont="1" applyFill="1" applyBorder="1" applyAlignment="1">
      <alignment horizontal="center" vertical="center"/>
      <protection/>
    </xf>
    <xf numFmtId="43" fontId="3" fillId="0" borderId="14" xfId="44" applyNumberFormat="1" applyFont="1" applyFill="1" applyBorder="1" applyAlignment="1">
      <alignment horizontal="right" vertical="center"/>
    </xf>
    <xf numFmtId="43" fontId="3" fillId="0" borderId="14" xfId="44" applyNumberFormat="1" applyFont="1" applyFill="1" applyBorder="1" applyAlignment="1">
      <alignment horizontal="right" vertical="center" wrapText="1"/>
    </xf>
    <xf numFmtId="43" fontId="3" fillId="0" borderId="16" xfId="44" applyNumberFormat="1" applyFont="1" applyFill="1" applyBorder="1" applyAlignment="1">
      <alignment horizontal="right" vertical="center"/>
    </xf>
    <xf numFmtId="2" fontId="15" fillId="0" borderId="16" xfId="47" applyNumberFormat="1" applyFont="1" applyFill="1" applyBorder="1" applyAlignment="1">
      <alignment horizontal="center" vertical="center"/>
      <protection/>
    </xf>
    <xf numFmtId="2" fontId="15" fillId="0" borderId="17" xfId="47" applyNumberFormat="1" applyFont="1" applyFill="1" applyBorder="1" applyAlignment="1">
      <alignment horizontal="center" vertical="center"/>
      <protection/>
    </xf>
    <xf numFmtId="165" fontId="3" fillId="0" borderId="20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3" fontId="3" fillId="0" borderId="14" xfId="58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165" fontId="3" fillId="0" borderId="27" xfId="44" applyNumberFormat="1" applyFont="1" applyFill="1" applyBorder="1" applyAlignment="1">
      <alignment horizontal="right" vertical="center" wrapText="1"/>
    </xf>
    <xf numFmtId="2" fontId="15" fillId="0" borderId="27" xfId="47" applyNumberFormat="1" applyFont="1" applyFill="1" applyBorder="1" applyAlignment="1">
      <alignment horizontal="center" vertical="center"/>
      <protection/>
    </xf>
    <xf numFmtId="43" fontId="3" fillId="0" borderId="27" xfId="44" applyNumberFormat="1" applyFont="1" applyFill="1" applyBorder="1" applyAlignment="1">
      <alignment horizontal="right" vertical="center" wrapText="1"/>
    </xf>
    <xf numFmtId="2" fontId="15" fillId="0" borderId="28" xfId="47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56" fillId="22" borderId="31" xfId="0" applyFont="1" applyFill="1" applyBorder="1" applyAlignment="1">
      <alignment horizontal="center" vertical="center" wrapText="1"/>
    </xf>
    <xf numFmtId="0" fontId="56" fillId="22" borderId="13" xfId="0" applyFont="1" applyFill="1" applyBorder="1" applyAlignment="1">
      <alignment horizontal="center" vertical="center" wrapText="1"/>
    </xf>
    <xf numFmtId="0" fontId="56" fillId="22" borderId="13" xfId="0" applyFont="1" applyFill="1" applyBorder="1" applyAlignment="1">
      <alignment horizontal="center" vertical="center"/>
    </xf>
    <xf numFmtId="0" fontId="56" fillId="22" borderId="32" xfId="0" applyFont="1" applyFill="1" applyBorder="1" applyAlignment="1">
      <alignment horizontal="center" vertical="center"/>
    </xf>
    <xf numFmtId="0" fontId="56" fillId="22" borderId="33" xfId="0" applyFont="1" applyFill="1" applyBorder="1" applyAlignment="1">
      <alignment horizontal="center" vertical="center"/>
    </xf>
    <xf numFmtId="0" fontId="56" fillId="22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5" fillId="0" borderId="40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164" fontId="3" fillId="0" borderId="20" xfId="44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/>
    </xf>
    <xf numFmtId="0" fontId="54" fillId="33" borderId="47" xfId="0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>
      <alignment vertical="center"/>
    </xf>
    <xf numFmtId="168" fontId="3" fillId="0" borderId="21" xfId="0" applyNumberFormat="1" applyFont="1" applyFill="1" applyBorder="1" applyAlignment="1">
      <alignment vertical="center"/>
    </xf>
    <xf numFmtId="168" fontId="55" fillId="0" borderId="14" xfId="58" applyNumberFormat="1" applyFont="1" applyFill="1" applyBorder="1" applyAlignment="1">
      <alignment vertical="center"/>
    </xf>
    <xf numFmtId="168" fontId="3" fillId="0" borderId="14" xfId="0" applyNumberFormat="1" applyFont="1" applyFill="1" applyBorder="1" applyAlignment="1">
      <alignment vertical="center"/>
    </xf>
    <xf numFmtId="168" fontId="55" fillId="0" borderId="14" xfId="44" applyNumberFormat="1" applyFont="1" applyFill="1" applyBorder="1" applyAlignment="1">
      <alignment vertical="center"/>
    </xf>
    <xf numFmtId="168" fontId="55" fillId="0" borderId="48" xfId="58" applyNumberFormat="1" applyFont="1" applyFill="1" applyBorder="1" applyAlignment="1">
      <alignment vertical="center"/>
    </xf>
    <xf numFmtId="0" fontId="7" fillId="33" borderId="49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168" fontId="3" fillId="0" borderId="14" xfId="0" applyNumberFormat="1" applyFont="1" applyFill="1" applyBorder="1" applyAlignment="1">
      <alignment horizontal="right" vertical="center"/>
    </xf>
    <xf numFmtId="168" fontId="3" fillId="0" borderId="15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168" fontId="3" fillId="0" borderId="17" xfId="0" applyNumberFormat="1" applyFont="1" applyFill="1" applyBorder="1" applyAlignment="1">
      <alignment horizontal="right" vertical="center"/>
    </xf>
    <xf numFmtId="3" fontId="3" fillId="0" borderId="21" xfId="58" applyNumberFormat="1" applyFont="1" applyFill="1" applyBorder="1" applyAlignment="1">
      <alignment horizontal="right" vertical="center"/>
    </xf>
    <xf numFmtId="164" fontId="3" fillId="0" borderId="21" xfId="44" applyNumberFormat="1" applyFont="1" applyFill="1" applyBorder="1" applyAlignment="1">
      <alignment horizontal="right" vertical="center"/>
    </xf>
    <xf numFmtId="164" fontId="3" fillId="0" borderId="15" xfId="44" applyNumberFormat="1" applyFont="1" applyFill="1" applyBorder="1" applyAlignment="1">
      <alignment horizontal="right" vertical="center"/>
    </xf>
    <xf numFmtId="2" fontId="55" fillId="0" borderId="15" xfId="58" applyNumberFormat="1" applyFont="1" applyFill="1" applyBorder="1" applyAlignment="1">
      <alignment horizontal="right" vertical="center"/>
    </xf>
    <xf numFmtId="2" fontId="55" fillId="0" borderId="52" xfId="58" applyNumberFormat="1" applyFont="1" applyFill="1" applyBorder="1" applyAlignment="1">
      <alignment horizontal="right" vertical="center"/>
    </xf>
    <xf numFmtId="168" fontId="55" fillId="0" borderId="53" xfId="58" applyNumberFormat="1" applyFont="1" applyFill="1" applyBorder="1" applyAlignment="1">
      <alignment horizontal="right" vertical="center"/>
    </xf>
    <xf numFmtId="168" fontId="3" fillId="0" borderId="53" xfId="58" applyNumberFormat="1" applyFont="1" applyFill="1" applyBorder="1" applyAlignment="1">
      <alignment horizontal="right" vertical="center"/>
    </xf>
    <xf numFmtId="168" fontId="3" fillId="0" borderId="15" xfId="0" applyNumberFormat="1" applyFont="1" applyFill="1" applyBorder="1" applyAlignment="1">
      <alignment horizontal="right" vertical="center"/>
    </xf>
    <xf numFmtId="168" fontId="55" fillId="0" borderId="14" xfId="58" applyNumberFormat="1" applyFont="1" applyFill="1" applyBorder="1" applyAlignment="1">
      <alignment horizontal="right" vertical="center"/>
    </xf>
    <xf numFmtId="168" fontId="3" fillId="0" borderId="14" xfId="58" applyNumberFormat="1" applyFont="1" applyFill="1" applyBorder="1" applyAlignment="1">
      <alignment horizontal="right" vertical="center"/>
    </xf>
    <xf numFmtId="166" fontId="3" fillId="0" borderId="54" xfId="44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168" fontId="3" fillId="0" borderId="55" xfId="58" applyNumberFormat="1" applyFont="1" applyFill="1" applyBorder="1" applyAlignment="1">
      <alignment horizontal="right" vertical="center"/>
    </xf>
    <xf numFmtId="1" fontId="3" fillId="0" borderId="55" xfId="0" applyNumberFormat="1" applyFont="1" applyFill="1" applyBorder="1" applyAlignment="1">
      <alignment horizontal="right" vertical="center"/>
    </xf>
    <xf numFmtId="43" fontId="3" fillId="0" borderId="48" xfId="44" applyFont="1" applyFill="1" applyBorder="1" applyAlignment="1">
      <alignment horizontal="right" vertical="center"/>
    </xf>
    <xf numFmtId="2" fontId="3" fillId="0" borderId="56" xfId="0" applyNumberFormat="1" applyFont="1" applyFill="1" applyBorder="1" applyAlignment="1">
      <alignment horizontal="right" vertical="center"/>
    </xf>
    <xf numFmtId="2" fontId="3" fillId="0" borderId="48" xfId="58" applyNumberFormat="1" applyFont="1" applyFill="1" applyBorder="1" applyAlignment="1">
      <alignment horizontal="right" vertical="center"/>
    </xf>
    <xf numFmtId="2" fontId="3" fillId="0" borderId="56" xfId="58" applyNumberFormat="1" applyFont="1" applyFill="1" applyBorder="1" applyAlignment="1">
      <alignment horizontal="right" vertical="center"/>
    </xf>
    <xf numFmtId="2" fontId="3" fillId="0" borderId="26" xfId="0" applyNumberFormat="1" applyFont="1" applyFill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right" vertical="center"/>
    </xf>
    <xf numFmtId="165" fontId="3" fillId="0" borderId="57" xfId="0" applyNumberFormat="1" applyFont="1" applyFill="1" applyBorder="1" applyAlignment="1">
      <alignment horizontal="right" vertical="center"/>
    </xf>
    <xf numFmtId="165" fontId="3" fillId="0" borderId="26" xfId="44" applyNumberFormat="1" applyFont="1" applyFill="1" applyBorder="1" applyAlignment="1">
      <alignment horizontal="right" vertical="center" wrapText="1"/>
    </xf>
    <xf numFmtId="165" fontId="3" fillId="0" borderId="20" xfId="44" applyNumberFormat="1" applyFont="1" applyFill="1" applyBorder="1" applyAlignment="1">
      <alignment horizontal="right" vertical="center" wrapText="1"/>
    </xf>
    <xf numFmtId="165" fontId="3" fillId="0" borderId="21" xfId="44" applyNumberFormat="1" applyFont="1" applyFill="1" applyBorder="1" applyAlignment="1">
      <alignment horizontal="right" vertical="center" wrapText="1"/>
    </xf>
    <xf numFmtId="2" fontId="55" fillId="0" borderId="58" xfId="0" applyNumberFormat="1" applyFont="1" applyBorder="1" applyAlignment="1">
      <alignment vertical="center"/>
    </xf>
    <xf numFmtId="2" fontId="55" fillId="0" borderId="48" xfId="0" applyNumberFormat="1" applyFont="1" applyBorder="1" applyAlignment="1">
      <alignment vertical="center"/>
    </xf>
    <xf numFmtId="2" fontId="55" fillId="0" borderId="59" xfId="0" applyNumberFormat="1" applyFont="1" applyBorder="1" applyAlignment="1">
      <alignment vertical="center"/>
    </xf>
    <xf numFmtId="2" fontId="55" fillId="0" borderId="57" xfId="0" applyNumberFormat="1" applyFont="1" applyBorder="1" applyAlignment="1">
      <alignment vertical="center"/>
    </xf>
    <xf numFmtId="2" fontId="15" fillId="0" borderId="26" xfId="47" applyNumberFormat="1" applyFont="1" applyFill="1" applyBorder="1" applyAlignment="1">
      <alignment horizontal="center" vertical="center"/>
      <protection/>
    </xf>
    <xf numFmtId="43" fontId="3" fillId="0" borderId="20" xfId="44" applyNumberFormat="1" applyFont="1" applyFill="1" applyBorder="1" applyAlignment="1">
      <alignment horizontal="right" vertical="center"/>
    </xf>
    <xf numFmtId="2" fontId="15" fillId="0" borderId="20" xfId="47" applyNumberFormat="1" applyFont="1" applyFill="1" applyBorder="1" applyAlignment="1">
      <alignment horizontal="center" vertical="center"/>
      <protection/>
    </xf>
    <xf numFmtId="2" fontId="15" fillId="0" borderId="21" xfId="47" applyNumberFormat="1" applyFont="1" applyFill="1" applyBorder="1" applyAlignment="1">
      <alignment horizontal="center" vertical="center"/>
      <protection/>
    </xf>
    <xf numFmtId="165" fontId="3" fillId="0" borderId="48" xfId="44" applyNumberFormat="1" applyFont="1" applyFill="1" applyBorder="1" applyAlignment="1">
      <alignment horizontal="right" vertical="center" wrapText="1"/>
    </xf>
    <xf numFmtId="165" fontId="3" fillId="0" borderId="56" xfId="44" applyNumberFormat="1" applyFont="1" applyFill="1" applyBorder="1" applyAlignment="1">
      <alignment horizontal="right" vertical="center" wrapText="1"/>
    </xf>
    <xf numFmtId="43" fontId="3" fillId="0" borderId="26" xfId="44" applyNumberFormat="1" applyFont="1" applyFill="1" applyBorder="1" applyAlignment="1">
      <alignment horizontal="right" vertical="center" wrapText="1"/>
    </xf>
    <xf numFmtId="43" fontId="3" fillId="0" borderId="20" xfId="44" applyNumberFormat="1" applyFont="1" applyFill="1" applyBorder="1" applyAlignment="1">
      <alignment horizontal="right" vertical="center" wrapText="1"/>
    </xf>
    <xf numFmtId="2" fontId="15" fillId="0" borderId="48" xfId="47" applyNumberFormat="1" applyFont="1" applyFill="1" applyBorder="1" applyAlignment="1">
      <alignment horizontal="center" vertical="center"/>
      <protection/>
    </xf>
    <xf numFmtId="43" fontId="3" fillId="0" borderId="48" xfId="44" applyNumberFormat="1" applyFont="1" applyFill="1" applyBorder="1" applyAlignment="1">
      <alignment horizontal="right" vertical="center"/>
    </xf>
    <xf numFmtId="2" fontId="15" fillId="0" borderId="56" xfId="47" applyNumberFormat="1" applyFont="1" applyFill="1" applyBorder="1" applyAlignment="1">
      <alignment horizontal="center" vertical="center"/>
      <protection/>
    </xf>
    <xf numFmtId="43" fontId="3" fillId="0" borderId="48" xfId="44" applyNumberFormat="1" applyFont="1" applyFill="1" applyBorder="1" applyAlignment="1">
      <alignment horizontal="right" vertical="center" wrapText="1"/>
    </xf>
    <xf numFmtId="3" fontId="3" fillId="0" borderId="15" xfId="58" applyNumberFormat="1" applyFont="1" applyFill="1" applyBorder="1" applyAlignment="1">
      <alignment horizontal="right" vertical="center"/>
    </xf>
    <xf numFmtId="168" fontId="3" fillId="0" borderId="60" xfId="0" applyNumberFormat="1" applyFont="1" applyFill="1" applyBorder="1" applyAlignment="1">
      <alignment horizontal="right" vertical="center"/>
    </xf>
    <xf numFmtId="168" fontId="3" fillId="0" borderId="48" xfId="0" applyNumberFormat="1" applyFont="1" applyFill="1" applyBorder="1" applyAlignment="1">
      <alignment horizontal="right" vertical="center"/>
    </xf>
    <xf numFmtId="168" fontId="3" fillId="0" borderId="20" xfId="58" applyNumberFormat="1" applyFont="1" applyFill="1" applyBorder="1" applyAlignment="1">
      <alignment horizontal="right" vertical="center"/>
    </xf>
    <xf numFmtId="168" fontId="3" fillId="0" borderId="21" xfId="58" applyNumberFormat="1" applyFont="1" applyFill="1" applyBorder="1" applyAlignment="1">
      <alignment horizontal="right" vertical="center"/>
    </xf>
    <xf numFmtId="168" fontId="3" fillId="0" borderId="48" xfId="58" applyNumberFormat="1" applyFont="1" applyFill="1" applyBorder="1" applyAlignment="1">
      <alignment horizontal="right" vertical="center"/>
    </xf>
    <xf numFmtId="168" fontId="3" fillId="0" borderId="56" xfId="58" applyNumberFormat="1" applyFont="1" applyFill="1" applyBorder="1" applyAlignment="1">
      <alignment horizontal="right" vertical="center"/>
    </xf>
    <xf numFmtId="168" fontId="3" fillId="0" borderId="20" xfId="58" applyNumberFormat="1" applyFont="1" applyFill="1" applyBorder="1" applyAlignment="1">
      <alignment horizontal="right" vertical="center" wrapText="1"/>
    </xf>
    <xf numFmtId="168" fontId="3" fillId="0" borderId="21" xfId="58" applyNumberFormat="1" applyFont="1" applyFill="1" applyBorder="1" applyAlignment="1">
      <alignment horizontal="right" vertical="center" wrapText="1"/>
    </xf>
    <xf numFmtId="168" fontId="3" fillId="0" borderId="16" xfId="58" applyNumberFormat="1" applyFont="1" applyFill="1" applyBorder="1" applyAlignment="1">
      <alignment horizontal="right" vertical="center" wrapText="1"/>
    </xf>
    <xf numFmtId="168" fontId="3" fillId="0" borderId="17" xfId="58" applyNumberFormat="1" applyFont="1" applyFill="1" applyBorder="1" applyAlignment="1">
      <alignment horizontal="right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 vertical="center"/>
    </xf>
    <xf numFmtId="0" fontId="56" fillId="35" borderId="33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 vertical="center" wrapText="1"/>
    </xf>
    <xf numFmtId="0" fontId="56" fillId="35" borderId="61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/>
    </xf>
    <xf numFmtId="0" fontId="56" fillId="35" borderId="62" xfId="0" applyFont="1" applyFill="1" applyBorder="1" applyAlignment="1">
      <alignment horizontal="center" vertical="center"/>
    </xf>
    <xf numFmtId="0" fontId="56" fillId="35" borderId="6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168" fontId="3" fillId="0" borderId="56" xfId="0" applyNumberFormat="1" applyFont="1" applyFill="1" applyBorder="1" applyAlignment="1">
      <alignment vertical="center"/>
    </xf>
    <xf numFmtId="0" fontId="56" fillId="35" borderId="37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1" fillId="0" borderId="0" xfId="36" applyBorder="1" applyAlignment="1" applyProtection="1">
      <alignment vertical="top"/>
      <protection/>
    </xf>
    <xf numFmtId="165" fontId="55" fillId="0" borderId="15" xfId="44" applyNumberFormat="1" applyFont="1" applyFill="1" applyBorder="1" applyAlignment="1">
      <alignment horizontal="right" vertical="center"/>
    </xf>
    <xf numFmtId="165" fontId="55" fillId="0" borderId="16" xfId="44" applyNumberFormat="1" applyFont="1" applyFill="1" applyBorder="1" applyAlignment="1">
      <alignment horizontal="right" vertical="center"/>
    </xf>
    <xf numFmtId="165" fontId="55" fillId="0" borderId="17" xfId="44" applyNumberFormat="1" applyFont="1" applyFill="1" applyBorder="1" applyAlignment="1">
      <alignment horizontal="right" vertical="center"/>
    </xf>
    <xf numFmtId="0" fontId="54" fillId="33" borderId="24" xfId="0" applyFont="1" applyFill="1" applyBorder="1" applyAlignment="1">
      <alignment horizontal="center" vertical="center" wrapText="1"/>
    </xf>
    <xf numFmtId="165" fontId="55" fillId="0" borderId="60" xfId="44" applyNumberFormat="1" applyFont="1" applyFill="1" applyBorder="1" applyAlignment="1">
      <alignment horizontal="right" vertical="center"/>
    </xf>
    <xf numFmtId="165" fontId="3" fillId="0" borderId="60" xfId="44" applyNumberFormat="1" applyFont="1" applyFill="1" applyBorder="1" applyAlignment="1">
      <alignment horizontal="right" vertical="center"/>
    </xf>
    <xf numFmtId="165" fontId="55" fillId="0" borderId="64" xfId="44" applyNumberFormat="1" applyFont="1" applyFill="1" applyBorder="1" applyAlignment="1">
      <alignment horizontal="right" vertical="center"/>
    </xf>
    <xf numFmtId="0" fontId="59" fillId="35" borderId="35" xfId="0" applyFont="1" applyFill="1" applyBorder="1" applyAlignment="1">
      <alignment horizontal="left" vertical="center" wrapText="1"/>
    </xf>
    <xf numFmtId="0" fontId="59" fillId="35" borderId="37" xfId="0" applyFont="1" applyFill="1" applyBorder="1" applyAlignment="1">
      <alignment horizontal="left" vertical="center" wrapText="1"/>
    </xf>
    <xf numFmtId="0" fontId="9" fillId="34" borderId="65" xfId="0" applyFont="1" applyFill="1" applyBorder="1" applyAlignment="1">
      <alignment horizontal="left" vertical="center"/>
    </xf>
    <xf numFmtId="0" fontId="59" fillId="35" borderId="66" xfId="0" applyFont="1" applyFill="1" applyBorder="1" applyAlignment="1">
      <alignment horizontal="left" vertical="center" wrapText="1"/>
    </xf>
    <xf numFmtId="0" fontId="59" fillId="35" borderId="67" xfId="0" applyFont="1" applyFill="1" applyBorder="1" applyAlignment="1">
      <alignment horizontal="left" vertical="center" wrapText="1"/>
    </xf>
    <xf numFmtId="0" fontId="56" fillId="22" borderId="44" xfId="0" applyFont="1" applyFill="1" applyBorder="1" applyAlignment="1">
      <alignment horizontal="center" vertical="center" wrapText="1"/>
    </xf>
    <xf numFmtId="0" fontId="56" fillId="22" borderId="68" xfId="0" applyFont="1" applyFill="1" applyBorder="1" applyAlignment="1">
      <alignment horizontal="center" vertical="center" wrapText="1"/>
    </xf>
    <xf numFmtId="0" fontId="59" fillId="22" borderId="69" xfId="0" applyFont="1" applyFill="1" applyBorder="1" applyAlignment="1">
      <alignment horizontal="center" vertical="center" wrapText="1"/>
    </xf>
    <xf numFmtId="0" fontId="59" fillId="22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/>
    </xf>
    <xf numFmtId="0" fontId="5" fillId="34" borderId="6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left" vertical="center" wrapText="1"/>
    </xf>
    <xf numFmtId="0" fontId="55" fillId="0" borderId="70" xfId="0" applyFont="1" applyFill="1" applyBorder="1" applyAlignment="1">
      <alignment horizontal="left"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9" fillId="35" borderId="69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35" borderId="6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59" fillId="35" borderId="34" xfId="0" applyFont="1" applyFill="1" applyBorder="1" applyAlignment="1">
      <alignment horizontal="left" vertical="center" wrapText="1"/>
    </xf>
    <xf numFmtId="0" fontId="59" fillId="35" borderId="71" xfId="0" applyFont="1" applyFill="1" applyBorder="1" applyAlignment="1">
      <alignment horizontal="left" vertical="center" wrapText="1"/>
    </xf>
    <xf numFmtId="0" fontId="59" fillId="35" borderId="36" xfId="0" applyFont="1" applyFill="1" applyBorder="1" applyAlignment="1">
      <alignment horizontal="left" vertical="center" wrapText="1"/>
    </xf>
    <xf numFmtId="0" fontId="59" fillId="35" borderId="72" xfId="0" applyFont="1" applyFill="1" applyBorder="1" applyAlignment="1">
      <alignment horizontal="left" vertical="center" wrapText="1"/>
    </xf>
    <xf numFmtId="0" fontId="5" fillId="34" borderId="35" xfId="0" applyFont="1" applyFill="1" applyBorder="1" applyAlignment="1">
      <alignment vertical="center" wrapText="1"/>
    </xf>
    <xf numFmtId="0" fontId="5" fillId="34" borderId="73" xfId="0" applyFont="1" applyFill="1" applyBorder="1" applyAlignment="1">
      <alignment vertical="center" wrapText="1"/>
    </xf>
    <xf numFmtId="0" fontId="5" fillId="34" borderId="3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6" fillId="35" borderId="34" xfId="0" applyFont="1" applyFill="1" applyBorder="1" applyAlignment="1">
      <alignment horizontal="center" vertical="center" wrapText="1"/>
    </xf>
    <xf numFmtId="0" fontId="57" fillId="35" borderId="71" xfId="0" applyFont="1" applyFill="1" applyBorder="1" applyAlignment="1">
      <alignment/>
    </xf>
    <xf numFmtId="0" fontId="57" fillId="35" borderId="36" xfId="0" applyFont="1" applyFill="1" applyBorder="1" applyAlignment="1">
      <alignment/>
    </xf>
    <xf numFmtId="0" fontId="59" fillId="35" borderId="51" xfId="0" applyFont="1" applyFill="1" applyBorder="1" applyAlignment="1">
      <alignment horizontal="left" vertical="center" wrapText="1"/>
    </xf>
    <xf numFmtId="0" fontId="59" fillId="35" borderId="54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51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9" fillId="35" borderId="74" xfId="0" applyFont="1" applyFill="1" applyBorder="1" applyAlignment="1">
      <alignment horizontal="center" vertical="center" wrapText="1"/>
    </xf>
    <xf numFmtId="0" fontId="59" fillId="35" borderId="75" xfId="0" applyFont="1" applyFill="1" applyBorder="1" applyAlignment="1">
      <alignment horizontal="center" vertical="center" wrapText="1"/>
    </xf>
    <xf numFmtId="0" fontId="59" fillId="35" borderId="76" xfId="0" applyFont="1" applyFill="1" applyBorder="1" applyAlignment="1">
      <alignment horizontal="center" vertical="center" wrapText="1"/>
    </xf>
    <xf numFmtId="0" fontId="59" fillId="35" borderId="77" xfId="0" applyFont="1" applyFill="1" applyBorder="1" applyAlignment="1">
      <alignment horizontal="center" vertical="center" wrapText="1"/>
    </xf>
    <xf numFmtId="0" fontId="56" fillId="35" borderId="69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7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1" fillId="0" borderId="22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justify" vertical="center" wrapText="1"/>
    </xf>
    <xf numFmtId="0" fontId="55" fillId="0" borderId="79" xfId="0" applyFont="1" applyBorder="1" applyAlignment="1">
      <alignment horizontal="justify" vertical="center" wrapText="1"/>
    </xf>
    <xf numFmtId="0" fontId="55" fillId="0" borderId="47" xfId="0" applyFont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9" fillId="22" borderId="66" xfId="0" applyFont="1" applyFill="1" applyBorder="1" applyAlignment="1">
      <alignment horizontal="left" vertical="center" wrapText="1"/>
    </xf>
    <xf numFmtId="0" fontId="59" fillId="22" borderId="72" xfId="0" applyFont="1" applyFill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59" fillId="22" borderId="34" xfId="0" applyFont="1" applyFill="1" applyBorder="1" applyAlignment="1">
      <alignment horizontal="left" vertical="center" wrapText="1"/>
    </xf>
    <xf numFmtId="0" fontId="59" fillId="22" borderId="71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6" fillId="22" borderId="34" xfId="0" applyFont="1" applyFill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60" fillId="34" borderId="65" xfId="0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73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59" fillId="22" borderId="67" xfId="0" applyFont="1" applyFill="1" applyBorder="1" applyAlignment="1">
      <alignment horizontal="left" vertical="center" wrapText="1"/>
    </xf>
    <xf numFmtId="0" fontId="59" fillId="22" borderId="36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60" fillId="34" borderId="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ewStyle" xfId="47"/>
    <cellStyle name="Normale 2 2" xfId="48"/>
    <cellStyle name="Normale 2 3" xfId="49"/>
    <cellStyle name="Normale 2 4" xfId="50"/>
    <cellStyle name="Normale 2 5" xfId="51"/>
    <cellStyle name="Normale 2 6" xfId="52"/>
    <cellStyle name="Normale 2 7" xfId="53"/>
    <cellStyle name="Normale 2 8" xfId="54"/>
    <cellStyle name="Normale 3" xfId="55"/>
    <cellStyle name="Nota" xfId="56"/>
    <cellStyle name="Output" xfId="57"/>
    <cellStyle name="Percent" xfId="58"/>
    <cellStyle name="ss14" xfId="59"/>
    <cellStyle name="ss18" xfId="60"/>
    <cellStyle name="T_fiancata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fisheries/introduction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forestry/data/database" TargetMode="External" /><Relationship Id="rId2" Type="http://schemas.openxmlformats.org/officeDocument/2006/relationships/hyperlink" Target="http://epp.eurostat.ec.europa.eu/portal/page/portal/forestry/data/database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fisheries/introduction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4"/>
  <sheetViews>
    <sheetView tabSelected="1" zoomScale="80" zoomScaleNormal="80" zoomScalePageLayoutView="0" workbookViewId="0" topLeftCell="A1">
      <selection activeCell="A1" sqref="A1:B1"/>
    </sheetView>
  </sheetViews>
  <sheetFormatPr defaultColWidth="9.140625" defaultRowHeight="15"/>
  <cols>
    <col min="1" max="1" width="11.57421875" style="0" customWidth="1"/>
    <col min="2" max="2" width="151.28125" style="0" customWidth="1"/>
  </cols>
  <sheetData>
    <row r="1" spans="1:2" ht="30" customHeight="1" thickBot="1">
      <c r="A1" s="219" t="s">
        <v>154</v>
      </c>
      <c r="B1" s="219"/>
    </row>
    <row r="2" spans="1:2" ht="30" customHeight="1">
      <c r="A2" s="220" t="s">
        <v>155</v>
      </c>
      <c r="B2" s="221"/>
    </row>
    <row r="3" spans="1:8" s="2" customFormat="1" ht="30" customHeight="1" thickBot="1">
      <c r="A3" s="217" t="s">
        <v>119</v>
      </c>
      <c r="B3" s="218"/>
      <c r="C3" s="1"/>
      <c r="D3" s="1"/>
      <c r="E3" s="1"/>
      <c r="F3" s="1"/>
      <c r="G3" s="1"/>
      <c r="H3" s="1"/>
    </row>
    <row r="4" spans="1:10" s="4" customFormat="1" ht="141.75" customHeight="1" thickBot="1">
      <c r="A4" s="107" t="s">
        <v>0</v>
      </c>
      <c r="B4" s="108" t="s">
        <v>182</v>
      </c>
      <c r="C4" s="3"/>
      <c r="E4" s="5"/>
      <c r="F4" s="5"/>
      <c r="G4" s="5"/>
      <c r="H4" s="5"/>
      <c r="I4" s="5"/>
      <c r="J4" s="5"/>
    </row>
  </sheetData>
  <sheetProtection/>
  <mergeCells count="3">
    <mergeCell ref="A3:B3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5" zoomScaleNormal="75" zoomScalePageLayoutView="0" workbookViewId="0" topLeftCell="B1">
      <selection activeCell="K5" sqref="F1:K65536"/>
    </sheetView>
  </sheetViews>
  <sheetFormatPr defaultColWidth="9.140625" defaultRowHeight="15"/>
  <cols>
    <col min="1" max="1" width="30.7109375" style="0" customWidth="1"/>
    <col min="2" max="2" width="48.57421875" style="0" customWidth="1"/>
    <col min="3" max="3" width="21.421875" style="0" bestFit="1" customWidth="1"/>
    <col min="4" max="4" width="16.57421875" style="0" customWidth="1"/>
    <col min="5" max="5" width="47.57421875" style="0" customWidth="1"/>
    <col min="6" max="11" width="13.7109375" style="0" customWidth="1"/>
  </cols>
  <sheetData>
    <row r="1" spans="1:11" s="1" customFormat="1" ht="30" customHeight="1">
      <c r="A1" s="266" t="s">
        <v>158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1" customFormat="1" ht="30" customHeight="1">
      <c r="A2" s="263" t="s">
        <v>161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1" customFormat="1" ht="30" customHeight="1">
      <c r="A3" s="263" t="s">
        <v>119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s="1" customFormat="1" ht="45.75" customHeight="1">
      <c r="A4" s="236" t="s">
        <v>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s="1" customFormat="1" ht="54.75" customHeight="1" thickBot="1">
      <c r="A5" s="193" t="s">
        <v>1</v>
      </c>
      <c r="B5" s="194" t="s">
        <v>13</v>
      </c>
      <c r="C5" s="194" t="s">
        <v>107</v>
      </c>
      <c r="D5" s="194" t="s">
        <v>3</v>
      </c>
      <c r="E5" s="194" t="s">
        <v>4</v>
      </c>
      <c r="F5" s="195">
        <v>2006</v>
      </c>
      <c r="G5" s="195">
        <v>2007</v>
      </c>
      <c r="H5" s="195">
        <v>2008</v>
      </c>
      <c r="I5" s="197">
        <v>2009</v>
      </c>
      <c r="J5" s="197">
        <v>2010</v>
      </c>
      <c r="K5" s="198">
        <v>2011</v>
      </c>
    </row>
    <row r="6" spans="1:12" s="1" customFormat="1" ht="84.75" customHeight="1">
      <c r="A6" s="231" t="s">
        <v>34</v>
      </c>
      <c r="B6" s="248" t="s">
        <v>250</v>
      </c>
      <c r="C6" s="26" t="s">
        <v>22</v>
      </c>
      <c r="D6" s="26" t="s">
        <v>248</v>
      </c>
      <c r="E6" s="26" t="s">
        <v>23</v>
      </c>
      <c r="F6" s="214">
        <v>5450184</v>
      </c>
      <c r="G6" s="214">
        <v>5179667</v>
      </c>
      <c r="H6" s="214">
        <v>6431066</v>
      </c>
      <c r="I6" s="215">
        <v>6369544</v>
      </c>
      <c r="J6" s="215">
        <v>4943780</v>
      </c>
      <c r="K6" s="214"/>
      <c r="L6" s="209" t="s">
        <v>254</v>
      </c>
    </row>
    <row r="7" spans="1:11" s="1" customFormat="1" ht="84.75" customHeight="1">
      <c r="A7" s="233"/>
      <c r="B7" s="232"/>
      <c r="C7" s="9" t="s">
        <v>24</v>
      </c>
      <c r="D7" s="26" t="s">
        <v>248</v>
      </c>
      <c r="E7" s="9" t="s">
        <v>23</v>
      </c>
      <c r="F7" s="36">
        <v>593487</v>
      </c>
      <c r="G7" s="36">
        <v>558362</v>
      </c>
      <c r="H7" s="36">
        <v>737743</v>
      </c>
      <c r="I7" s="35">
        <v>676361</v>
      </c>
      <c r="J7" s="35">
        <v>645531</v>
      </c>
      <c r="K7" s="36">
        <v>409304</v>
      </c>
    </row>
    <row r="8" spans="1:11" s="1" customFormat="1" ht="84.75" customHeight="1">
      <c r="A8" s="233"/>
      <c r="B8" s="232"/>
      <c r="C8" s="9" t="s">
        <v>16</v>
      </c>
      <c r="D8" s="26" t="s">
        <v>248</v>
      </c>
      <c r="E8" s="9" t="s">
        <v>23</v>
      </c>
      <c r="F8" s="36">
        <v>315962</v>
      </c>
      <c r="G8" s="36">
        <v>286643</v>
      </c>
      <c r="H8" s="36">
        <v>393623</v>
      </c>
      <c r="I8" s="35">
        <v>415326</v>
      </c>
      <c r="J8" s="35">
        <v>387499</v>
      </c>
      <c r="K8" s="36">
        <v>376857</v>
      </c>
    </row>
    <row r="9" spans="1:11" s="1" customFormat="1" ht="84.75" customHeight="1">
      <c r="A9" s="233" t="s">
        <v>35</v>
      </c>
      <c r="B9" s="232" t="s">
        <v>249</v>
      </c>
      <c r="C9" s="9" t="s">
        <v>24</v>
      </c>
      <c r="D9" s="9" t="s">
        <v>36</v>
      </c>
      <c r="E9" s="9" t="s">
        <v>23</v>
      </c>
      <c r="F9" s="36">
        <v>528096</v>
      </c>
      <c r="G9" s="36">
        <v>552476</v>
      </c>
      <c r="H9" s="36">
        <v>691603</v>
      </c>
      <c r="I9" s="36">
        <v>697964</v>
      </c>
      <c r="J9" s="36"/>
      <c r="K9" s="36"/>
    </row>
    <row r="10" spans="1:11" s="1" customFormat="1" ht="84.75" customHeight="1">
      <c r="A10" s="233"/>
      <c r="B10" s="232"/>
      <c r="C10" s="9" t="s">
        <v>16</v>
      </c>
      <c r="D10" s="9" t="s">
        <v>36</v>
      </c>
      <c r="E10" s="9" t="s">
        <v>23</v>
      </c>
      <c r="F10" s="36">
        <v>477275</v>
      </c>
      <c r="G10" s="36">
        <v>583959</v>
      </c>
      <c r="H10" s="36">
        <v>465600</v>
      </c>
      <c r="I10" s="36">
        <v>474862</v>
      </c>
      <c r="J10" s="36">
        <v>333238</v>
      </c>
      <c r="K10" s="36">
        <v>402822</v>
      </c>
    </row>
    <row r="11" spans="1:12" s="1" customFormat="1" ht="84.75" customHeight="1">
      <c r="A11" s="233" t="s">
        <v>37</v>
      </c>
      <c r="B11" s="232" t="s">
        <v>38</v>
      </c>
      <c r="C11" s="9" t="s">
        <v>39</v>
      </c>
      <c r="D11" s="9" t="s">
        <v>223</v>
      </c>
      <c r="E11" s="9" t="s">
        <v>23</v>
      </c>
      <c r="F11" s="37"/>
      <c r="G11" s="37">
        <v>14.619429650104495</v>
      </c>
      <c r="H11" s="37">
        <v>13.18904685460866</v>
      </c>
      <c r="I11" s="37">
        <v>13.158268443350455</v>
      </c>
      <c r="J11" s="37">
        <v>12.944531958566042</v>
      </c>
      <c r="K11" s="38"/>
      <c r="L11" s="208" t="s">
        <v>255</v>
      </c>
    </row>
    <row r="12" spans="1:12" s="1" customFormat="1" ht="84.75" customHeight="1">
      <c r="A12" s="233"/>
      <c r="B12" s="232"/>
      <c r="C12" s="9" t="s">
        <v>24</v>
      </c>
      <c r="D12" s="9" t="s">
        <v>223</v>
      </c>
      <c r="E12" s="9" t="s">
        <v>23</v>
      </c>
      <c r="F12" s="37"/>
      <c r="G12" s="37">
        <v>9.155261915998112</v>
      </c>
      <c r="H12" s="37">
        <v>9.171122685853534</v>
      </c>
      <c r="I12" s="37">
        <v>8.61991432155452</v>
      </c>
      <c r="J12" s="37">
        <v>8.64241729915509</v>
      </c>
      <c r="K12" s="38"/>
      <c r="L12" s="208" t="s">
        <v>255</v>
      </c>
    </row>
    <row r="13" spans="1:12" s="1" customFormat="1" ht="84.75" customHeight="1">
      <c r="A13" s="233"/>
      <c r="B13" s="232"/>
      <c r="C13" s="9" t="s">
        <v>16</v>
      </c>
      <c r="D13" s="9" t="s">
        <v>223</v>
      </c>
      <c r="E13" s="9" t="s">
        <v>23</v>
      </c>
      <c r="F13" s="37"/>
      <c r="G13" s="37">
        <v>15.483494011101373</v>
      </c>
      <c r="H13" s="37">
        <v>15.802603162137505</v>
      </c>
      <c r="I13" s="37">
        <v>16.078909374926038</v>
      </c>
      <c r="J13" s="37">
        <v>16.128454818845768</v>
      </c>
      <c r="K13" s="38"/>
      <c r="L13" s="208" t="s">
        <v>255</v>
      </c>
    </row>
    <row r="14" spans="1:12" s="1" customFormat="1" ht="84.75" customHeight="1">
      <c r="A14" s="233" t="s">
        <v>41</v>
      </c>
      <c r="B14" s="232" t="s">
        <v>127</v>
      </c>
      <c r="C14" s="9" t="s">
        <v>39</v>
      </c>
      <c r="D14" s="9" t="s">
        <v>223</v>
      </c>
      <c r="E14" s="9" t="s">
        <v>42</v>
      </c>
      <c r="F14" s="16"/>
      <c r="G14" s="16"/>
      <c r="H14" s="16"/>
      <c r="I14" s="17"/>
      <c r="J14" s="17">
        <v>22.63013698630137</v>
      </c>
      <c r="K14" s="18">
        <v>11.148225469728601</v>
      </c>
      <c r="L14" s="209" t="s">
        <v>257</v>
      </c>
    </row>
    <row r="15" spans="1:11" s="1" customFormat="1" ht="84.75" customHeight="1">
      <c r="A15" s="233"/>
      <c r="B15" s="232"/>
      <c r="C15" s="9" t="s">
        <v>24</v>
      </c>
      <c r="D15" s="9" t="s">
        <v>223</v>
      </c>
      <c r="E15" s="9" t="s">
        <v>42</v>
      </c>
      <c r="F15" s="16"/>
      <c r="G15" s="16"/>
      <c r="H15" s="16"/>
      <c r="I15" s="17"/>
      <c r="J15" s="17">
        <v>6.520547945205479</v>
      </c>
      <c r="K15" s="18">
        <v>4.592901878914405</v>
      </c>
    </row>
    <row r="16" spans="1:11" s="1" customFormat="1" ht="84.75" customHeight="1">
      <c r="A16" s="233"/>
      <c r="B16" s="232"/>
      <c r="C16" s="9" t="s">
        <v>16</v>
      </c>
      <c r="D16" s="9" t="s">
        <v>223</v>
      </c>
      <c r="E16" s="9" t="s">
        <v>42</v>
      </c>
      <c r="F16" s="16"/>
      <c r="G16" s="16"/>
      <c r="H16" s="16"/>
      <c r="I16" s="17"/>
      <c r="J16" s="17">
        <v>18.73972602739726</v>
      </c>
      <c r="K16" s="18">
        <v>24.63465553235908</v>
      </c>
    </row>
    <row r="17" spans="1:11" s="1" customFormat="1" ht="84.75" customHeight="1">
      <c r="A17" s="233" t="s">
        <v>41</v>
      </c>
      <c r="B17" s="232" t="s">
        <v>128</v>
      </c>
      <c r="C17" s="9" t="s">
        <v>39</v>
      </c>
      <c r="D17" s="9" t="s">
        <v>223</v>
      </c>
      <c r="E17" s="9" t="s">
        <v>42</v>
      </c>
      <c r="F17" s="37"/>
      <c r="G17" s="37"/>
      <c r="H17" s="37"/>
      <c r="I17" s="37"/>
      <c r="J17" s="37">
        <v>13.153115471521106</v>
      </c>
      <c r="K17" s="38">
        <v>6.5117778201970715</v>
      </c>
    </row>
    <row r="18" spans="1:11" s="1" customFormat="1" ht="84.75" customHeight="1">
      <c r="A18" s="233"/>
      <c r="B18" s="232"/>
      <c r="C18" s="9" t="s">
        <v>24</v>
      </c>
      <c r="D18" s="9" t="s">
        <v>223</v>
      </c>
      <c r="E18" s="9" t="s">
        <v>42</v>
      </c>
      <c r="F18" s="37"/>
      <c r="G18" s="37"/>
      <c r="H18" s="37"/>
      <c r="I18" s="37"/>
      <c r="J18" s="37">
        <v>7.998016626365423</v>
      </c>
      <c r="K18" s="38">
        <v>40.134455865305306</v>
      </c>
    </row>
    <row r="19" spans="1:11" s="1" customFormat="1" ht="84.75" customHeight="1" thickBot="1">
      <c r="A19" s="255"/>
      <c r="B19" s="256"/>
      <c r="C19" s="25" t="s">
        <v>16</v>
      </c>
      <c r="D19" s="25" t="s">
        <v>223</v>
      </c>
      <c r="E19" s="25" t="s">
        <v>42</v>
      </c>
      <c r="F19" s="39"/>
      <c r="G19" s="39"/>
      <c r="H19" s="39"/>
      <c r="I19" s="39"/>
      <c r="J19" s="39">
        <v>30.45542468127896</v>
      </c>
      <c r="K19" s="40">
        <v>14.752149359426445</v>
      </c>
    </row>
  </sheetData>
  <sheetProtection/>
  <mergeCells count="14">
    <mergeCell ref="A1:K1"/>
    <mergeCell ref="A3:K3"/>
    <mergeCell ref="A2:K2"/>
    <mergeCell ref="A17:A19"/>
    <mergeCell ref="B17:B19"/>
    <mergeCell ref="A11:A13"/>
    <mergeCell ref="B11:B13"/>
    <mergeCell ref="A14:A16"/>
    <mergeCell ref="B14:B16"/>
    <mergeCell ref="A6:A8"/>
    <mergeCell ref="B6:B8"/>
    <mergeCell ref="A9:A10"/>
    <mergeCell ref="B9:B10"/>
    <mergeCell ref="A4:K4"/>
  </mergeCells>
  <hyperlinks>
    <hyperlink ref="L6" r:id="rId1" display="http://epp.eurostat.ec.europa.eu/portal/page/portal/fisheries/introduction"/>
  </hyperlinks>
  <printOptions horizontalCentered="1"/>
  <pageMargins left="0.1968503937007874" right="0.1968503937007874" top="0.7480314960629921" bottom="0.7480314960629921" header="0.31496062992125984" footer="0.31496062992125984"/>
  <pageSetup fitToHeight="2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="80" zoomScaleNormal="80" zoomScalePageLayoutView="0" workbookViewId="0" topLeftCell="A1">
      <selection activeCell="A18" sqref="A18"/>
    </sheetView>
  </sheetViews>
  <sheetFormatPr defaultColWidth="9.140625" defaultRowHeight="15"/>
  <cols>
    <col min="1" max="1" width="11.57421875" style="0" customWidth="1"/>
    <col min="2" max="2" width="105.57421875" style="0" customWidth="1"/>
    <col min="5" max="5" width="31.140625" style="0" customWidth="1"/>
  </cols>
  <sheetData>
    <row r="1" spans="1:2" ht="30" customHeight="1" thickBot="1">
      <c r="A1" s="219" t="s">
        <v>158</v>
      </c>
      <c r="B1" s="219"/>
    </row>
    <row r="2" spans="1:2" ht="30" customHeight="1">
      <c r="A2" s="253" t="s">
        <v>226</v>
      </c>
      <c r="B2" s="254"/>
    </row>
    <row r="3" spans="1:2" ht="30" customHeight="1">
      <c r="A3" s="239" t="s">
        <v>119</v>
      </c>
      <c r="B3" s="241"/>
    </row>
    <row r="4" spans="1:2" ht="141.75" customHeight="1" thickBot="1">
      <c r="A4" s="100" t="s">
        <v>0</v>
      </c>
      <c r="B4" s="101" t="s">
        <v>225</v>
      </c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60" zoomScaleNormal="60" zoomScalePageLayoutView="0" workbookViewId="0" topLeftCell="A1">
      <selection activeCell="L8" sqref="L8:M9"/>
    </sheetView>
  </sheetViews>
  <sheetFormatPr defaultColWidth="9.140625" defaultRowHeight="15"/>
  <cols>
    <col min="1" max="1" width="30.57421875" style="0" customWidth="1"/>
    <col min="2" max="2" width="60.7109375" style="0" customWidth="1"/>
    <col min="3" max="3" width="14.00390625" style="0" customWidth="1"/>
    <col min="4" max="4" width="13.28125" style="0" customWidth="1"/>
    <col min="5" max="5" width="20.8515625" style="0" customWidth="1"/>
    <col min="6" max="10" width="12.57421875" style="0" customWidth="1"/>
    <col min="11" max="11" width="11.28125" style="0" bestFit="1" customWidth="1"/>
  </cols>
  <sheetData>
    <row r="1" spans="1:11" ht="30" customHeight="1">
      <c r="A1" s="266" t="s">
        <v>158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30" customHeight="1">
      <c r="A2" s="234" t="s">
        <v>163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30" customHeight="1">
      <c r="A3" s="234" t="s">
        <v>119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45.75" customHeight="1">
      <c r="A4" s="236" t="s">
        <v>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ht="54.75" customHeight="1" thickBot="1">
      <c r="A5" s="193" t="s">
        <v>1</v>
      </c>
      <c r="B5" s="194" t="s">
        <v>13</v>
      </c>
      <c r="C5" s="194" t="s">
        <v>107</v>
      </c>
      <c r="D5" s="194" t="s">
        <v>3</v>
      </c>
      <c r="E5" s="194" t="s">
        <v>4</v>
      </c>
      <c r="F5" s="195">
        <v>2006</v>
      </c>
      <c r="G5" s="195">
        <v>2007</v>
      </c>
      <c r="H5" s="195">
        <v>2008</v>
      </c>
      <c r="I5" s="197">
        <v>2009</v>
      </c>
      <c r="J5" s="197">
        <v>2010</v>
      </c>
      <c r="K5" s="196">
        <v>2011</v>
      </c>
    </row>
    <row r="6" spans="1:12" ht="54.75" customHeight="1">
      <c r="A6" s="246" t="s">
        <v>43</v>
      </c>
      <c r="B6" s="274" t="s">
        <v>44</v>
      </c>
      <c r="C6" s="45" t="s">
        <v>24</v>
      </c>
      <c r="D6" s="45" t="s">
        <v>227</v>
      </c>
      <c r="E6" s="45" t="s">
        <v>23</v>
      </c>
      <c r="F6" s="44">
        <v>25037</v>
      </c>
      <c r="G6" s="44">
        <v>24811</v>
      </c>
      <c r="H6" s="44">
        <v>23682</v>
      </c>
      <c r="I6" s="44">
        <v>21511</v>
      </c>
      <c r="J6" s="44"/>
      <c r="K6" s="46"/>
      <c r="L6" t="s">
        <v>259</v>
      </c>
    </row>
    <row r="7" spans="1:12" ht="54.75" customHeight="1">
      <c r="A7" s="247"/>
      <c r="B7" s="275"/>
      <c r="C7" s="11" t="s">
        <v>16</v>
      </c>
      <c r="D7" s="45" t="s">
        <v>227</v>
      </c>
      <c r="E7" s="11" t="s">
        <v>23</v>
      </c>
      <c r="F7" s="31">
        <v>15020</v>
      </c>
      <c r="G7" s="31">
        <v>14794</v>
      </c>
      <c r="H7" s="31">
        <v>14247</v>
      </c>
      <c r="I7" s="31">
        <v>14441</v>
      </c>
      <c r="J7" s="31"/>
      <c r="K7" s="42"/>
      <c r="L7" t="s">
        <v>259</v>
      </c>
    </row>
    <row r="8" spans="1:12" ht="54.75" customHeight="1">
      <c r="A8" s="247" t="s">
        <v>45</v>
      </c>
      <c r="B8" s="270" t="s">
        <v>129</v>
      </c>
      <c r="C8" s="11" t="s">
        <v>22</v>
      </c>
      <c r="D8" s="11" t="s">
        <v>223</v>
      </c>
      <c r="E8" s="11" t="s">
        <v>23</v>
      </c>
      <c r="F8" s="146">
        <v>3.7</v>
      </c>
      <c r="G8" s="146">
        <v>4</v>
      </c>
      <c r="H8" s="146">
        <v>4.4</v>
      </c>
      <c r="I8" s="147">
        <v>4.7</v>
      </c>
      <c r="J8" s="147">
        <v>5.2</v>
      </c>
      <c r="K8" s="148">
        <v>5.5</v>
      </c>
      <c r="L8" t="s">
        <v>260</v>
      </c>
    </row>
    <row r="9" spans="1:12" ht="54.75" customHeight="1">
      <c r="A9" s="247"/>
      <c r="B9" s="271"/>
      <c r="C9" s="11" t="s">
        <v>16</v>
      </c>
      <c r="D9" s="11" t="s">
        <v>223</v>
      </c>
      <c r="E9" s="11" t="s">
        <v>23</v>
      </c>
      <c r="F9" s="149">
        <v>7.9</v>
      </c>
      <c r="G9" s="149">
        <v>7.9</v>
      </c>
      <c r="H9" s="149">
        <v>7.5</v>
      </c>
      <c r="I9" s="150">
        <v>8.1</v>
      </c>
      <c r="J9" s="150">
        <v>8.6</v>
      </c>
      <c r="K9" s="148">
        <v>8.5</v>
      </c>
      <c r="L9" t="s">
        <v>260</v>
      </c>
    </row>
    <row r="10" spans="1:12" ht="54.75" customHeight="1">
      <c r="A10" s="267" t="s">
        <v>46</v>
      </c>
      <c r="B10" s="270" t="s">
        <v>238</v>
      </c>
      <c r="C10" s="11" t="s">
        <v>48</v>
      </c>
      <c r="D10" s="11" t="s">
        <v>222</v>
      </c>
      <c r="E10" s="11" t="s">
        <v>23</v>
      </c>
      <c r="F10" s="44">
        <v>338593</v>
      </c>
      <c r="G10" s="44">
        <v>342055</v>
      </c>
      <c r="H10" s="44">
        <v>352781</v>
      </c>
      <c r="I10" s="44">
        <v>373720</v>
      </c>
      <c r="J10" s="44"/>
      <c r="K10" s="42"/>
      <c r="L10" t="s">
        <v>261</v>
      </c>
    </row>
    <row r="11" spans="1:12" ht="54.75" customHeight="1">
      <c r="A11" s="268"/>
      <c r="B11" s="272"/>
      <c r="C11" s="11" t="s">
        <v>49</v>
      </c>
      <c r="D11" s="11" t="s">
        <v>222</v>
      </c>
      <c r="E11" s="11" t="s">
        <v>23</v>
      </c>
      <c r="F11" s="31">
        <v>244752</v>
      </c>
      <c r="G11" s="31">
        <v>250376</v>
      </c>
      <c r="H11" s="31">
        <v>319587</v>
      </c>
      <c r="I11" s="31">
        <v>331156</v>
      </c>
      <c r="J11" s="31">
        <v>350183</v>
      </c>
      <c r="K11" s="42">
        <v>334759</v>
      </c>
      <c r="L11" t="s">
        <v>261</v>
      </c>
    </row>
    <row r="12" spans="1:12" ht="54.75" customHeight="1" thickBot="1">
      <c r="A12" s="269"/>
      <c r="B12" s="273"/>
      <c r="C12" s="10" t="s">
        <v>16</v>
      </c>
      <c r="D12" s="10" t="s">
        <v>222</v>
      </c>
      <c r="E12" s="10" t="s">
        <v>23</v>
      </c>
      <c r="F12" s="41">
        <v>222725</v>
      </c>
      <c r="G12" s="41">
        <v>244156</v>
      </c>
      <c r="H12" s="41">
        <v>216476</v>
      </c>
      <c r="I12" s="41">
        <v>185513</v>
      </c>
      <c r="J12" s="41">
        <v>207015</v>
      </c>
      <c r="K12" s="43">
        <v>193675</v>
      </c>
      <c r="L12" t="s">
        <v>261</v>
      </c>
    </row>
  </sheetData>
  <sheetProtection/>
  <mergeCells count="10">
    <mergeCell ref="A4:K4"/>
    <mergeCell ref="A3:K3"/>
    <mergeCell ref="A2:K2"/>
    <mergeCell ref="A1:K1"/>
    <mergeCell ref="A10:A12"/>
    <mergeCell ref="B8:B9"/>
    <mergeCell ref="B10:B12"/>
    <mergeCell ref="A6:A7"/>
    <mergeCell ref="A8:A9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1.57421875" style="0" customWidth="1"/>
    <col min="2" max="2" width="126.28125" style="0" customWidth="1"/>
  </cols>
  <sheetData>
    <row r="1" spans="1:2" ht="30" customHeight="1" thickBot="1">
      <c r="A1" s="226" t="s">
        <v>158</v>
      </c>
      <c r="B1" s="226"/>
    </row>
    <row r="2" spans="1:2" ht="30" customHeight="1">
      <c r="A2" s="253" t="s">
        <v>162</v>
      </c>
      <c r="B2" s="254"/>
    </row>
    <row r="3" spans="1:4" s="2" customFormat="1" ht="30" customHeight="1">
      <c r="A3" s="239" t="s">
        <v>119</v>
      </c>
      <c r="B3" s="241"/>
      <c r="C3" s="1"/>
      <c r="D3" s="1"/>
    </row>
    <row r="4" spans="1:4" s="4" customFormat="1" ht="54" customHeight="1">
      <c r="A4" s="92" t="s">
        <v>0</v>
      </c>
      <c r="B4" s="94" t="s">
        <v>190</v>
      </c>
      <c r="C4" s="5"/>
      <c r="D4" s="5"/>
    </row>
    <row r="5" spans="1:4" s="4" customFormat="1" ht="54" customHeight="1">
      <c r="A5" s="92" t="s">
        <v>28</v>
      </c>
      <c r="B5" s="94" t="s">
        <v>191</v>
      </c>
      <c r="C5" s="5"/>
      <c r="D5" s="5"/>
    </row>
    <row r="6" spans="1:4" s="4" customFormat="1" ht="54" customHeight="1">
      <c r="A6" s="92" t="s">
        <v>29</v>
      </c>
      <c r="B6" s="94" t="s">
        <v>192</v>
      </c>
      <c r="C6" s="5"/>
      <c r="D6" s="5"/>
    </row>
    <row r="7" spans="1:4" s="4" customFormat="1" ht="54" customHeight="1">
      <c r="A7" s="92" t="s">
        <v>40</v>
      </c>
      <c r="B7" s="94" t="s">
        <v>194</v>
      </c>
      <c r="C7" s="5"/>
      <c r="D7" s="5"/>
    </row>
    <row r="8" spans="1:4" s="4" customFormat="1" ht="54" customHeight="1" thickBot="1">
      <c r="A8" s="93" t="s">
        <v>50</v>
      </c>
      <c r="B8" s="95" t="s">
        <v>193</v>
      </c>
      <c r="C8" s="5"/>
      <c r="D8" s="5"/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28.28125" style="0" customWidth="1"/>
    <col min="2" max="2" width="63.8515625" style="0" customWidth="1"/>
    <col min="3" max="3" width="12.7109375" style="0" customWidth="1"/>
    <col min="4" max="4" width="46.57421875" style="0" customWidth="1"/>
    <col min="5" max="8" width="12.57421875" style="0" customWidth="1"/>
  </cols>
  <sheetData>
    <row r="1" spans="1:8" s="1" customFormat="1" ht="30" customHeight="1" thickBot="1">
      <c r="A1" s="287" t="s">
        <v>158</v>
      </c>
      <c r="B1" s="287"/>
      <c r="C1" s="287"/>
      <c r="D1" s="287"/>
      <c r="E1" s="287"/>
      <c r="F1" s="287"/>
      <c r="G1" s="288"/>
      <c r="H1" s="288"/>
    </row>
    <row r="2" spans="1:8" s="1" customFormat="1" ht="30" customHeight="1">
      <c r="A2" s="276" t="s">
        <v>162</v>
      </c>
      <c r="B2" s="277"/>
      <c r="C2" s="277"/>
      <c r="D2" s="277"/>
      <c r="E2" s="277"/>
      <c r="F2" s="277"/>
      <c r="G2" s="278"/>
      <c r="H2" s="279"/>
    </row>
    <row r="3" spans="1:8" s="1" customFormat="1" ht="30" customHeight="1">
      <c r="A3" s="280" t="s">
        <v>119</v>
      </c>
      <c r="B3" s="281"/>
      <c r="C3" s="281"/>
      <c r="D3" s="281"/>
      <c r="E3" s="281"/>
      <c r="F3" s="281"/>
      <c r="G3" s="282"/>
      <c r="H3" s="283"/>
    </row>
    <row r="4" spans="1:8" s="1" customFormat="1" ht="45.75" customHeight="1">
      <c r="A4" s="284" t="s">
        <v>117</v>
      </c>
      <c r="B4" s="285"/>
      <c r="C4" s="285"/>
      <c r="D4" s="285"/>
      <c r="E4" s="285"/>
      <c r="F4" s="285"/>
      <c r="G4" s="285"/>
      <c r="H4" s="286"/>
    </row>
    <row r="5" spans="1:8" s="1" customFormat="1" ht="54.75" customHeight="1" thickBot="1">
      <c r="A5" s="86" t="s">
        <v>1</v>
      </c>
      <c r="B5" s="87" t="s">
        <v>2</v>
      </c>
      <c r="C5" s="87" t="s">
        <v>3</v>
      </c>
      <c r="D5" s="87" t="s">
        <v>4</v>
      </c>
      <c r="E5" s="88">
        <v>2008</v>
      </c>
      <c r="F5" s="90">
        <v>2009</v>
      </c>
      <c r="G5" s="87">
        <v>2010</v>
      </c>
      <c r="H5" s="91">
        <v>2011</v>
      </c>
    </row>
    <row r="6" spans="1:8" s="1" customFormat="1" ht="84.75" customHeight="1">
      <c r="A6" s="83" t="s">
        <v>51</v>
      </c>
      <c r="B6" s="130" t="s">
        <v>239</v>
      </c>
      <c r="C6" s="52" t="s">
        <v>224</v>
      </c>
      <c r="D6" s="52" t="s">
        <v>228</v>
      </c>
      <c r="E6" s="28">
        <f>39399/572</f>
        <v>68.87937062937063</v>
      </c>
      <c r="F6" s="28">
        <f>28667/555</f>
        <v>51.652252252252254</v>
      </c>
      <c r="G6" s="28">
        <f>32367/554</f>
        <v>58.42418772563177</v>
      </c>
      <c r="H6" s="30">
        <f>32059/554</f>
        <v>57.868231046931406</v>
      </c>
    </row>
    <row r="7" spans="1:8" s="1" customFormat="1" ht="119.25" customHeight="1">
      <c r="A7" s="128" t="s">
        <v>52</v>
      </c>
      <c r="B7" s="127" t="s">
        <v>240</v>
      </c>
      <c r="C7" s="52" t="s">
        <v>224</v>
      </c>
      <c r="D7" s="47" t="s">
        <v>228</v>
      </c>
      <c r="E7" s="14"/>
      <c r="F7" s="14"/>
      <c r="G7" s="21">
        <f>(6407+2577)/554</f>
        <v>16.216606498194945</v>
      </c>
      <c r="H7" s="22"/>
    </row>
    <row r="8" spans="1:8" s="1" customFormat="1" ht="83.25" customHeight="1">
      <c r="A8" s="84" t="s">
        <v>53</v>
      </c>
      <c r="B8" s="127" t="s">
        <v>241</v>
      </c>
      <c r="C8" s="47" t="s">
        <v>223</v>
      </c>
      <c r="D8" s="47" t="s">
        <v>228</v>
      </c>
      <c r="E8" s="17">
        <f>4128/39399*100</f>
        <v>10.477423284854947</v>
      </c>
      <c r="F8" s="17">
        <f>2992/28667*100</f>
        <v>10.437087940837896</v>
      </c>
      <c r="G8" s="17">
        <f>4060/32367*100</f>
        <v>12.54364012729014</v>
      </c>
      <c r="H8" s="18">
        <f>4435/32059*100</f>
        <v>13.833868804391901</v>
      </c>
    </row>
    <row r="9" spans="1:8" s="1" customFormat="1" ht="65.25" customHeight="1">
      <c r="A9" s="128" t="s">
        <v>54</v>
      </c>
      <c r="B9" s="127" t="s">
        <v>242</v>
      </c>
      <c r="C9" s="47" t="s">
        <v>223</v>
      </c>
      <c r="D9" s="47" t="s">
        <v>228</v>
      </c>
      <c r="E9" s="14">
        <f>9022/39399*100</f>
        <v>22.899058351734816</v>
      </c>
      <c r="F9" s="14">
        <f>8668/28667*100</f>
        <v>30.236857710956848</v>
      </c>
      <c r="G9" s="21">
        <f>7997/32367*100</f>
        <v>24.707263570921</v>
      </c>
      <c r="H9" s="22">
        <f>7448/32059*100</f>
        <v>23.232165694500765</v>
      </c>
    </row>
    <row r="10" spans="1:8" s="1" customFormat="1" ht="69.75" customHeight="1">
      <c r="A10" s="84" t="s">
        <v>55</v>
      </c>
      <c r="B10" s="127" t="s">
        <v>243</v>
      </c>
      <c r="C10" s="47" t="s">
        <v>223</v>
      </c>
      <c r="D10" s="47" t="s">
        <v>228</v>
      </c>
      <c r="E10" s="17">
        <f>903/39399*100</f>
        <v>2.2919363435620195</v>
      </c>
      <c r="F10" s="17">
        <f>830/8668*100</f>
        <v>9.575449930779879</v>
      </c>
      <c r="G10" s="17">
        <f>546/7997*100</f>
        <v>6.827560335125672</v>
      </c>
      <c r="H10" s="18">
        <f>811/7448*100</f>
        <v>10.888829215896886</v>
      </c>
    </row>
    <row r="11" spans="1:8" s="1" customFormat="1" ht="86.25" customHeight="1" thickBot="1">
      <c r="A11" s="85" t="s">
        <v>56</v>
      </c>
      <c r="B11" s="132" t="s">
        <v>244</v>
      </c>
      <c r="C11" s="48" t="s">
        <v>224</v>
      </c>
      <c r="D11" s="48" t="s">
        <v>228</v>
      </c>
      <c r="E11" s="50">
        <f>9022/123</f>
        <v>73.34959349593495</v>
      </c>
      <c r="F11" s="50">
        <f>8668/119</f>
        <v>72.84033613445378</v>
      </c>
      <c r="G11" s="49">
        <f>7997/123</f>
        <v>65.01626016260163</v>
      </c>
      <c r="H11" s="51">
        <f>7448/123</f>
        <v>60.552845528455286</v>
      </c>
    </row>
  </sheetData>
  <sheetProtection/>
  <mergeCells count="4">
    <mergeCell ref="A2:H2"/>
    <mergeCell ref="A3:H3"/>
    <mergeCell ref="A4:H4"/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60" zoomScaleNormal="60" zoomScalePageLayoutView="0" workbookViewId="0" topLeftCell="A1">
      <selection activeCell="K5" sqref="F1:K65536"/>
    </sheetView>
  </sheetViews>
  <sheetFormatPr defaultColWidth="9.140625" defaultRowHeight="15"/>
  <cols>
    <col min="1" max="1" width="17.57421875" style="0" customWidth="1"/>
    <col min="2" max="2" width="55.421875" style="0" customWidth="1"/>
    <col min="3" max="3" width="21.421875" style="0" bestFit="1" customWidth="1"/>
    <col min="4" max="4" width="15.28125" style="0" customWidth="1"/>
    <col min="5" max="5" width="32.8515625" style="0" customWidth="1"/>
    <col min="6" max="11" width="12.00390625" style="0" customWidth="1"/>
  </cols>
  <sheetData>
    <row r="1" spans="1:11" ht="30" customHeight="1">
      <c r="A1" s="289" t="s">
        <v>164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45" customHeight="1">
      <c r="A2" s="234" t="s">
        <v>162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30" customHeight="1">
      <c r="A3" s="234" t="s">
        <v>119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s="1" customFormat="1" ht="45.75" customHeight="1">
      <c r="A4" s="236" t="s">
        <v>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s="1" customFormat="1" ht="54.75" customHeight="1" thickBot="1">
      <c r="A5" s="193" t="s">
        <v>1</v>
      </c>
      <c r="B5" s="194" t="s">
        <v>13</v>
      </c>
      <c r="C5" s="194" t="s">
        <v>107</v>
      </c>
      <c r="D5" s="194" t="s">
        <v>3</v>
      </c>
      <c r="E5" s="194" t="s">
        <v>4</v>
      </c>
      <c r="F5" s="195">
        <v>2006</v>
      </c>
      <c r="G5" s="195">
        <v>2007</v>
      </c>
      <c r="H5" s="195">
        <v>2008</v>
      </c>
      <c r="I5" s="197">
        <v>2009</v>
      </c>
      <c r="J5" s="197">
        <v>2010</v>
      </c>
      <c r="K5" s="198">
        <v>2011</v>
      </c>
    </row>
    <row r="6" spans="1:12" s="1" customFormat="1" ht="60" customHeight="1">
      <c r="A6" s="231" t="s">
        <v>108</v>
      </c>
      <c r="B6" s="248" t="s">
        <v>245</v>
      </c>
      <c r="C6" s="26" t="s">
        <v>26</v>
      </c>
      <c r="D6" s="26" t="s">
        <v>223</v>
      </c>
      <c r="E6" s="26" t="s">
        <v>23</v>
      </c>
      <c r="F6" s="76">
        <v>15.153809749171792</v>
      </c>
      <c r="G6" s="76">
        <v>16.072222716356844</v>
      </c>
      <c r="H6" s="76">
        <v>15.917487684729064</v>
      </c>
      <c r="I6" s="76">
        <v>15.436835891381346</v>
      </c>
      <c r="J6" s="76">
        <v>16.573816155988858</v>
      </c>
      <c r="K6" s="60">
        <v>1.579048719430002</v>
      </c>
      <c r="L6" s="208" t="s">
        <v>262</v>
      </c>
    </row>
    <row r="7" spans="1:12" s="1" customFormat="1" ht="60" customHeight="1">
      <c r="A7" s="233"/>
      <c r="B7" s="232"/>
      <c r="C7" s="9" t="s">
        <v>24</v>
      </c>
      <c r="D7" s="26" t="s">
        <v>223</v>
      </c>
      <c r="E7" s="9" t="s">
        <v>23</v>
      </c>
      <c r="F7" s="14">
        <v>20.870799810695694</v>
      </c>
      <c r="G7" s="14">
        <v>20.884105665747576</v>
      </c>
      <c r="H7" s="14">
        <v>21.685139573070607</v>
      </c>
      <c r="I7" s="14">
        <v>20.35615899252263</v>
      </c>
      <c r="J7" s="14">
        <v>20.064995357474466</v>
      </c>
      <c r="K7" s="15">
        <v>20.556518390140575</v>
      </c>
      <c r="L7" s="208" t="s">
        <v>262</v>
      </c>
    </row>
    <row r="8" spans="1:12" s="1" customFormat="1" ht="60" customHeight="1">
      <c r="A8" s="233"/>
      <c r="B8" s="232"/>
      <c r="C8" s="9" t="s">
        <v>16</v>
      </c>
      <c r="D8" s="26" t="s">
        <v>223</v>
      </c>
      <c r="E8" s="9" t="s">
        <v>23</v>
      </c>
      <c r="F8" s="14">
        <v>6.597255087553242</v>
      </c>
      <c r="G8" s="14">
        <v>6.439562394378724</v>
      </c>
      <c r="H8" s="14">
        <v>6.208949096880131</v>
      </c>
      <c r="I8" s="14">
        <v>5.824478551751279</v>
      </c>
      <c r="J8" s="14">
        <v>5.468895078922934</v>
      </c>
      <c r="K8" s="15">
        <v>5.468900442903909</v>
      </c>
      <c r="L8" s="208" t="s">
        <v>262</v>
      </c>
    </row>
    <row r="9" spans="1:12" s="1" customFormat="1" ht="60" customHeight="1">
      <c r="A9" s="233" t="s">
        <v>109</v>
      </c>
      <c r="B9" s="232" t="s">
        <v>57</v>
      </c>
      <c r="C9" s="9" t="s">
        <v>24</v>
      </c>
      <c r="D9" s="26" t="s">
        <v>223</v>
      </c>
      <c r="E9" s="9" t="s">
        <v>23</v>
      </c>
      <c r="F9" s="19">
        <v>29.5609873391967</v>
      </c>
      <c r="G9" s="53">
        <v>29.519676274144054</v>
      </c>
      <c r="H9" s="53">
        <v>29.33880783412912</v>
      </c>
      <c r="I9" s="54">
        <v>29.905275951163368</v>
      </c>
      <c r="J9" s="54">
        <v>27.137116931400122</v>
      </c>
      <c r="K9" s="55"/>
      <c r="L9" s="208" t="s">
        <v>259</v>
      </c>
    </row>
    <row r="10" spans="1:12" s="1" customFormat="1" ht="60" customHeight="1">
      <c r="A10" s="233"/>
      <c r="B10" s="232"/>
      <c r="C10" s="9" t="s">
        <v>16</v>
      </c>
      <c r="D10" s="26" t="s">
        <v>223</v>
      </c>
      <c r="E10" s="9" t="s">
        <v>23</v>
      </c>
      <c r="F10" s="19">
        <v>8.017969277437135</v>
      </c>
      <c r="G10" s="53">
        <v>7.93476485605976</v>
      </c>
      <c r="H10" s="53">
        <v>7.593624378791628</v>
      </c>
      <c r="I10" s="54">
        <v>7.853061256314368</v>
      </c>
      <c r="J10" s="54">
        <v>8.05734965870188</v>
      </c>
      <c r="K10" s="55"/>
      <c r="L10" s="208" t="s">
        <v>259</v>
      </c>
    </row>
    <row r="11" spans="1:12" s="1" customFormat="1" ht="60" customHeight="1">
      <c r="A11" s="233" t="s">
        <v>110</v>
      </c>
      <c r="B11" s="232" t="s">
        <v>58</v>
      </c>
      <c r="C11" s="9" t="s">
        <v>24</v>
      </c>
      <c r="D11" s="26" t="s">
        <v>223</v>
      </c>
      <c r="E11" s="9" t="s">
        <v>23</v>
      </c>
      <c r="F11" s="37">
        <v>24.627455765324072</v>
      </c>
      <c r="G11" s="37">
        <v>23.870616179567634</v>
      </c>
      <c r="H11" s="37">
        <v>23.089924599506002</v>
      </c>
      <c r="I11" s="37">
        <v>28.366344163693814</v>
      </c>
      <c r="J11" s="37">
        <v>21.783003229830648</v>
      </c>
      <c r="K11" s="38"/>
      <c r="L11" s="208" t="s">
        <v>259</v>
      </c>
    </row>
    <row r="12" spans="1:12" s="1" customFormat="1" ht="60" customHeight="1" thickBot="1">
      <c r="A12" s="255"/>
      <c r="B12" s="256"/>
      <c r="C12" s="25" t="s">
        <v>16</v>
      </c>
      <c r="D12" s="25" t="s">
        <v>223</v>
      </c>
      <c r="E12" s="25" t="s">
        <v>23</v>
      </c>
      <c r="F12" s="39">
        <v>8.820868181774964</v>
      </c>
      <c r="G12" s="39">
        <v>9.156526446770577</v>
      </c>
      <c r="H12" s="39">
        <v>9.148311481965985</v>
      </c>
      <c r="I12" s="39">
        <v>8.217452109509374</v>
      </c>
      <c r="J12" s="39">
        <v>8.30268127210896</v>
      </c>
      <c r="K12" s="40"/>
      <c r="L12" s="208" t="s">
        <v>259</v>
      </c>
    </row>
  </sheetData>
  <sheetProtection/>
  <mergeCells count="10">
    <mergeCell ref="A4:K4"/>
    <mergeCell ref="A3:K3"/>
    <mergeCell ref="A2:K2"/>
    <mergeCell ref="A1:K1"/>
    <mergeCell ref="A11:A12"/>
    <mergeCell ref="B11:B12"/>
    <mergeCell ref="A6:A8"/>
    <mergeCell ref="B6:B8"/>
    <mergeCell ref="A9:A10"/>
    <mergeCell ref="B9:B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11.57421875" style="0" customWidth="1"/>
    <col min="2" max="2" width="151.140625" style="0" customWidth="1"/>
  </cols>
  <sheetData>
    <row r="1" spans="1:6" s="2" customFormat="1" ht="30" customHeight="1" thickBot="1">
      <c r="A1" s="226" t="s">
        <v>158</v>
      </c>
      <c r="B1" s="226"/>
      <c r="C1" s="1"/>
      <c r="D1" s="1"/>
      <c r="E1" s="1"/>
      <c r="F1" s="1"/>
    </row>
    <row r="2" spans="1:6" s="2" customFormat="1" ht="30" customHeight="1">
      <c r="A2" s="253" t="s">
        <v>165</v>
      </c>
      <c r="B2" s="254"/>
      <c r="C2" s="1"/>
      <c r="D2" s="1"/>
      <c r="E2" s="1"/>
      <c r="F2" s="1"/>
    </row>
    <row r="3" spans="1:6" s="2" customFormat="1" ht="30" customHeight="1" thickBot="1">
      <c r="A3" s="217" t="s">
        <v>119</v>
      </c>
      <c r="B3" s="218"/>
      <c r="C3" s="1"/>
      <c r="D3" s="1"/>
      <c r="E3" s="1"/>
      <c r="F3" s="1"/>
    </row>
    <row r="4" spans="1:6" s="4" customFormat="1" ht="43.5" customHeight="1">
      <c r="A4" s="112" t="s">
        <v>0</v>
      </c>
      <c r="B4" s="113" t="s">
        <v>195</v>
      </c>
      <c r="C4" s="5"/>
      <c r="D4" s="5"/>
      <c r="E4" s="5"/>
      <c r="F4" s="5"/>
    </row>
    <row r="5" spans="1:6" s="4" customFormat="1" ht="43.5" customHeight="1">
      <c r="A5" s="96" t="s">
        <v>28</v>
      </c>
      <c r="B5" s="97" t="s">
        <v>196</v>
      </c>
      <c r="C5" s="5"/>
      <c r="D5" s="5"/>
      <c r="E5" s="5"/>
      <c r="F5" s="5"/>
    </row>
    <row r="6" spans="1:6" s="4" customFormat="1" ht="43.5" customHeight="1">
      <c r="A6" s="96" t="s">
        <v>29</v>
      </c>
      <c r="B6" s="97" t="s">
        <v>197</v>
      </c>
      <c r="C6" s="5"/>
      <c r="D6" s="5"/>
      <c r="E6" s="5"/>
      <c r="F6" s="5"/>
    </row>
    <row r="7" spans="1:6" s="4" customFormat="1" ht="43.5" customHeight="1">
      <c r="A7" s="96" t="s">
        <v>40</v>
      </c>
      <c r="B7" s="97" t="s">
        <v>198</v>
      </c>
      <c r="C7" s="5"/>
      <c r="D7" s="5"/>
      <c r="E7" s="5"/>
      <c r="F7" s="5"/>
    </row>
    <row r="8" spans="1:6" s="4" customFormat="1" ht="43.5" customHeight="1">
      <c r="A8" s="96" t="s">
        <v>50</v>
      </c>
      <c r="B8" s="97" t="s">
        <v>199</v>
      </c>
      <c r="C8" s="5"/>
      <c r="D8" s="5"/>
      <c r="E8" s="5"/>
      <c r="F8" s="5"/>
    </row>
    <row r="9" spans="1:6" s="4" customFormat="1" ht="43.5" customHeight="1">
      <c r="A9" s="96" t="s">
        <v>59</v>
      </c>
      <c r="B9" s="97" t="s">
        <v>200</v>
      </c>
      <c r="C9" s="5"/>
      <c r="D9" s="5"/>
      <c r="E9" s="5"/>
      <c r="F9" s="5"/>
    </row>
    <row r="10" spans="1:6" s="4" customFormat="1" ht="43.5" customHeight="1">
      <c r="A10" s="96" t="s">
        <v>60</v>
      </c>
      <c r="B10" s="97" t="s">
        <v>201</v>
      </c>
      <c r="C10" s="5"/>
      <c r="D10" s="5"/>
      <c r="E10" s="5"/>
      <c r="F10" s="5"/>
    </row>
    <row r="11" spans="1:6" s="4" customFormat="1" ht="43.5" customHeight="1">
      <c r="A11" s="96" t="s">
        <v>61</v>
      </c>
      <c r="B11" s="97" t="s">
        <v>202</v>
      </c>
      <c r="C11" s="5"/>
      <c r="D11" s="5"/>
      <c r="E11" s="5"/>
      <c r="F11" s="5"/>
    </row>
    <row r="12" spans="1:6" s="4" customFormat="1" ht="43.5" customHeight="1">
      <c r="A12" s="96" t="s">
        <v>62</v>
      </c>
      <c r="B12" s="97" t="s">
        <v>203</v>
      </c>
      <c r="C12" s="5"/>
      <c r="D12" s="5"/>
      <c r="E12" s="5"/>
      <c r="F12" s="5"/>
    </row>
    <row r="13" spans="1:6" s="4" customFormat="1" ht="43.5" customHeight="1">
      <c r="A13" s="96" t="s">
        <v>63</v>
      </c>
      <c r="B13" s="97" t="s">
        <v>130</v>
      </c>
      <c r="C13" s="5"/>
      <c r="D13" s="5"/>
      <c r="E13" s="5"/>
      <c r="F13" s="5"/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80" zoomScaleNormal="80" zoomScalePageLayoutView="0" workbookViewId="0" topLeftCell="A1">
      <selection activeCell="G6" sqref="G6"/>
    </sheetView>
  </sheetViews>
  <sheetFormatPr defaultColWidth="9.140625" defaultRowHeight="15"/>
  <cols>
    <col min="1" max="1" width="44.140625" style="0" customWidth="1"/>
    <col min="2" max="2" width="61.00390625" style="0" customWidth="1"/>
    <col min="3" max="3" width="15.140625" style="0" customWidth="1"/>
    <col min="4" max="4" width="20.28125" style="0" customWidth="1"/>
    <col min="5" max="7" width="15.00390625" style="0" customWidth="1"/>
  </cols>
  <sheetData>
    <row r="1" spans="1:7" ht="30" customHeight="1" thickBot="1">
      <c r="A1" s="289" t="s">
        <v>166</v>
      </c>
      <c r="B1" s="226"/>
      <c r="C1" s="226"/>
      <c r="D1" s="226"/>
      <c r="E1" s="226"/>
      <c r="F1" s="226"/>
      <c r="G1" s="226"/>
    </row>
    <row r="2" spans="1:7" ht="30" customHeight="1">
      <c r="A2" s="276" t="s">
        <v>167</v>
      </c>
      <c r="B2" s="277"/>
      <c r="C2" s="277"/>
      <c r="D2" s="277"/>
      <c r="E2" s="277"/>
      <c r="F2" s="277"/>
      <c r="G2" s="293"/>
    </row>
    <row r="3" spans="1:7" s="1" customFormat="1" ht="30" customHeight="1">
      <c r="A3" s="280" t="s">
        <v>119</v>
      </c>
      <c r="B3" s="281"/>
      <c r="C3" s="281"/>
      <c r="D3" s="281"/>
      <c r="E3" s="281"/>
      <c r="F3" s="281"/>
      <c r="G3" s="294"/>
    </row>
    <row r="4" spans="1:7" s="1" customFormat="1" ht="34.5" customHeight="1">
      <c r="A4" s="284" t="s">
        <v>117</v>
      </c>
      <c r="B4" s="285"/>
      <c r="C4" s="285"/>
      <c r="D4" s="285"/>
      <c r="E4" s="285"/>
      <c r="F4" s="285"/>
      <c r="G4" s="286"/>
    </row>
    <row r="5" spans="1:7" s="1" customFormat="1" ht="54.75" customHeight="1" thickBot="1">
      <c r="A5" s="86" t="s">
        <v>1</v>
      </c>
      <c r="B5" s="87" t="s">
        <v>2</v>
      </c>
      <c r="C5" s="87" t="s">
        <v>3</v>
      </c>
      <c r="D5" s="87" t="s">
        <v>4</v>
      </c>
      <c r="E5" s="90">
        <v>2007</v>
      </c>
      <c r="F5" s="88">
        <v>2008</v>
      </c>
      <c r="G5" s="89">
        <v>2009</v>
      </c>
    </row>
    <row r="6" spans="1:7" s="1" customFormat="1" ht="32.25" customHeight="1">
      <c r="A6" s="134" t="s">
        <v>64</v>
      </c>
      <c r="B6" s="135" t="s">
        <v>131</v>
      </c>
      <c r="C6" s="125" t="s">
        <v>222</v>
      </c>
      <c r="D6" s="56" t="s">
        <v>174</v>
      </c>
      <c r="E6" s="57"/>
      <c r="F6" s="57"/>
      <c r="G6" s="151">
        <v>14033</v>
      </c>
    </row>
    <row r="7" spans="1:7" s="1" customFormat="1" ht="32.25" customHeight="1">
      <c r="A7" s="128" t="s">
        <v>65</v>
      </c>
      <c r="B7" s="127" t="s">
        <v>132</v>
      </c>
      <c r="C7" s="47" t="s">
        <v>222</v>
      </c>
      <c r="D7" s="47" t="s">
        <v>174</v>
      </c>
      <c r="E7" s="7"/>
      <c r="F7" s="7"/>
      <c r="G7" s="152">
        <v>3950</v>
      </c>
    </row>
    <row r="8" spans="1:7" s="1" customFormat="1" ht="32.25" customHeight="1">
      <c r="A8" s="128" t="s">
        <v>65</v>
      </c>
      <c r="B8" s="127" t="s">
        <v>133</v>
      </c>
      <c r="C8" s="47" t="s">
        <v>223</v>
      </c>
      <c r="D8" s="47" t="s">
        <v>174</v>
      </c>
      <c r="E8" s="6"/>
      <c r="F8" s="6"/>
      <c r="G8" s="153">
        <v>17</v>
      </c>
    </row>
    <row r="9" spans="1:7" s="1" customFormat="1" ht="32.25" customHeight="1">
      <c r="A9" s="128" t="s">
        <v>66</v>
      </c>
      <c r="B9" s="127" t="s">
        <v>132</v>
      </c>
      <c r="C9" s="47" t="s">
        <v>222</v>
      </c>
      <c r="D9" s="47" t="s">
        <v>174</v>
      </c>
      <c r="E9" s="7"/>
      <c r="F9" s="7"/>
      <c r="G9" s="152">
        <v>5936</v>
      </c>
    </row>
    <row r="10" spans="1:7" s="1" customFormat="1" ht="32.25" customHeight="1">
      <c r="A10" s="128" t="s">
        <v>67</v>
      </c>
      <c r="B10" s="127" t="s">
        <v>133</v>
      </c>
      <c r="C10" s="47" t="s">
        <v>223</v>
      </c>
      <c r="D10" s="47" t="s">
        <v>174</v>
      </c>
      <c r="E10" s="6"/>
      <c r="F10" s="6"/>
      <c r="G10" s="153">
        <v>4</v>
      </c>
    </row>
    <row r="11" spans="1:7" s="1" customFormat="1" ht="32.25" customHeight="1">
      <c r="A11" s="128" t="s">
        <v>68</v>
      </c>
      <c r="B11" s="127" t="s">
        <v>134</v>
      </c>
      <c r="C11" s="47" t="s">
        <v>222</v>
      </c>
      <c r="D11" s="47" t="s">
        <v>174</v>
      </c>
      <c r="E11" s="7"/>
      <c r="F11" s="7"/>
      <c r="G11" s="152">
        <v>4772</v>
      </c>
    </row>
    <row r="12" spans="1:7" s="1" customFormat="1" ht="32.25" customHeight="1">
      <c r="A12" s="128" t="s">
        <v>69</v>
      </c>
      <c r="B12" s="127" t="s">
        <v>135</v>
      </c>
      <c r="C12" s="47" t="s">
        <v>223</v>
      </c>
      <c r="D12" s="47" t="s">
        <v>174</v>
      </c>
      <c r="E12" s="6"/>
      <c r="F12" s="6"/>
      <c r="G12" s="153">
        <v>11</v>
      </c>
    </row>
    <row r="13" spans="1:7" s="1" customFormat="1" ht="32.25" customHeight="1">
      <c r="A13" s="128" t="s">
        <v>70</v>
      </c>
      <c r="B13" s="127" t="s">
        <v>136</v>
      </c>
      <c r="C13" s="47" t="s">
        <v>222</v>
      </c>
      <c r="D13" s="47" t="s">
        <v>174</v>
      </c>
      <c r="E13" s="7"/>
      <c r="F13" s="7"/>
      <c r="G13" s="154">
        <v>12</v>
      </c>
    </row>
    <row r="14" spans="1:7" s="1" customFormat="1" ht="32.25" customHeight="1">
      <c r="A14" s="128" t="s">
        <v>246</v>
      </c>
      <c r="B14" s="127" t="s">
        <v>137</v>
      </c>
      <c r="C14" s="47" t="s">
        <v>222</v>
      </c>
      <c r="D14" s="47" t="s">
        <v>174</v>
      </c>
      <c r="E14" s="7"/>
      <c r="F14" s="7"/>
      <c r="G14" s="154">
        <v>79</v>
      </c>
    </row>
    <row r="15" spans="1:7" s="1" customFormat="1" ht="32.25" customHeight="1">
      <c r="A15" s="128" t="s">
        <v>247</v>
      </c>
      <c r="B15" s="127" t="s">
        <v>138</v>
      </c>
      <c r="C15" s="47" t="s">
        <v>223</v>
      </c>
      <c r="D15" s="47" t="s">
        <v>174</v>
      </c>
      <c r="E15" s="6"/>
      <c r="F15" s="6"/>
      <c r="G15" s="153">
        <v>5</v>
      </c>
    </row>
    <row r="16" spans="1:7" s="1" customFormat="1" ht="29.25" customHeight="1" thickBot="1">
      <c r="A16" s="290" t="s">
        <v>71</v>
      </c>
      <c r="B16" s="291"/>
      <c r="C16" s="291"/>
      <c r="D16" s="291"/>
      <c r="E16" s="291"/>
      <c r="F16" s="291"/>
      <c r="G16" s="292"/>
    </row>
  </sheetData>
  <sheetProtection/>
  <mergeCells count="5">
    <mergeCell ref="A16:G16"/>
    <mergeCell ref="A1:G1"/>
    <mergeCell ref="A2:G2"/>
    <mergeCell ref="A3:G3"/>
    <mergeCell ref="A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80" zoomScaleNormal="80" zoomScalePageLayoutView="0" workbookViewId="0" topLeftCell="B1">
      <selection activeCell="M13" sqref="M13"/>
    </sheetView>
  </sheetViews>
  <sheetFormatPr defaultColWidth="9.140625" defaultRowHeight="15"/>
  <cols>
    <col min="1" max="1" width="28.8515625" style="0" customWidth="1"/>
    <col min="2" max="2" width="60.7109375" style="0" customWidth="1"/>
    <col min="3" max="10" width="12.57421875" style="0" customWidth="1"/>
  </cols>
  <sheetData>
    <row r="1" spans="1:12" ht="30" customHeight="1">
      <c r="A1" s="295" t="s">
        <v>158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44.25" customHeight="1">
      <c r="A2" s="234" t="s">
        <v>168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30" customHeight="1">
      <c r="A3" s="234" t="s">
        <v>119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s="1" customFormat="1" ht="45.75" customHeight="1">
      <c r="A4" s="236" t="s">
        <v>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s="1" customFormat="1" ht="54.75" customHeight="1" thickBot="1">
      <c r="A5" s="193" t="s">
        <v>1</v>
      </c>
      <c r="B5" s="194" t="s">
        <v>13</v>
      </c>
      <c r="C5" s="194" t="s">
        <v>107</v>
      </c>
      <c r="D5" s="194" t="s">
        <v>3</v>
      </c>
      <c r="E5" s="194" t="s">
        <v>4</v>
      </c>
      <c r="F5" s="195">
        <v>2006</v>
      </c>
      <c r="G5" s="195">
        <v>2007</v>
      </c>
      <c r="H5" s="195">
        <v>2008</v>
      </c>
      <c r="I5" s="197">
        <v>2009</v>
      </c>
      <c r="J5" s="197">
        <v>2010</v>
      </c>
      <c r="K5" s="197">
        <v>2011</v>
      </c>
      <c r="L5" s="198">
        <v>2012</v>
      </c>
    </row>
    <row r="6" spans="1:15" s="1" customFormat="1" ht="39.75" customHeight="1">
      <c r="A6" s="246" t="s">
        <v>111</v>
      </c>
      <c r="B6" s="274" t="s">
        <v>221</v>
      </c>
      <c r="C6" s="26" t="s">
        <v>26</v>
      </c>
      <c r="D6" s="26" t="s">
        <v>223</v>
      </c>
      <c r="E6" s="26" t="s">
        <v>23</v>
      </c>
      <c r="F6" s="59">
        <v>33.35919369185599</v>
      </c>
      <c r="G6" s="59">
        <v>30.791469526289987</v>
      </c>
      <c r="H6" s="59">
        <v>34.43204084785313</v>
      </c>
      <c r="I6" s="59">
        <v>47.52648013224759</v>
      </c>
      <c r="J6" s="59"/>
      <c r="K6" s="59"/>
      <c r="L6" s="60"/>
      <c r="M6" s="208" t="s">
        <v>258</v>
      </c>
      <c r="N6" s="8"/>
      <c r="O6" s="8"/>
    </row>
    <row r="7" spans="1:15" s="1" customFormat="1" ht="39.75" customHeight="1">
      <c r="A7" s="247"/>
      <c r="B7" s="275"/>
      <c r="C7" s="9" t="s">
        <v>24</v>
      </c>
      <c r="D7" s="26" t="s">
        <v>223</v>
      </c>
      <c r="E7" s="9" t="s">
        <v>23</v>
      </c>
      <c r="F7" s="58">
        <v>17.310611887293422</v>
      </c>
      <c r="G7" s="58">
        <v>17.614320192056653</v>
      </c>
      <c r="H7" s="58">
        <v>18.49048319823079</v>
      </c>
      <c r="I7" s="58">
        <v>15.82379232229229</v>
      </c>
      <c r="J7" s="58"/>
      <c r="K7" s="58"/>
      <c r="L7" s="15"/>
      <c r="M7" s="208" t="s">
        <v>258</v>
      </c>
      <c r="N7" s="8"/>
      <c r="O7" s="8"/>
    </row>
    <row r="8" spans="1:15" s="1" customFormat="1" ht="39.75" customHeight="1">
      <c r="A8" s="247"/>
      <c r="B8" s="275"/>
      <c r="C8" s="9" t="s">
        <v>16</v>
      </c>
      <c r="D8" s="26" t="s">
        <v>223</v>
      </c>
      <c r="E8" s="9" t="s">
        <v>23</v>
      </c>
      <c r="F8" s="155">
        <v>4.452217414276255</v>
      </c>
      <c r="G8" s="155">
        <v>3.895260352655744</v>
      </c>
      <c r="H8" s="155">
        <v>5.040937289114014</v>
      </c>
      <c r="I8" s="155">
        <v>7.830772056572583</v>
      </c>
      <c r="J8" s="155"/>
      <c r="K8" s="155"/>
      <c r="L8" s="156"/>
      <c r="M8" s="208" t="s">
        <v>258</v>
      </c>
      <c r="N8" s="8"/>
      <c r="O8" s="8"/>
    </row>
    <row r="9" spans="1:13" s="1" customFormat="1" ht="39.75" customHeight="1">
      <c r="A9" s="267" t="s">
        <v>112</v>
      </c>
      <c r="B9" s="275" t="s">
        <v>72</v>
      </c>
      <c r="C9" s="9" t="s">
        <v>39</v>
      </c>
      <c r="D9" s="26" t="s">
        <v>223</v>
      </c>
      <c r="E9" s="9" t="s">
        <v>23</v>
      </c>
      <c r="F9" s="28"/>
      <c r="G9" s="28">
        <v>14.75</v>
      </c>
      <c r="H9" s="28"/>
      <c r="I9" s="28"/>
      <c r="J9" s="28"/>
      <c r="K9" s="28"/>
      <c r="L9" s="30"/>
      <c r="M9" s="208" t="s">
        <v>258</v>
      </c>
    </row>
    <row r="10" spans="1:13" s="1" customFormat="1" ht="39.75" customHeight="1">
      <c r="A10" s="268"/>
      <c r="B10" s="275"/>
      <c r="C10" s="9" t="s">
        <v>24</v>
      </c>
      <c r="D10" s="26" t="s">
        <v>223</v>
      </c>
      <c r="E10" s="9" t="s">
        <v>23</v>
      </c>
      <c r="F10" s="157"/>
      <c r="G10" s="157">
        <v>9.72</v>
      </c>
      <c r="H10" s="157"/>
      <c r="I10" s="157"/>
      <c r="J10" s="157"/>
      <c r="K10" s="157"/>
      <c r="L10" s="158"/>
      <c r="M10" s="208" t="s">
        <v>258</v>
      </c>
    </row>
    <row r="11" spans="1:13" s="1" customFormat="1" ht="39.75" customHeight="1">
      <c r="A11" s="246"/>
      <c r="B11" s="275"/>
      <c r="C11" s="9" t="s">
        <v>16</v>
      </c>
      <c r="D11" s="26" t="s">
        <v>223</v>
      </c>
      <c r="E11" s="9" t="s">
        <v>23</v>
      </c>
      <c r="F11" s="28"/>
      <c r="G11" s="28">
        <v>31</v>
      </c>
      <c r="H11" s="28"/>
      <c r="I11" s="28"/>
      <c r="J11" s="28"/>
      <c r="K11" s="28"/>
      <c r="L11" s="30"/>
      <c r="M11" s="208" t="s">
        <v>258</v>
      </c>
    </row>
    <row r="12" spans="1:13" s="1" customFormat="1" ht="39.75" customHeight="1">
      <c r="A12" s="247" t="s">
        <v>113</v>
      </c>
      <c r="B12" s="275" t="s">
        <v>73</v>
      </c>
      <c r="C12" s="9" t="s">
        <v>74</v>
      </c>
      <c r="D12" s="26" t="s">
        <v>223</v>
      </c>
      <c r="E12" s="9" t="s">
        <v>23</v>
      </c>
      <c r="F12" s="37">
        <v>-4.8</v>
      </c>
      <c r="G12" s="37">
        <v>-1.1</v>
      </c>
      <c r="H12" s="37">
        <v>1.2</v>
      </c>
      <c r="I12" s="37">
        <v>-3.2</v>
      </c>
      <c r="J12" s="37">
        <v>-1.7</v>
      </c>
      <c r="K12" s="37">
        <v>-3.4</v>
      </c>
      <c r="L12" s="38">
        <v>-2.8</v>
      </c>
      <c r="M12" s="208" t="s">
        <v>263</v>
      </c>
    </row>
    <row r="13" spans="1:13" s="1" customFormat="1" ht="39.75" customHeight="1" thickBot="1">
      <c r="A13" s="296"/>
      <c r="B13" s="297"/>
      <c r="C13" s="25" t="s">
        <v>16</v>
      </c>
      <c r="D13" s="25" t="s">
        <v>223</v>
      </c>
      <c r="E13" s="25" t="s">
        <v>23</v>
      </c>
      <c r="F13" s="39">
        <v>3.1</v>
      </c>
      <c r="G13" s="39">
        <v>-3.5</v>
      </c>
      <c r="H13" s="39">
        <v>-1.1</v>
      </c>
      <c r="I13" s="39">
        <v>-8.2</v>
      </c>
      <c r="J13" s="39">
        <v>2.8</v>
      </c>
      <c r="K13" s="39">
        <v>-2.6</v>
      </c>
      <c r="L13" s="40">
        <v>-3.4</v>
      </c>
      <c r="M13" s="208" t="s">
        <v>263</v>
      </c>
    </row>
    <row r="22" ht="14.25" customHeight="1"/>
  </sheetData>
  <sheetProtection/>
  <mergeCells count="10">
    <mergeCell ref="A4:L4"/>
    <mergeCell ref="A3:L3"/>
    <mergeCell ref="A2:L2"/>
    <mergeCell ref="A1:L1"/>
    <mergeCell ref="A12:A13"/>
    <mergeCell ref="B12:B13"/>
    <mergeCell ref="A6:A8"/>
    <mergeCell ref="B6:B8"/>
    <mergeCell ref="A9:A11"/>
    <mergeCell ref="B9:B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18"/>
  <sheetViews>
    <sheetView zoomScale="80" zoomScaleNormal="80" zoomScalePageLayoutView="75" workbookViewId="0" topLeftCell="A1">
      <selection activeCell="B4" sqref="B4"/>
    </sheetView>
  </sheetViews>
  <sheetFormatPr defaultColWidth="9.140625" defaultRowHeight="15"/>
  <cols>
    <col min="1" max="1" width="18.00390625" style="62" customWidth="1"/>
    <col min="2" max="2" width="118.140625" style="61" customWidth="1"/>
    <col min="3" max="3" width="9.57421875" style="61" customWidth="1"/>
    <col min="4" max="4" width="15.28125" style="1" customWidth="1"/>
    <col min="5" max="5" width="10.57421875" style="1" customWidth="1"/>
    <col min="6" max="6" width="11.00390625" style="1" customWidth="1"/>
    <col min="7" max="7" width="86.421875" style="1" customWidth="1"/>
    <col min="8" max="8" width="11.7109375" style="1" customWidth="1"/>
    <col min="9" max="9" width="10.57421875" style="1" customWidth="1"/>
    <col min="10" max="10" width="10.57421875" style="2" customWidth="1"/>
    <col min="11" max="11" width="9.7109375" style="2" customWidth="1"/>
    <col min="12" max="16384" width="9.140625" style="2" customWidth="1"/>
  </cols>
  <sheetData>
    <row r="1" spans="1:2" ht="30" customHeight="1" thickBot="1">
      <c r="A1" s="219" t="s">
        <v>158</v>
      </c>
      <c r="B1" s="219"/>
    </row>
    <row r="2" spans="1:2" ht="30" customHeight="1">
      <c r="A2" s="253" t="s">
        <v>170</v>
      </c>
      <c r="B2" s="254"/>
    </row>
    <row r="3" spans="1:2" ht="30" customHeight="1" thickBot="1">
      <c r="A3" s="217" t="s">
        <v>119</v>
      </c>
      <c r="B3" s="218"/>
    </row>
    <row r="4" spans="1:9" ht="36" customHeight="1">
      <c r="A4" s="109" t="s">
        <v>0</v>
      </c>
      <c r="B4" s="110" t="s">
        <v>204</v>
      </c>
      <c r="I4" s="2"/>
    </row>
    <row r="5" spans="1:9" ht="36" customHeight="1">
      <c r="A5" s="92" t="s">
        <v>28</v>
      </c>
      <c r="B5" s="94" t="s">
        <v>205</v>
      </c>
      <c r="I5" s="2"/>
    </row>
    <row r="6" spans="1:9" ht="36" customHeight="1">
      <c r="A6" s="92" t="s">
        <v>29</v>
      </c>
      <c r="B6" s="94" t="s">
        <v>206</v>
      </c>
      <c r="I6" s="2"/>
    </row>
    <row r="7" spans="1:9" ht="36" customHeight="1">
      <c r="A7" s="92" t="s">
        <v>40</v>
      </c>
      <c r="B7" s="94" t="s">
        <v>207</v>
      </c>
      <c r="I7" s="2"/>
    </row>
    <row r="8" spans="1:9" ht="36" customHeight="1">
      <c r="A8" s="92" t="s">
        <v>50</v>
      </c>
      <c r="B8" s="94" t="s">
        <v>208</v>
      </c>
      <c r="I8" s="2"/>
    </row>
    <row r="9" spans="1:9" ht="36" customHeight="1">
      <c r="A9" s="92" t="s">
        <v>59</v>
      </c>
      <c r="B9" s="94" t="s">
        <v>209</v>
      </c>
      <c r="I9" s="2"/>
    </row>
    <row r="10" spans="1:9" ht="36" customHeight="1">
      <c r="A10" s="92" t="s">
        <v>60</v>
      </c>
      <c r="B10" s="94" t="s">
        <v>210</v>
      </c>
      <c r="I10" s="2"/>
    </row>
    <row r="11" spans="1:9" ht="36" customHeight="1">
      <c r="A11" s="92" t="s">
        <v>61</v>
      </c>
      <c r="B11" s="94" t="s">
        <v>211</v>
      </c>
      <c r="I11" s="2"/>
    </row>
    <row r="12" spans="1:9" ht="36" customHeight="1">
      <c r="A12" s="92" t="s">
        <v>62</v>
      </c>
      <c r="B12" s="94" t="s">
        <v>212</v>
      </c>
      <c r="I12" s="2"/>
    </row>
    <row r="13" spans="1:2" ht="36" customHeight="1">
      <c r="A13" s="92" t="s">
        <v>63</v>
      </c>
      <c r="B13" s="94" t="s">
        <v>213</v>
      </c>
    </row>
    <row r="14" spans="1:2" ht="36" customHeight="1">
      <c r="A14" s="92" t="s">
        <v>75</v>
      </c>
      <c r="B14" s="94" t="s">
        <v>214</v>
      </c>
    </row>
    <row r="15" spans="1:2" ht="36" customHeight="1">
      <c r="A15" s="92" t="s">
        <v>76</v>
      </c>
      <c r="B15" s="94" t="s">
        <v>215</v>
      </c>
    </row>
    <row r="16" spans="1:2" ht="36" customHeight="1">
      <c r="A16" s="92" t="s">
        <v>77</v>
      </c>
      <c r="B16" s="94" t="s">
        <v>216</v>
      </c>
    </row>
    <row r="17" spans="1:2" ht="36" customHeight="1">
      <c r="A17" s="92" t="s">
        <v>78</v>
      </c>
      <c r="B17" s="94" t="s">
        <v>217</v>
      </c>
    </row>
    <row r="18" spans="1:2" ht="36" customHeight="1" thickBot="1">
      <c r="A18" s="93" t="s">
        <v>79</v>
      </c>
      <c r="B18" s="95" t="s">
        <v>218</v>
      </c>
    </row>
  </sheetData>
  <sheetProtection/>
  <mergeCells count="3">
    <mergeCell ref="A1:B1"/>
    <mergeCell ref="A2:B2"/>
    <mergeCell ref="A3:B3"/>
  </mergeCells>
  <printOptions horizontalCentered="1"/>
  <pageMargins left="0.2362204724409449" right="0.35433070866141736" top="0.5511811023622047" bottom="0.5511811023622047" header="0" footer="0"/>
  <pageSetup fitToHeight="2" fitToWidth="1" horizontalDpi="600" verticalDpi="600" orientation="landscape" paperSize="8" scale="9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12"/>
  <sheetViews>
    <sheetView zoomScale="60" zoomScaleNormal="60" zoomScalePageLayoutView="0" workbookViewId="0" topLeftCell="A1">
      <selection activeCell="J8" sqref="J8"/>
    </sheetView>
  </sheetViews>
  <sheetFormatPr defaultColWidth="9.140625" defaultRowHeight="15"/>
  <cols>
    <col min="1" max="1" width="40.57421875" style="0" customWidth="1"/>
    <col min="2" max="2" width="61.57421875" style="0" customWidth="1"/>
    <col min="3" max="3" width="15.28125" style="0" customWidth="1"/>
    <col min="4" max="4" width="29.00390625" style="0" customWidth="1"/>
    <col min="5" max="7" width="12.57421875" style="0" customWidth="1"/>
    <col min="10" max="10" width="10.8515625" style="0" bestFit="1" customWidth="1"/>
  </cols>
  <sheetData>
    <row r="1" spans="1:10" s="2" customFormat="1" ht="30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2" customFormat="1" ht="30" customHeight="1">
      <c r="A2" s="224" t="s">
        <v>155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2" customFormat="1" ht="30" customHeight="1">
      <c r="A3" s="224" t="s">
        <v>119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s="1" customFormat="1" ht="45.75" customHeight="1">
      <c r="A4" s="222" t="s">
        <v>117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1" customFormat="1" ht="54.75" customHeight="1" thickBot="1">
      <c r="A5" s="86" t="s">
        <v>1</v>
      </c>
      <c r="B5" s="87" t="s">
        <v>2</v>
      </c>
      <c r="C5" s="87" t="s">
        <v>3</v>
      </c>
      <c r="D5" s="87" t="s">
        <v>4</v>
      </c>
      <c r="E5" s="88">
        <v>2007</v>
      </c>
      <c r="F5" s="88">
        <v>2008</v>
      </c>
      <c r="G5" s="88">
        <v>2009</v>
      </c>
      <c r="H5" s="88">
        <v>2010</v>
      </c>
      <c r="I5" s="88">
        <v>2011</v>
      </c>
      <c r="J5" s="89">
        <v>2012</v>
      </c>
    </row>
    <row r="6" spans="1:10" s="1" customFormat="1" ht="66" customHeight="1">
      <c r="A6" s="126" t="s">
        <v>5</v>
      </c>
      <c r="B6" s="104" t="s">
        <v>229</v>
      </c>
      <c r="C6" s="45" t="s">
        <v>222</v>
      </c>
      <c r="D6" s="45" t="s">
        <v>220</v>
      </c>
      <c r="E6" s="106">
        <v>369637</v>
      </c>
      <c r="F6" s="106">
        <v>362427</v>
      </c>
      <c r="G6" s="106">
        <v>353276</v>
      </c>
      <c r="H6" s="106"/>
      <c r="I6" s="106"/>
      <c r="J6" s="136">
        <v>300881</v>
      </c>
    </row>
    <row r="7" spans="1:10" s="1" customFormat="1" ht="66" customHeight="1">
      <c r="A7" s="128" t="s">
        <v>153</v>
      </c>
      <c r="B7" s="102" t="s">
        <v>230</v>
      </c>
      <c r="C7" s="11" t="s">
        <v>224</v>
      </c>
      <c r="D7" s="45" t="s">
        <v>220</v>
      </c>
      <c r="E7" s="12"/>
      <c r="F7" s="12">
        <v>43.280033436828276</v>
      </c>
      <c r="G7" s="12">
        <v>42.39990398463754</v>
      </c>
      <c r="H7" s="12"/>
      <c r="I7" s="12"/>
      <c r="J7" s="13">
        <f>J6/7861</f>
        <v>38.275155832591274</v>
      </c>
    </row>
    <row r="8" spans="1:10" s="1" customFormat="1" ht="60.75" customHeight="1">
      <c r="A8" s="128" t="s">
        <v>6</v>
      </c>
      <c r="B8" s="102" t="s">
        <v>120</v>
      </c>
      <c r="C8" s="11" t="s">
        <v>223</v>
      </c>
      <c r="D8" s="45" t="s">
        <v>220</v>
      </c>
      <c r="E8" s="137">
        <v>3.5018139417861303</v>
      </c>
      <c r="F8" s="137">
        <v>3.947829493939469</v>
      </c>
      <c r="G8" s="137">
        <v>3.0239812497877017</v>
      </c>
      <c r="H8" s="137"/>
      <c r="I8" s="137"/>
      <c r="J8" s="138">
        <f>0.0321721876755262*100</f>
        <v>3.21721876755262</v>
      </c>
    </row>
    <row r="9" spans="1:10" s="1" customFormat="1" ht="58.5" customHeight="1">
      <c r="A9" s="128" t="s">
        <v>7</v>
      </c>
      <c r="B9" s="102" t="s">
        <v>121</v>
      </c>
      <c r="C9" s="11" t="s">
        <v>223</v>
      </c>
      <c r="D9" s="45" t="s">
        <v>220</v>
      </c>
      <c r="E9" s="137">
        <v>1.1005391776256166</v>
      </c>
      <c r="F9" s="137">
        <v>1.0782861100304337</v>
      </c>
      <c r="G9" s="137">
        <v>1.064606709768</v>
      </c>
      <c r="H9" s="137"/>
      <c r="I9" s="137"/>
      <c r="J9" s="138">
        <f>100*0.0115859758509178</f>
        <v>1.15859758509178</v>
      </c>
    </row>
    <row r="10" spans="1:10" s="1" customFormat="1" ht="58.5" customHeight="1">
      <c r="A10" s="128" t="s">
        <v>8</v>
      </c>
      <c r="B10" s="102" t="s">
        <v>9</v>
      </c>
      <c r="C10" s="11" t="s">
        <v>223</v>
      </c>
      <c r="D10" s="45" t="s">
        <v>220</v>
      </c>
      <c r="E10" s="137">
        <v>7.494878901072418</v>
      </c>
      <c r="F10" s="137">
        <v>5.339203070323964</v>
      </c>
      <c r="G10" s="137">
        <v>4.6054031057221865</v>
      </c>
      <c r="H10" s="137"/>
      <c r="I10" s="137"/>
      <c r="J10" s="138">
        <f>100*0.10135873809152</f>
        <v>10.135873809152</v>
      </c>
    </row>
    <row r="11" spans="1:10" s="1" customFormat="1" ht="51" customHeight="1">
      <c r="A11" s="128" t="s">
        <v>10</v>
      </c>
      <c r="B11" s="102" t="s">
        <v>219</v>
      </c>
      <c r="C11" s="11" t="s">
        <v>223</v>
      </c>
      <c r="D11" s="45" t="s">
        <v>220</v>
      </c>
      <c r="E11" s="137">
        <v>4.892155681407399</v>
      </c>
      <c r="F11" s="137">
        <v>4.108815893441697</v>
      </c>
      <c r="G11" s="137">
        <v>3.371623058923633</v>
      </c>
      <c r="H11" s="137"/>
      <c r="I11" s="137"/>
      <c r="J11" s="138">
        <f>100*0.0599718881774168</f>
        <v>5.99718881774168</v>
      </c>
    </row>
    <row r="12" spans="1:10" s="1" customFormat="1" ht="60" customHeight="1" thickBot="1">
      <c r="A12" s="131" t="s">
        <v>11</v>
      </c>
      <c r="B12" s="103" t="s">
        <v>122</v>
      </c>
      <c r="C12" s="10" t="s">
        <v>223</v>
      </c>
      <c r="D12" s="116" t="s">
        <v>220</v>
      </c>
      <c r="E12" s="139">
        <v>13.90644753476612</v>
      </c>
      <c r="F12" s="139">
        <v>9.031467102574581</v>
      </c>
      <c r="G12" s="139">
        <v>5.892811785623571</v>
      </c>
      <c r="H12" s="139"/>
      <c r="I12" s="139"/>
      <c r="J12" s="140">
        <f>100*0.18434619590689</f>
        <v>18.434619590689</v>
      </c>
    </row>
  </sheetData>
  <sheetProtection/>
  <mergeCells count="4">
    <mergeCell ref="A4:J4"/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"/>
  <sheetViews>
    <sheetView zoomScale="70" zoomScaleNormal="70" zoomScalePageLayoutView="0" workbookViewId="0" topLeftCell="A1">
      <selection activeCell="A2" sqref="A2:K2"/>
    </sheetView>
  </sheetViews>
  <sheetFormatPr defaultColWidth="9.140625" defaultRowHeight="15"/>
  <cols>
    <col min="1" max="1" width="21.7109375" style="0" customWidth="1"/>
    <col min="2" max="2" width="67.7109375" style="0" customWidth="1"/>
    <col min="3" max="3" width="21.421875" style="0" bestFit="1" customWidth="1"/>
    <col min="4" max="4" width="15.28125" style="0" customWidth="1"/>
    <col min="5" max="5" width="26.421875" style="0" customWidth="1"/>
    <col min="6" max="10" width="12.57421875" style="0" customWidth="1"/>
    <col min="11" max="11" width="11.57421875" style="0" bestFit="1" customWidth="1"/>
  </cols>
  <sheetData>
    <row r="1" spans="1:10" ht="30" customHeight="1">
      <c r="A1" s="226" t="s">
        <v>158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1" ht="30" customHeight="1">
      <c r="A2" s="234" t="s">
        <v>169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30" customHeight="1">
      <c r="A3" s="234" t="s">
        <v>119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54.75" customHeight="1">
      <c r="A4" s="236" t="s">
        <v>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ht="54" customHeight="1" thickBot="1">
      <c r="A5" s="193" t="s">
        <v>1</v>
      </c>
      <c r="B5" s="194" t="s">
        <v>13</v>
      </c>
      <c r="C5" s="194" t="s">
        <v>107</v>
      </c>
      <c r="D5" s="194" t="s">
        <v>3</v>
      </c>
      <c r="E5" s="194" t="s">
        <v>4</v>
      </c>
      <c r="F5" s="195">
        <v>2006</v>
      </c>
      <c r="G5" s="195">
        <v>2007</v>
      </c>
      <c r="H5" s="195">
        <v>2008</v>
      </c>
      <c r="I5" s="195">
        <v>2009</v>
      </c>
      <c r="J5" s="195">
        <v>2010</v>
      </c>
      <c r="K5" s="196">
        <v>2011</v>
      </c>
    </row>
    <row r="6" spans="1:11" ht="45" customHeight="1">
      <c r="A6" s="274" t="s">
        <v>43</v>
      </c>
      <c r="B6" s="299" t="s">
        <v>44</v>
      </c>
      <c r="C6" s="26" t="s">
        <v>24</v>
      </c>
      <c r="D6" s="26" t="s">
        <v>227</v>
      </c>
      <c r="E6" s="82" t="s">
        <v>23</v>
      </c>
      <c r="F6" s="77">
        <v>25037</v>
      </c>
      <c r="G6" s="73">
        <v>24811</v>
      </c>
      <c r="H6" s="73">
        <v>23682</v>
      </c>
      <c r="I6" s="73">
        <v>21511</v>
      </c>
      <c r="J6" s="73"/>
      <c r="K6" s="74"/>
    </row>
    <row r="7" spans="1:11" ht="45" customHeight="1">
      <c r="A7" s="298"/>
      <c r="B7" s="300"/>
      <c r="C7" s="63" t="s">
        <v>16</v>
      </c>
      <c r="D7" s="26" t="s">
        <v>227</v>
      </c>
      <c r="E7" s="63" t="s">
        <v>23</v>
      </c>
      <c r="F7" s="161">
        <v>15020</v>
      </c>
      <c r="G7" s="161">
        <v>14794</v>
      </c>
      <c r="H7" s="161">
        <v>14247</v>
      </c>
      <c r="I7" s="161">
        <v>14441</v>
      </c>
      <c r="J7" s="161"/>
      <c r="K7" s="162"/>
    </row>
    <row r="8" spans="1:12" ht="45" customHeight="1">
      <c r="A8" s="275" t="s">
        <v>45</v>
      </c>
      <c r="B8" s="275" t="s">
        <v>129</v>
      </c>
      <c r="C8" s="11" t="s">
        <v>22</v>
      </c>
      <c r="D8" s="11" t="s">
        <v>223</v>
      </c>
      <c r="E8" s="11" t="s">
        <v>23</v>
      </c>
      <c r="F8" s="159">
        <v>3.7</v>
      </c>
      <c r="G8" s="105">
        <v>4</v>
      </c>
      <c r="H8" s="105">
        <v>4.4</v>
      </c>
      <c r="I8" s="105">
        <v>4.7</v>
      </c>
      <c r="J8" s="105">
        <v>5.2</v>
      </c>
      <c r="K8" s="160">
        <v>5.5</v>
      </c>
      <c r="L8" t="s">
        <v>260</v>
      </c>
    </row>
    <row r="9" spans="1:12" ht="45" customHeight="1">
      <c r="A9" s="275"/>
      <c r="B9" s="275"/>
      <c r="C9" s="11" t="s">
        <v>16</v>
      </c>
      <c r="D9" s="11" t="s">
        <v>223</v>
      </c>
      <c r="E9" s="11" t="s">
        <v>23</v>
      </c>
      <c r="F9" s="166">
        <v>7.9</v>
      </c>
      <c r="G9" s="167">
        <v>7.9</v>
      </c>
      <c r="H9" s="168">
        <v>7.5</v>
      </c>
      <c r="I9" s="167">
        <v>8.1</v>
      </c>
      <c r="J9" s="167">
        <v>8.6</v>
      </c>
      <c r="K9" s="169">
        <v>8.5</v>
      </c>
      <c r="L9" t="s">
        <v>260</v>
      </c>
    </row>
    <row r="10" spans="1:12" ht="45" customHeight="1">
      <c r="A10" s="275" t="s">
        <v>46</v>
      </c>
      <c r="B10" s="275" t="s">
        <v>47</v>
      </c>
      <c r="C10" s="11" t="s">
        <v>48</v>
      </c>
      <c r="D10" s="11" t="s">
        <v>222</v>
      </c>
      <c r="E10" s="11" t="s">
        <v>23</v>
      </c>
      <c r="F10" s="163">
        <v>338593</v>
      </c>
      <c r="G10" s="164">
        <v>342055</v>
      </c>
      <c r="H10" s="164">
        <v>352781</v>
      </c>
      <c r="I10" s="164">
        <v>373720</v>
      </c>
      <c r="J10" s="164"/>
      <c r="K10" s="165"/>
      <c r="L10" t="s">
        <v>264</v>
      </c>
    </row>
    <row r="11" spans="1:12" ht="45" customHeight="1">
      <c r="A11" s="275"/>
      <c r="B11" s="275"/>
      <c r="C11" s="11" t="s">
        <v>49</v>
      </c>
      <c r="D11" s="11" t="s">
        <v>222</v>
      </c>
      <c r="E11" s="11" t="s">
        <v>23</v>
      </c>
      <c r="F11" s="78">
        <v>244752</v>
      </c>
      <c r="G11" s="64">
        <v>250376</v>
      </c>
      <c r="H11" s="64">
        <v>319587</v>
      </c>
      <c r="I11" s="64">
        <v>331156</v>
      </c>
      <c r="J11" s="64">
        <v>350183</v>
      </c>
      <c r="K11" s="65">
        <v>334759</v>
      </c>
      <c r="L11" t="s">
        <v>264</v>
      </c>
    </row>
    <row r="12" spans="1:12" ht="45" customHeight="1">
      <c r="A12" s="275"/>
      <c r="B12" s="275"/>
      <c r="C12" s="11" t="s">
        <v>16</v>
      </c>
      <c r="D12" s="11" t="s">
        <v>222</v>
      </c>
      <c r="E12" s="11" t="s">
        <v>23</v>
      </c>
      <c r="F12" s="174">
        <v>222725</v>
      </c>
      <c r="G12" s="174">
        <v>244156</v>
      </c>
      <c r="H12" s="174">
        <v>216476</v>
      </c>
      <c r="I12" s="174">
        <v>185513</v>
      </c>
      <c r="J12" s="174">
        <v>207015</v>
      </c>
      <c r="K12" s="175">
        <v>193675</v>
      </c>
      <c r="L12" t="s">
        <v>264</v>
      </c>
    </row>
    <row r="13" spans="1:12" ht="45" customHeight="1">
      <c r="A13" s="275" t="s">
        <v>80</v>
      </c>
      <c r="B13" s="275" t="s">
        <v>139</v>
      </c>
      <c r="C13" s="11" t="s">
        <v>39</v>
      </c>
      <c r="D13" s="11" t="s">
        <v>223</v>
      </c>
      <c r="E13" s="11" t="s">
        <v>23</v>
      </c>
      <c r="F13" s="170"/>
      <c r="G13" s="171">
        <v>9.432581781774072</v>
      </c>
      <c r="H13" s="172"/>
      <c r="I13" s="172"/>
      <c r="J13" s="172"/>
      <c r="K13" s="173"/>
      <c r="L13" t="s">
        <v>265</v>
      </c>
    </row>
    <row r="14" spans="1:12" ht="45" customHeight="1">
      <c r="A14" s="275"/>
      <c r="B14" s="275"/>
      <c r="C14" s="11" t="s">
        <v>24</v>
      </c>
      <c r="D14" s="11" t="s">
        <v>223</v>
      </c>
      <c r="E14" s="11" t="s">
        <v>23</v>
      </c>
      <c r="F14" s="79"/>
      <c r="G14" s="68">
        <v>23.30259095955998</v>
      </c>
      <c r="H14" s="66"/>
      <c r="I14" s="66"/>
      <c r="J14" s="66"/>
      <c r="K14" s="67"/>
      <c r="L14" t="s">
        <v>265</v>
      </c>
    </row>
    <row r="15" spans="1:12" ht="45" customHeight="1">
      <c r="A15" s="275"/>
      <c r="B15" s="275"/>
      <c r="C15" s="11" t="s">
        <v>16</v>
      </c>
      <c r="D15" s="11" t="s">
        <v>223</v>
      </c>
      <c r="E15" s="11" t="s">
        <v>23</v>
      </c>
      <c r="F15" s="178"/>
      <c r="G15" s="179">
        <v>26.183324668989993</v>
      </c>
      <c r="H15" s="178"/>
      <c r="I15" s="178"/>
      <c r="J15" s="178"/>
      <c r="K15" s="180"/>
      <c r="L15" t="s">
        <v>265</v>
      </c>
    </row>
    <row r="16" spans="1:12" ht="45" customHeight="1">
      <c r="A16" s="275" t="s">
        <v>81</v>
      </c>
      <c r="B16" s="275" t="s">
        <v>82</v>
      </c>
      <c r="C16" s="11" t="s">
        <v>39</v>
      </c>
      <c r="D16" s="11" t="s">
        <v>223</v>
      </c>
      <c r="E16" s="11" t="s">
        <v>23</v>
      </c>
      <c r="F16" s="176">
        <v>6.414578397503471</v>
      </c>
      <c r="G16" s="177">
        <v>6.964439308768973</v>
      </c>
      <c r="H16" s="164"/>
      <c r="I16" s="164"/>
      <c r="J16" s="164"/>
      <c r="K16" s="165"/>
      <c r="L16" t="s">
        <v>265</v>
      </c>
    </row>
    <row r="17" spans="1:12" ht="45" customHeight="1">
      <c r="A17" s="275"/>
      <c r="B17" s="275"/>
      <c r="C17" s="11" t="s">
        <v>24</v>
      </c>
      <c r="D17" s="11" t="s">
        <v>223</v>
      </c>
      <c r="E17" s="11" t="s">
        <v>23</v>
      </c>
      <c r="F17" s="80">
        <v>6.458831265068414</v>
      </c>
      <c r="G17" s="69">
        <v>7.100843621577946</v>
      </c>
      <c r="H17" s="64"/>
      <c r="I17" s="64"/>
      <c r="J17" s="64"/>
      <c r="K17" s="65"/>
      <c r="L17" t="s">
        <v>265</v>
      </c>
    </row>
    <row r="18" spans="1:12" ht="45" customHeight="1">
      <c r="A18" s="275"/>
      <c r="B18" s="275"/>
      <c r="C18" s="11" t="s">
        <v>16</v>
      </c>
      <c r="D18" s="11" t="s">
        <v>223</v>
      </c>
      <c r="E18" s="11" t="s">
        <v>23</v>
      </c>
      <c r="F18" s="181">
        <v>11.89922035631908</v>
      </c>
      <c r="G18" s="181">
        <v>12.10045265380238</v>
      </c>
      <c r="H18" s="174"/>
      <c r="I18" s="174"/>
      <c r="J18" s="174"/>
      <c r="K18" s="175"/>
      <c r="L18" t="s">
        <v>265</v>
      </c>
    </row>
    <row r="19" spans="1:12" ht="45" customHeight="1">
      <c r="A19" s="275" t="s">
        <v>83</v>
      </c>
      <c r="B19" s="275" t="s">
        <v>140</v>
      </c>
      <c r="C19" s="11" t="s">
        <v>39</v>
      </c>
      <c r="D19" s="11" t="s">
        <v>223</v>
      </c>
      <c r="E19" s="11" t="s">
        <v>17</v>
      </c>
      <c r="F19" s="170"/>
      <c r="G19" s="171"/>
      <c r="H19" s="172"/>
      <c r="I19" s="171">
        <v>14.429530201342283</v>
      </c>
      <c r="J19" s="171"/>
      <c r="K19" s="173">
        <v>14.593077642656688</v>
      </c>
      <c r="L19" t="s">
        <v>266</v>
      </c>
    </row>
    <row r="20" spans="1:12" ht="45" customHeight="1">
      <c r="A20" s="275"/>
      <c r="B20" s="275"/>
      <c r="C20" s="11" t="s">
        <v>24</v>
      </c>
      <c r="D20" s="11" t="s">
        <v>223</v>
      </c>
      <c r="E20" s="11" t="s">
        <v>17</v>
      </c>
      <c r="F20" s="79"/>
      <c r="G20" s="68"/>
      <c r="H20" s="66"/>
      <c r="I20" s="68">
        <v>18.680089485458613</v>
      </c>
      <c r="J20" s="68"/>
      <c r="K20" s="67">
        <v>17.586529466791394</v>
      </c>
      <c r="L20" t="s">
        <v>266</v>
      </c>
    </row>
    <row r="21" spans="1:12" ht="45" customHeight="1" thickBot="1">
      <c r="A21" s="297"/>
      <c r="B21" s="297"/>
      <c r="C21" s="10" t="s">
        <v>16</v>
      </c>
      <c r="D21" s="10" t="s">
        <v>223</v>
      </c>
      <c r="E21" s="10" t="s">
        <v>17</v>
      </c>
      <c r="F21" s="81"/>
      <c r="G21" s="70"/>
      <c r="H21" s="71"/>
      <c r="I21" s="70">
        <v>21.700223713646533</v>
      </c>
      <c r="J21" s="70"/>
      <c r="K21" s="72">
        <v>22.35734331150608</v>
      </c>
      <c r="L21" t="s">
        <v>266</v>
      </c>
    </row>
  </sheetData>
  <sheetProtection/>
  <mergeCells count="16">
    <mergeCell ref="A16:A18"/>
    <mergeCell ref="B16:B18"/>
    <mergeCell ref="A19:A21"/>
    <mergeCell ref="B19:B21"/>
    <mergeCell ref="A8:A9"/>
    <mergeCell ref="B8:B9"/>
    <mergeCell ref="A10:A12"/>
    <mergeCell ref="B10:B12"/>
    <mergeCell ref="A13:A15"/>
    <mergeCell ref="B13:B15"/>
    <mergeCell ref="A6:A7"/>
    <mergeCell ref="A1:J1"/>
    <mergeCell ref="B6:B7"/>
    <mergeCell ref="A4:K4"/>
    <mergeCell ref="A3:K3"/>
    <mergeCell ref="A2:K2"/>
  </mergeCells>
  <printOptions horizontalCentered="1"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1.7109375" style="0" customWidth="1"/>
    <col min="2" max="2" width="108.57421875" style="0" customWidth="1"/>
  </cols>
  <sheetData>
    <row r="1" spans="1:2" ht="30" customHeight="1" thickBot="1">
      <c r="A1" s="219" t="s">
        <v>171</v>
      </c>
      <c r="B1" s="219"/>
    </row>
    <row r="2" spans="1:2" ht="30" customHeight="1">
      <c r="A2" s="253" t="s">
        <v>173</v>
      </c>
      <c r="B2" s="254"/>
    </row>
    <row r="3" spans="1:2" ht="30" customHeight="1" thickBot="1">
      <c r="A3" s="217" t="s">
        <v>119</v>
      </c>
      <c r="B3" s="218"/>
    </row>
    <row r="4" spans="1:3" s="4" customFormat="1" ht="51" customHeight="1">
      <c r="A4" s="109" t="s">
        <v>0</v>
      </c>
      <c r="B4" s="110" t="s">
        <v>175</v>
      </c>
      <c r="C4" s="5"/>
    </row>
    <row r="5" spans="1:3" s="4" customFormat="1" ht="51" customHeight="1">
      <c r="A5" s="92" t="s">
        <v>28</v>
      </c>
      <c r="B5" s="94" t="s">
        <v>176</v>
      </c>
      <c r="C5" s="5"/>
    </row>
    <row r="6" spans="1:3" s="4" customFormat="1" ht="51" customHeight="1">
      <c r="A6" s="92" t="s">
        <v>29</v>
      </c>
      <c r="B6" s="94" t="s">
        <v>177</v>
      </c>
      <c r="C6" s="5"/>
    </row>
    <row r="7" spans="1:3" s="4" customFormat="1" ht="51" customHeight="1">
      <c r="A7" s="92" t="s">
        <v>40</v>
      </c>
      <c r="B7" s="94" t="s">
        <v>178</v>
      </c>
      <c r="C7" s="5"/>
    </row>
    <row r="8" spans="1:3" s="4" customFormat="1" ht="51" customHeight="1">
      <c r="A8" s="92" t="s">
        <v>50</v>
      </c>
      <c r="B8" s="94" t="s">
        <v>179</v>
      </c>
      <c r="C8" s="5"/>
    </row>
    <row r="9" spans="1:3" s="4" customFormat="1" ht="51" customHeight="1">
      <c r="A9" s="92" t="s">
        <v>59</v>
      </c>
      <c r="B9" s="94" t="s">
        <v>180</v>
      </c>
      <c r="C9" s="5"/>
    </row>
    <row r="10" spans="1:3" s="4" customFormat="1" ht="51" customHeight="1" thickBot="1">
      <c r="A10" s="93" t="s">
        <v>60</v>
      </c>
      <c r="B10" s="95" t="s">
        <v>181</v>
      </c>
      <c r="C10" s="5"/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3937007874015748" header="0.31496062992125984" footer="0.2362204724409449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60" zoomScaleNormal="60" zoomScalePageLayoutView="0" workbookViewId="0" topLeftCell="A1">
      <selection activeCell="A4" sqref="A4:I4"/>
    </sheetView>
  </sheetViews>
  <sheetFormatPr defaultColWidth="9.140625" defaultRowHeight="15"/>
  <cols>
    <col min="1" max="1" width="25.28125" style="0" customWidth="1"/>
    <col min="2" max="2" width="90.140625" style="0" customWidth="1"/>
    <col min="3" max="3" width="12.00390625" style="0" customWidth="1"/>
    <col min="4" max="4" width="38.28125" style="0" customWidth="1"/>
    <col min="5" max="6" width="12.57421875" style="0" customWidth="1"/>
    <col min="9" max="9" width="10.8515625" style="0" bestFit="1" customWidth="1"/>
  </cols>
  <sheetData>
    <row r="1" spans="1:12" s="1" customFormat="1" ht="30" customHeight="1">
      <c r="A1" s="301" t="s">
        <v>172</v>
      </c>
      <c r="B1" s="301"/>
      <c r="C1" s="301"/>
      <c r="D1" s="301"/>
      <c r="E1" s="301"/>
      <c r="F1" s="301"/>
      <c r="G1" s="301"/>
      <c r="H1" s="301"/>
      <c r="I1" s="301"/>
      <c r="K1" s="2"/>
      <c r="L1" s="2"/>
    </row>
    <row r="2" spans="1:12" s="1" customFormat="1" ht="30" customHeight="1">
      <c r="A2" s="224" t="s">
        <v>173</v>
      </c>
      <c r="B2" s="225"/>
      <c r="C2" s="225"/>
      <c r="D2" s="225"/>
      <c r="E2" s="225"/>
      <c r="F2" s="225"/>
      <c r="G2" s="225"/>
      <c r="H2" s="225"/>
      <c r="I2" s="225"/>
      <c r="K2" s="2"/>
      <c r="L2" s="2"/>
    </row>
    <row r="3" spans="1:12" s="1" customFormat="1" ht="30" customHeight="1">
      <c r="A3" s="224" t="s">
        <v>119</v>
      </c>
      <c r="B3" s="225"/>
      <c r="C3" s="225"/>
      <c r="D3" s="225"/>
      <c r="E3" s="225"/>
      <c r="F3" s="225"/>
      <c r="G3" s="225"/>
      <c r="H3" s="225"/>
      <c r="I3" s="225"/>
      <c r="K3" s="2"/>
      <c r="L3" s="2"/>
    </row>
    <row r="4" spans="1:12" s="114" customFormat="1" ht="45.75" customHeight="1">
      <c r="A4" s="222" t="s">
        <v>117</v>
      </c>
      <c r="B4" s="223"/>
      <c r="C4" s="223"/>
      <c r="D4" s="223"/>
      <c r="E4" s="223"/>
      <c r="F4" s="223"/>
      <c r="G4" s="223"/>
      <c r="H4" s="223"/>
      <c r="I4" s="223"/>
      <c r="K4" s="115"/>
      <c r="L4" s="115"/>
    </row>
    <row r="5" spans="1:12" s="114" customFormat="1" ht="54.75" customHeight="1" thickBot="1">
      <c r="A5" s="86" t="s">
        <v>1</v>
      </c>
      <c r="B5" s="87" t="s">
        <v>2</v>
      </c>
      <c r="C5" s="87" t="s">
        <v>3</v>
      </c>
      <c r="D5" s="87" t="s">
        <v>4</v>
      </c>
      <c r="E5" s="88">
        <v>2008</v>
      </c>
      <c r="F5" s="88">
        <v>2009</v>
      </c>
      <c r="G5" s="88">
        <v>2010</v>
      </c>
      <c r="H5" s="88">
        <v>2011</v>
      </c>
      <c r="I5" s="89">
        <v>2012</v>
      </c>
      <c r="K5" s="115"/>
      <c r="L5" s="115"/>
    </row>
    <row r="6" spans="1:12" s="1" customFormat="1" ht="62.25" customHeight="1">
      <c r="A6" s="129" t="s">
        <v>141</v>
      </c>
      <c r="B6" s="133" t="s">
        <v>118</v>
      </c>
      <c r="C6" s="52" t="s">
        <v>223</v>
      </c>
      <c r="D6" s="52" t="s">
        <v>220</v>
      </c>
      <c r="E6" s="76">
        <v>3.96</v>
      </c>
      <c r="F6" s="76">
        <v>3.46</v>
      </c>
      <c r="G6" s="76"/>
      <c r="H6" s="76"/>
      <c r="I6" s="60">
        <f>100*0.0378308562015649</f>
        <v>3.78308562015649</v>
      </c>
      <c r="K6" s="2"/>
      <c r="L6" s="2"/>
    </row>
    <row r="7" spans="1:12" s="1" customFormat="1" ht="62.25" customHeight="1">
      <c r="A7" s="129" t="s">
        <v>142</v>
      </c>
      <c r="B7" s="133" t="s">
        <v>84</v>
      </c>
      <c r="C7" s="52" t="s">
        <v>223</v>
      </c>
      <c r="D7" s="52" t="s">
        <v>220</v>
      </c>
      <c r="E7" s="76">
        <f>1138/68684*100</f>
        <v>1.656863316056141</v>
      </c>
      <c r="F7" s="76">
        <f>938/65971*100</f>
        <v>1.4218368677146018</v>
      </c>
      <c r="G7" s="76"/>
      <c r="H7" s="76"/>
      <c r="I7" s="60">
        <f>100*0.0159297667627569</f>
        <v>1.59297667627569</v>
      </c>
      <c r="K7" s="2"/>
      <c r="L7" s="2"/>
    </row>
    <row r="8" spans="1:12" s="1" customFormat="1" ht="62.25" customHeight="1">
      <c r="A8" s="128" t="s">
        <v>143</v>
      </c>
      <c r="B8" s="127" t="s">
        <v>85</v>
      </c>
      <c r="C8" s="47" t="s">
        <v>223</v>
      </c>
      <c r="D8" s="52" t="s">
        <v>220</v>
      </c>
      <c r="E8" s="17">
        <f>1058/3806*100</f>
        <v>27.798213347346294</v>
      </c>
      <c r="F8" s="17">
        <f>736/4743*100</f>
        <v>15.517604891418932</v>
      </c>
      <c r="G8" s="17"/>
      <c r="H8" s="17"/>
      <c r="I8" s="18">
        <f>100*0.151888507372248</f>
        <v>15.188850737224799</v>
      </c>
      <c r="K8" s="2"/>
      <c r="L8" s="2"/>
    </row>
    <row r="9" spans="1:12" s="1" customFormat="1" ht="62.25" customHeight="1">
      <c r="A9" s="128" t="s">
        <v>86</v>
      </c>
      <c r="B9" s="127" t="s">
        <v>87</v>
      </c>
      <c r="C9" s="47" t="s">
        <v>223</v>
      </c>
      <c r="D9" s="52" t="s">
        <v>220</v>
      </c>
      <c r="E9" s="14">
        <f>40/3806*100</f>
        <v>1.0509721492380453</v>
      </c>
      <c r="F9" s="14">
        <f>45/4743*100</f>
        <v>0.9487666034155597</v>
      </c>
      <c r="G9" s="14"/>
      <c r="H9" s="14"/>
      <c r="I9" s="15">
        <f>100*0.0111088668955767</f>
        <v>1.11088668955767</v>
      </c>
      <c r="K9" s="2"/>
      <c r="L9" s="2"/>
    </row>
    <row r="10" spans="1:12" s="1" customFormat="1" ht="62.25" customHeight="1">
      <c r="A10" s="128" t="s">
        <v>88</v>
      </c>
      <c r="B10" s="127" t="s">
        <v>89</v>
      </c>
      <c r="C10" s="47" t="s">
        <v>222</v>
      </c>
      <c r="D10" s="52" t="s">
        <v>220</v>
      </c>
      <c r="E10" s="75">
        <v>141851</v>
      </c>
      <c r="F10" s="75">
        <v>134902</v>
      </c>
      <c r="G10" s="75"/>
      <c r="H10" s="75"/>
      <c r="I10" s="182">
        <v>139939</v>
      </c>
      <c r="K10" s="2"/>
      <c r="L10" s="2"/>
    </row>
    <row r="11" spans="1:12" s="1" customFormat="1" ht="62.25" customHeight="1">
      <c r="A11" s="128" t="s">
        <v>90</v>
      </c>
      <c r="B11" s="127" t="s">
        <v>144</v>
      </c>
      <c r="C11" s="47" t="s">
        <v>223</v>
      </c>
      <c r="D11" s="52" t="s">
        <v>220</v>
      </c>
      <c r="E11" s="14">
        <f>5715/E10*100</f>
        <v>4.028875369225455</v>
      </c>
      <c r="F11" s="14">
        <f>4996/F10*100</f>
        <v>3.703429155979897</v>
      </c>
      <c r="G11" s="14"/>
      <c r="H11" s="14"/>
      <c r="I11" s="15">
        <f>100*0.0356583940145349</f>
        <v>3.5658394014534895</v>
      </c>
      <c r="K11" s="2"/>
      <c r="L11" s="2"/>
    </row>
    <row r="12" spans="1:12" s="1" customFormat="1" ht="62.25" customHeight="1">
      <c r="A12" s="128" t="s">
        <v>91</v>
      </c>
      <c r="B12" s="127" t="s">
        <v>145</v>
      </c>
      <c r="C12" s="47" t="s">
        <v>223</v>
      </c>
      <c r="D12" s="52" t="s">
        <v>220</v>
      </c>
      <c r="E12" s="17">
        <f>1672/E10*100</f>
        <v>1.178701595335951</v>
      </c>
      <c r="F12" s="17">
        <f>1513/F10*100</f>
        <v>1.1215549065247366</v>
      </c>
      <c r="G12" s="17"/>
      <c r="H12" s="17"/>
      <c r="I12" s="18">
        <f>100*0.0109547731511587</f>
        <v>1.0954773151158699</v>
      </c>
      <c r="K12" s="2"/>
      <c r="L12" s="2"/>
    </row>
    <row r="13" spans="1:12" s="1" customFormat="1" ht="62.25" customHeight="1">
      <c r="A13" s="128" t="s">
        <v>92</v>
      </c>
      <c r="B13" s="127" t="s">
        <v>146</v>
      </c>
      <c r="C13" s="47" t="s">
        <v>224</v>
      </c>
      <c r="D13" s="52" t="s">
        <v>220</v>
      </c>
      <c r="E13" s="14">
        <f>E10/8374</f>
        <v>16.939455457368044</v>
      </c>
      <c r="F13" s="14">
        <f>F10/8332</f>
        <v>16.19083053288526</v>
      </c>
      <c r="G13" s="14"/>
      <c r="H13" s="14"/>
      <c r="I13" s="15">
        <f>I10/7861</f>
        <v>17.801679175677396</v>
      </c>
      <c r="K13" s="2"/>
      <c r="L13" s="2"/>
    </row>
    <row r="14" spans="1:12" s="1" customFormat="1" ht="62.25" customHeight="1">
      <c r="A14" s="128" t="s">
        <v>93</v>
      </c>
      <c r="B14" s="127" t="s">
        <v>94</v>
      </c>
      <c r="C14" s="47" t="s">
        <v>222</v>
      </c>
      <c r="D14" s="52" t="s">
        <v>220</v>
      </c>
      <c r="E14" s="75">
        <v>46686</v>
      </c>
      <c r="F14" s="75">
        <v>48536</v>
      </c>
      <c r="G14" s="75"/>
      <c r="H14" s="75"/>
      <c r="I14" s="182">
        <v>42539</v>
      </c>
      <c r="K14" s="2"/>
      <c r="L14" s="2"/>
    </row>
    <row r="15" spans="1:12" s="1" customFormat="1" ht="62.25" customHeight="1">
      <c r="A15" s="128" t="s">
        <v>95</v>
      </c>
      <c r="B15" s="127" t="s">
        <v>147</v>
      </c>
      <c r="C15" s="47" t="s">
        <v>223</v>
      </c>
      <c r="D15" s="52" t="s">
        <v>220</v>
      </c>
      <c r="E15" s="14">
        <f>5198/E14*100</f>
        <v>11.133958788501905</v>
      </c>
      <c r="F15" s="14">
        <f>4219/F14*100</f>
        <v>8.692516894676118</v>
      </c>
      <c r="G15" s="14"/>
      <c r="H15" s="14"/>
      <c r="I15" s="15">
        <f>100*0.0956534004090364</f>
        <v>9.56534004090364</v>
      </c>
      <c r="K15" s="2"/>
      <c r="L15" s="2"/>
    </row>
    <row r="16" spans="1:12" s="1" customFormat="1" ht="62.25" customHeight="1">
      <c r="A16" s="128" t="s">
        <v>96</v>
      </c>
      <c r="B16" s="127" t="s">
        <v>148</v>
      </c>
      <c r="C16" s="47" t="s">
        <v>223</v>
      </c>
      <c r="D16" s="52" t="s">
        <v>220</v>
      </c>
      <c r="E16" s="17">
        <f>773/E14*100</f>
        <v>1.6557426209141926</v>
      </c>
      <c r="F16" s="17">
        <f>75/F14*100</f>
        <v>0.15452447667710564</v>
      </c>
      <c r="G16" s="17"/>
      <c r="H16" s="17"/>
      <c r="I16" s="18">
        <f>100*0.00141047039187569</f>
        <v>0.141047039187569</v>
      </c>
      <c r="K16" s="2"/>
      <c r="L16" s="2"/>
    </row>
    <row r="17" spans="1:12" s="1" customFormat="1" ht="62.25" customHeight="1">
      <c r="A17" s="128" t="s">
        <v>97</v>
      </c>
      <c r="B17" s="127" t="s">
        <v>149</v>
      </c>
      <c r="C17" s="47" t="s">
        <v>224</v>
      </c>
      <c r="D17" s="52" t="s">
        <v>220</v>
      </c>
      <c r="E17" s="14">
        <f>E14/8374</f>
        <v>5.575113446381658</v>
      </c>
      <c r="F17" s="14">
        <f>F14/8332</f>
        <v>5.825252040326452</v>
      </c>
      <c r="G17" s="14"/>
      <c r="H17" s="14"/>
      <c r="I17" s="15">
        <f>I14/7861</f>
        <v>5.41139804096171</v>
      </c>
      <c r="K17" s="2"/>
      <c r="L17" s="2"/>
    </row>
    <row r="18" spans="1:12" s="1" customFormat="1" ht="62.25" customHeight="1">
      <c r="A18" s="128" t="s">
        <v>98</v>
      </c>
      <c r="B18" s="127" t="s">
        <v>150</v>
      </c>
      <c r="C18" s="47" t="s">
        <v>222</v>
      </c>
      <c r="D18" s="52" t="s">
        <v>220</v>
      </c>
      <c r="E18" s="75">
        <v>69444</v>
      </c>
      <c r="F18" s="75">
        <v>67245</v>
      </c>
      <c r="G18" s="75"/>
      <c r="H18" s="75"/>
      <c r="I18" s="182">
        <v>63202</v>
      </c>
      <c r="K18" s="2"/>
      <c r="L18" s="2"/>
    </row>
    <row r="19" spans="1:12" s="1" customFormat="1" ht="62.25" customHeight="1">
      <c r="A19" s="128" t="s">
        <v>99</v>
      </c>
      <c r="B19" s="127" t="s">
        <v>151</v>
      </c>
      <c r="C19" s="47" t="s">
        <v>223</v>
      </c>
      <c r="D19" s="52" t="s">
        <v>220</v>
      </c>
      <c r="E19" s="14">
        <f>795/E18*100</f>
        <v>1.1448073267668912</v>
      </c>
      <c r="F19" s="14">
        <f>1148/F18*100</f>
        <v>1.7071901256599002</v>
      </c>
      <c r="G19" s="14"/>
      <c r="H19" s="14"/>
      <c r="I19" s="15">
        <f>100*0.0134172969209835</f>
        <v>1.34172969209835</v>
      </c>
      <c r="K19" s="2"/>
      <c r="L19" s="2"/>
    </row>
    <row r="20" spans="1:12" s="1" customFormat="1" ht="62.25" customHeight="1" thickBot="1">
      <c r="A20" s="131" t="s">
        <v>100</v>
      </c>
      <c r="B20" s="132" t="s">
        <v>152</v>
      </c>
      <c r="C20" s="48" t="s">
        <v>223</v>
      </c>
      <c r="D20" s="124" t="s">
        <v>220</v>
      </c>
      <c r="E20" s="23">
        <f>188/E18*100</f>
        <v>0.2707217326190888</v>
      </c>
      <c r="F20" s="23">
        <f>245/F18*100</f>
        <v>0.3643393560859543</v>
      </c>
      <c r="G20" s="23"/>
      <c r="H20" s="23"/>
      <c r="I20" s="24">
        <f>100*0.00257903230910414</f>
        <v>0.257903230910414</v>
      </c>
      <c r="K20" s="2"/>
      <c r="L20" s="2"/>
    </row>
  </sheetData>
  <sheetProtection/>
  <mergeCells count="4">
    <mergeCell ref="A4:I4"/>
    <mergeCell ref="A3:I3"/>
    <mergeCell ref="A2:I2"/>
    <mergeCell ref="A1:I1"/>
  </mergeCells>
  <printOptions horizontalCentered="1"/>
  <pageMargins left="0.7086614173228347" right="0.7086614173228347" top="0.7480314960629921" bottom="0.2755905511811024" header="0.31496062992125984" footer="0.15748031496062992"/>
  <pageSetup fitToHeight="2" fitToWidth="1"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80" zoomScaleNormal="80" zoomScalePageLayoutView="0" workbookViewId="0" topLeftCell="A1">
      <selection activeCell="B6" sqref="B6:B7"/>
    </sheetView>
  </sheetViews>
  <sheetFormatPr defaultColWidth="9.140625" defaultRowHeight="15"/>
  <cols>
    <col min="1" max="1" width="15.57421875" style="0" customWidth="1"/>
    <col min="2" max="2" width="60.7109375" style="0" customWidth="1"/>
    <col min="3" max="3" width="14.00390625" style="0" customWidth="1"/>
    <col min="4" max="4" width="13.28125" style="0" customWidth="1"/>
    <col min="5" max="5" width="20.8515625" style="0" customWidth="1"/>
    <col min="6" max="10" width="12.57421875" style="0" customWidth="1"/>
  </cols>
  <sheetData>
    <row r="1" spans="1:12" ht="30" customHeight="1">
      <c r="A1" s="289" t="s">
        <v>171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30" customHeight="1">
      <c r="A2" s="234" t="s">
        <v>173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30" customHeight="1">
      <c r="A3" s="234" t="s">
        <v>119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5" s="1" customFormat="1" ht="45.75" customHeight="1">
      <c r="A4" s="236" t="s">
        <v>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N4" s="2"/>
      <c r="O4" s="2"/>
    </row>
    <row r="5" spans="1:15" s="1" customFormat="1" ht="54.75" customHeight="1" thickBot="1">
      <c r="A5" s="199" t="s">
        <v>1</v>
      </c>
      <c r="B5" s="200" t="s">
        <v>13</v>
      </c>
      <c r="C5" s="200" t="s">
        <v>107</v>
      </c>
      <c r="D5" s="200" t="s">
        <v>3</v>
      </c>
      <c r="E5" s="200" t="s">
        <v>4</v>
      </c>
      <c r="F5" s="201">
        <v>2006</v>
      </c>
      <c r="G5" s="201">
        <v>2007</v>
      </c>
      <c r="H5" s="201">
        <v>2008</v>
      </c>
      <c r="I5" s="202">
        <v>2009</v>
      </c>
      <c r="J5" s="201">
        <v>2010</v>
      </c>
      <c r="K5" s="201">
        <v>2011</v>
      </c>
      <c r="L5" s="201">
        <v>2012</v>
      </c>
      <c r="N5" s="2"/>
      <c r="O5" s="2"/>
    </row>
    <row r="6" spans="1:15" s="1" customFormat="1" ht="60" customHeight="1">
      <c r="A6" s="302" t="s">
        <v>114</v>
      </c>
      <c r="B6" s="303" t="s">
        <v>101</v>
      </c>
      <c r="C6" s="56" t="s">
        <v>22</v>
      </c>
      <c r="D6" s="56" t="s">
        <v>223</v>
      </c>
      <c r="E6" s="56" t="s">
        <v>102</v>
      </c>
      <c r="F6" s="183"/>
      <c r="G6" s="183"/>
      <c r="H6" s="183"/>
      <c r="I6" s="183">
        <v>13.6</v>
      </c>
      <c r="J6" s="183"/>
      <c r="K6" s="183"/>
      <c r="L6" s="186">
        <v>17.9</v>
      </c>
      <c r="M6" s="208" t="s">
        <v>269</v>
      </c>
      <c r="N6" s="2"/>
      <c r="O6" s="2"/>
    </row>
    <row r="7" spans="1:15" s="1" customFormat="1" ht="60" customHeight="1">
      <c r="A7" s="247"/>
      <c r="B7" s="275"/>
      <c r="C7" s="47" t="s">
        <v>16</v>
      </c>
      <c r="D7" s="47" t="s">
        <v>223</v>
      </c>
      <c r="E7" s="47" t="s">
        <v>102</v>
      </c>
      <c r="F7" s="184"/>
      <c r="G7" s="184"/>
      <c r="H7" s="184"/>
      <c r="I7" s="184">
        <v>15</v>
      </c>
      <c r="J7" s="184"/>
      <c r="K7" s="184"/>
      <c r="L7" s="188">
        <v>21.2</v>
      </c>
      <c r="M7" s="208" t="s">
        <v>269</v>
      </c>
      <c r="N7" s="2"/>
      <c r="O7" s="2"/>
    </row>
    <row r="8" spans="1:15" s="1" customFormat="1" ht="60" customHeight="1">
      <c r="A8" s="247" t="s">
        <v>115</v>
      </c>
      <c r="B8" s="275" t="s">
        <v>103</v>
      </c>
      <c r="C8" s="47" t="s">
        <v>22</v>
      </c>
      <c r="D8" s="47" t="s">
        <v>223</v>
      </c>
      <c r="E8" s="47" t="s">
        <v>102</v>
      </c>
      <c r="F8" s="185"/>
      <c r="G8" s="185"/>
      <c r="H8" s="185"/>
      <c r="I8" s="185">
        <v>11.1</v>
      </c>
      <c r="J8" s="185"/>
      <c r="K8" s="185"/>
      <c r="L8" s="186">
        <v>17.9</v>
      </c>
      <c r="M8" s="208" t="s">
        <v>267</v>
      </c>
      <c r="N8" s="2"/>
      <c r="O8" s="2"/>
    </row>
    <row r="9" spans="1:15" s="1" customFormat="1" ht="60" customHeight="1">
      <c r="A9" s="247"/>
      <c r="B9" s="275"/>
      <c r="C9" s="47" t="s">
        <v>16</v>
      </c>
      <c r="D9" s="47" t="s">
        <v>223</v>
      </c>
      <c r="E9" s="47" t="s">
        <v>102</v>
      </c>
      <c r="F9" s="187"/>
      <c r="G9" s="187"/>
      <c r="H9" s="187"/>
      <c r="I9" s="187">
        <v>15.5</v>
      </c>
      <c r="J9" s="187"/>
      <c r="K9" s="187"/>
      <c r="L9" s="188">
        <v>21.2</v>
      </c>
      <c r="M9" s="208" t="s">
        <v>267</v>
      </c>
      <c r="N9" s="2"/>
      <c r="O9" s="2"/>
    </row>
    <row r="10" spans="1:15" s="1" customFormat="1" ht="60" customHeight="1">
      <c r="A10" s="247" t="s">
        <v>116</v>
      </c>
      <c r="B10" s="275" t="s">
        <v>104</v>
      </c>
      <c r="C10" s="47" t="s">
        <v>105</v>
      </c>
      <c r="D10" s="47" t="s">
        <v>223</v>
      </c>
      <c r="E10" s="47" t="s">
        <v>23</v>
      </c>
      <c r="F10" s="189">
        <v>12</v>
      </c>
      <c r="G10" s="189">
        <v>13</v>
      </c>
      <c r="H10" s="189">
        <v>13</v>
      </c>
      <c r="I10" s="189">
        <v>13</v>
      </c>
      <c r="J10" s="189">
        <v>13</v>
      </c>
      <c r="K10" s="189"/>
      <c r="L10" s="190"/>
      <c r="M10" s="208" t="s">
        <v>268</v>
      </c>
      <c r="N10" s="2"/>
      <c r="O10" s="2"/>
    </row>
    <row r="11" spans="1:15" s="1" customFormat="1" ht="60" customHeight="1" thickBot="1">
      <c r="A11" s="296"/>
      <c r="B11" s="297"/>
      <c r="C11" s="48" t="s">
        <v>16</v>
      </c>
      <c r="D11" s="48" t="s">
        <v>223</v>
      </c>
      <c r="E11" s="48" t="s">
        <v>23</v>
      </c>
      <c r="F11" s="191">
        <v>14</v>
      </c>
      <c r="G11" s="191">
        <v>14</v>
      </c>
      <c r="H11" s="191">
        <v>14</v>
      </c>
      <c r="I11" s="191">
        <v>14</v>
      </c>
      <c r="J11" s="191">
        <v>14</v>
      </c>
      <c r="K11" s="191"/>
      <c r="L11" s="192"/>
      <c r="M11" s="208" t="s">
        <v>268</v>
      </c>
      <c r="N11" s="2"/>
      <c r="O11" s="2"/>
    </row>
  </sheetData>
  <sheetProtection/>
  <mergeCells count="10">
    <mergeCell ref="A4:L4"/>
    <mergeCell ref="A3:L3"/>
    <mergeCell ref="A2:L2"/>
    <mergeCell ref="A1:L1"/>
    <mergeCell ref="A10:A11"/>
    <mergeCell ref="B10:B11"/>
    <mergeCell ref="A6:A7"/>
    <mergeCell ref="B6:B7"/>
    <mergeCell ref="A8:A9"/>
    <mergeCell ref="B8:B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14"/>
  <sheetViews>
    <sheetView zoomScale="75" zoomScaleNormal="75" zoomScalePageLayoutView="0" workbookViewId="0" topLeftCell="A1">
      <selection activeCell="F8" sqref="F8"/>
    </sheetView>
  </sheetViews>
  <sheetFormatPr defaultColWidth="9.140625" defaultRowHeight="15"/>
  <cols>
    <col min="1" max="1" width="21.7109375" style="0" customWidth="1"/>
    <col min="2" max="2" width="71.140625" style="0" customWidth="1"/>
    <col min="3" max="3" width="21.421875" style="0" bestFit="1" customWidth="1"/>
    <col min="4" max="4" width="15.28125" style="0" customWidth="1"/>
    <col min="5" max="5" width="22.8515625" style="0" customWidth="1"/>
    <col min="6" max="8" width="12.57421875" style="0" customWidth="1"/>
    <col min="9" max="9" width="14.421875" style="0" bestFit="1" customWidth="1"/>
    <col min="10" max="10" width="18.00390625" style="0" bestFit="1" customWidth="1"/>
  </cols>
  <sheetData>
    <row r="1" spans="1:8" s="1" customFormat="1" ht="30" customHeight="1" thickBot="1">
      <c r="A1" s="219" t="s">
        <v>154</v>
      </c>
      <c r="B1" s="219"/>
      <c r="C1" s="219"/>
      <c r="D1" s="219"/>
      <c r="E1" s="219"/>
      <c r="F1" s="219"/>
      <c r="G1" s="219"/>
      <c r="H1" s="219"/>
    </row>
    <row r="2" spans="1:10" s="1" customFormat="1" ht="30" customHeight="1">
      <c r="A2" s="234" t="s">
        <v>155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s="1" customFormat="1" ht="30" customHeight="1">
      <c r="A3" s="234" t="s">
        <v>119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1" customFormat="1" ht="45.75" customHeight="1">
      <c r="A4" s="236" t="s">
        <v>12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s="1" customFormat="1" ht="54.75" customHeight="1" thickBot="1">
      <c r="A5" s="193" t="s">
        <v>1</v>
      </c>
      <c r="B5" s="194" t="s">
        <v>13</v>
      </c>
      <c r="C5" s="194" t="s">
        <v>107</v>
      </c>
      <c r="D5" s="194" t="s">
        <v>3</v>
      </c>
      <c r="E5" s="194" t="s">
        <v>4</v>
      </c>
      <c r="F5" s="195">
        <v>2006</v>
      </c>
      <c r="G5" s="195">
        <v>2007</v>
      </c>
      <c r="H5" s="197">
        <v>2008</v>
      </c>
      <c r="I5" s="195"/>
      <c r="J5" s="207">
        <v>2010</v>
      </c>
    </row>
    <row r="6" spans="1:10" s="1" customFormat="1" ht="61.5" customHeight="1">
      <c r="A6" s="126" t="s">
        <v>14</v>
      </c>
      <c r="B6" s="130" t="s">
        <v>15</v>
      </c>
      <c r="C6" s="26" t="s">
        <v>16</v>
      </c>
      <c r="D6" s="26" t="s">
        <v>223</v>
      </c>
      <c r="E6" s="26" t="s">
        <v>17</v>
      </c>
      <c r="F6" s="117"/>
      <c r="G6" s="117"/>
      <c r="H6" s="117">
        <v>54.330997480188316</v>
      </c>
      <c r="I6" s="117"/>
      <c r="J6" s="118">
        <v>54.330997480188316</v>
      </c>
    </row>
    <row r="7" spans="1:10" s="1" customFormat="1" ht="61.5" customHeight="1">
      <c r="A7" s="128" t="s">
        <v>18</v>
      </c>
      <c r="B7" s="127" t="s">
        <v>19</v>
      </c>
      <c r="C7" s="9" t="s">
        <v>16</v>
      </c>
      <c r="D7" s="26" t="s">
        <v>223</v>
      </c>
      <c r="E7" s="9" t="s">
        <v>17</v>
      </c>
      <c r="F7" s="119"/>
      <c r="G7" s="119"/>
      <c r="H7" s="119">
        <v>51.857795333909394</v>
      </c>
      <c r="I7" s="119"/>
      <c r="J7" s="118">
        <v>51.857795333909394</v>
      </c>
    </row>
    <row r="8" spans="1:12" s="1" customFormat="1" ht="45" customHeight="1">
      <c r="A8" s="229" t="s">
        <v>20</v>
      </c>
      <c r="B8" s="232" t="s">
        <v>21</v>
      </c>
      <c r="C8" s="9" t="s">
        <v>22</v>
      </c>
      <c r="D8" s="26" t="s">
        <v>223</v>
      </c>
      <c r="E8" s="9" t="s">
        <v>23</v>
      </c>
      <c r="F8" s="120">
        <v>12.7</v>
      </c>
      <c r="G8" s="120"/>
      <c r="H8" s="120"/>
      <c r="I8" s="120"/>
      <c r="J8" s="118" t="s">
        <v>251</v>
      </c>
      <c r="L8" s="1" t="s">
        <v>252</v>
      </c>
    </row>
    <row r="9" spans="1:10" s="1" customFormat="1" ht="45" customHeight="1">
      <c r="A9" s="230"/>
      <c r="B9" s="232"/>
      <c r="C9" s="9" t="s">
        <v>24</v>
      </c>
      <c r="D9" s="26" t="s">
        <v>223</v>
      </c>
      <c r="E9" s="9" t="s">
        <v>23</v>
      </c>
      <c r="F9" s="120">
        <v>2.8</v>
      </c>
      <c r="G9" s="120"/>
      <c r="H9" s="120"/>
      <c r="I9" s="120"/>
      <c r="J9" s="118" t="s">
        <v>251</v>
      </c>
    </row>
    <row r="10" spans="1:10" s="1" customFormat="1" ht="45" customHeight="1">
      <c r="A10" s="231"/>
      <c r="B10" s="232"/>
      <c r="C10" s="9" t="s">
        <v>16</v>
      </c>
      <c r="D10" s="26" t="s">
        <v>223</v>
      </c>
      <c r="E10" s="9" t="s">
        <v>23</v>
      </c>
      <c r="F10" s="120">
        <v>5</v>
      </c>
      <c r="G10" s="120"/>
      <c r="H10" s="120"/>
      <c r="I10" s="120"/>
      <c r="J10" s="118" t="s">
        <v>251</v>
      </c>
    </row>
    <row r="11" spans="1:11" s="1" customFormat="1" ht="55.5" customHeight="1">
      <c r="A11" s="233" t="s">
        <v>25</v>
      </c>
      <c r="B11" s="232" t="s">
        <v>123</v>
      </c>
      <c r="C11" s="9" t="s">
        <v>22</v>
      </c>
      <c r="D11" s="26" t="s">
        <v>223</v>
      </c>
      <c r="E11" s="9" t="s">
        <v>23</v>
      </c>
      <c r="F11" s="121">
        <v>85.10287011275443</v>
      </c>
      <c r="G11" s="119"/>
      <c r="H11" s="121">
        <v>91.42901935592417</v>
      </c>
      <c r="I11" s="119"/>
      <c r="J11" s="118">
        <v>93.3619476948654</v>
      </c>
      <c r="K11" s="205" t="s">
        <v>253</v>
      </c>
    </row>
    <row r="12" spans="1:11" s="1" customFormat="1" ht="55.5" customHeight="1">
      <c r="A12" s="233"/>
      <c r="B12" s="232"/>
      <c r="C12" s="9" t="s">
        <v>26</v>
      </c>
      <c r="D12" s="26" t="s">
        <v>223</v>
      </c>
      <c r="E12" s="9" t="s">
        <v>23</v>
      </c>
      <c r="F12" s="121">
        <v>98.50974419803855</v>
      </c>
      <c r="G12" s="119"/>
      <c r="H12" s="121">
        <v>98.51391893847202</v>
      </c>
      <c r="I12" s="119"/>
      <c r="J12" s="118">
        <v>96.1542201949445</v>
      </c>
      <c r="K12" s="205"/>
    </row>
    <row r="13" spans="1:12" s="2" customFormat="1" ht="55.5" customHeight="1">
      <c r="A13" s="233"/>
      <c r="B13" s="232"/>
      <c r="C13" s="9" t="s">
        <v>16</v>
      </c>
      <c r="D13" s="26" t="s">
        <v>223</v>
      </c>
      <c r="E13" s="9" t="s">
        <v>23</v>
      </c>
      <c r="F13" s="122">
        <v>74.80136726802881</v>
      </c>
      <c r="G13" s="122"/>
      <c r="H13" s="122">
        <v>71.43543443292741</v>
      </c>
      <c r="I13" s="122"/>
      <c r="J13" s="206">
        <v>80.160335635879</v>
      </c>
      <c r="K13" s="205"/>
      <c r="L13" s="1"/>
    </row>
    <row r="14" spans="1:10" ht="39.75" customHeight="1">
      <c r="A14" s="227" t="s">
        <v>27</v>
      </c>
      <c r="B14" s="228"/>
      <c r="C14" s="228"/>
      <c r="D14" s="228"/>
      <c r="E14" s="228"/>
      <c r="F14" s="228"/>
      <c r="G14" s="228"/>
      <c r="H14" s="228"/>
      <c r="I14" s="228"/>
      <c r="J14" s="228"/>
    </row>
  </sheetData>
  <sheetProtection/>
  <mergeCells count="9">
    <mergeCell ref="A14:J14"/>
    <mergeCell ref="A1:H1"/>
    <mergeCell ref="A8:A10"/>
    <mergeCell ref="B8:B10"/>
    <mergeCell ref="A11:A13"/>
    <mergeCell ref="B11:B13"/>
    <mergeCell ref="A2:J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6"/>
  <sheetViews>
    <sheetView zoomScale="80" zoomScaleNormal="80" zoomScalePageLayoutView="0" workbookViewId="0" topLeftCell="A1">
      <selection activeCell="B12" sqref="B12:B25"/>
    </sheetView>
  </sheetViews>
  <sheetFormatPr defaultColWidth="9.140625" defaultRowHeight="15"/>
  <cols>
    <col min="1" max="1" width="11.421875" style="0" customWidth="1"/>
    <col min="2" max="2" width="151.28125" style="0" customWidth="1"/>
  </cols>
  <sheetData>
    <row r="1" spans="1:2" ht="30" customHeight="1" thickBot="1">
      <c r="A1" s="219" t="s">
        <v>156</v>
      </c>
      <c r="B1" s="219"/>
    </row>
    <row r="2" spans="1:2" ht="30" customHeight="1">
      <c r="A2" s="220" t="s">
        <v>157</v>
      </c>
      <c r="B2" s="221"/>
    </row>
    <row r="3" spans="1:3" s="2" customFormat="1" ht="30" customHeight="1" thickBot="1">
      <c r="A3" s="217" t="s">
        <v>119</v>
      </c>
      <c r="B3" s="218"/>
      <c r="C3" s="1"/>
    </row>
    <row r="4" spans="1:5" s="4" customFormat="1" ht="112.5" customHeight="1">
      <c r="A4" s="109" t="s">
        <v>0</v>
      </c>
      <c r="B4" s="110" t="s">
        <v>183</v>
      </c>
      <c r="C4" s="3"/>
      <c r="D4" s="5"/>
      <c r="E4" s="5"/>
    </row>
    <row r="5" spans="1:5" s="4" customFormat="1" ht="112.5" customHeight="1">
      <c r="A5" s="92" t="s">
        <v>28</v>
      </c>
      <c r="B5" s="94" t="s">
        <v>184</v>
      </c>
      <c r="C5" s="3"/>
      <c r="D5" s="5"/>
      <c r="E5" s="5"/>
    </row>
    <row r="6" spans="1:5" s="4" customFormat="1" ht="112.5" customHeight="1" thickBot="1">
      <c r="A6" s="93" t="s">
        <v>29</v>
      </c>
      <c r="B6" s="95" t="s">
        <v>185</v>
      </c>
      <c r="C6" s="3"/>
      <c r="D6" s="5"/>
      <c r="E6" s="5"/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10"/>
  <sheetViews>
    <sheetView zoomScale="80" zoomScaleNormal="80" zoomScalePageLayoutView="0" workbookViewId="0" topLeftCell="A1">
      <selection activeCell="J11" sqref="J11"/>
    </sheetView>
  </sheetViews>
  <sheetFormatPr defaultColWidth="9.140625" defaultRowHeight="15"/>
  <cols>
    <col min="1" max="1" width="33.00390625" style="0" bestFit="1" customWidth="1"/>
    <col min="2" max="2" width="38.140625" style="0" customWidth="1"/>
    <col min="3" max="3" width="15.421875" style="0" customWidth="1"/>
    <col min="4" max="4" width="43.140625" style="0" customWidth="1"/>
    <col min="5" max="6" width="12.57421875" style="0" customWidth="1"/>
  </cols>
  <sheetData>
    <row r="1" spans="1:9" ht="30" customHeight="1">
      <c r="A1" s="238" t="s">
        <v>156</v>
      </c>
      <c r="B1" s="238"/>
      <c r="C1" s="238"/>
      <c r="D1" s="238"/>
      <c r="E1" s="238"/>
      <c r="F1" s="238"/>
      <c r="G1" s="238"/>
      <c r="H1" s="238"/>
      <c r="I1" s="238"/>
    </row>
    <row r="2" spans="1:9" ht="30" customHeight="1">
      <c r="A2" s="234" t="s">
        <v>157</v>
      </c>
      <c r="B2" s="235"/>
      <c r="C2" s="235"/>
      <c r="D2" s="235"/>
      <c r="E2" s="235"/>
      <c r="F2" s="235"/>
      <c r="G2" s="235"/>
      <c r="H2" s="235"/>
      <c r="I2" s="235"/>
    </row>
    <row r="3" spans="1:9" s="2" customFormat="1" ht="30" customHeight="1">
      <c r="A3" s="234" t="s">
        <v>119</v>
      </c>
      <c r="B3" s="235"/>
      <c r="C3" s="235"/>
      <c r="D3" s="235"/>
      <c r="E3" s="235"/>
      <c r="F3" s="235"/>
      <c r="G3" s="235"/>
      <c r="H3" s="235"/>
      <c r="I3" s="235"/>
    </row>
    <row r="4" spans="1:9" s="1" customFormat="1" ht="45.75" customHeight="1">
      <c r="A4" s="236" t="s">
        <v>117</v>
      </c>
      <c r="B4" s="237"/>
      <c r="C4" s="237"/>
      <c r="D4" s="237"/>
      <c r="E4" s="237"/>
      <c r="F4" s="237"/>
      <c r="G4" s="237"/>
      <c r="H4" s="237"/>
      <c r="I4" s="237"/>
    </row>
    <row r="5" spans="1:9" s="1" customFormat="1" ht="54.75" customHeight="1" thickBot="1">
      <c r="A5" s="193" t="s">
        <v>1</v>
      </c>
      <c r="B5" s="194" t="s">
        <v>2</v>
      </c>
      <c r="C5" s="194" t="s">
        <v>3</v>
      </c>
      <c r="D5" s="194" t="s">
        <v>4</v>
      </c>
      <c r="E5" s="195">
        <v>2008</v>
      </c>
      <c r="F5" s="195">
        <v>2009</v>
      </c>
      <c r="G5" s="195">
        <v>2010</v>
      </c>
      <c r="H5" s="195">
        <v>2011</v>
      </c>
      <c r="I5" s="196">
        <v>2012</v>
      </c>
    </row>
    <row r="6" spans="1:9" s="1" customFormat="1" ht="63.75" customHeight="1">
      <c r="A6" s="126" t="s">
        <v>233</v>
      </c>
      <c r="B6" s="130" t="s">
        <v>231</v>
      </c>
      <c r="C6" s="26" t="s">
        <v>222</v>
      </c>
      <c r="D6" s="27" t="s">
        <v>220</v>
      </c>
      <c r="E6" s="29">
        <v>25346</v>
      </c>
      <c r="F6" s="29">
        <v>20655</v>
      </c>
      <c r="G6" s="29"/>
      <c r="H6" s="29"/>
      <c r="I6" s="141">
        <v>26436</v>
      </c>
    </row>
    <row r="7" spans="1:9" s="1" customFormat="1" ht="63.75" customHeight="1">
      <c r="A7" s="128" t="s">
        <v>232</v>
      </c>
      <c r="B7" s="127" t="s">
        <v>234</v>
      </c>
      <c r="C7" s="9" t="s">
        <v>223</v>
      </c>
      <c r="D7" s="27" t="s">
        <v>220</v>
      </c>
      <c r="E7" s="14">
        <f>1659/E6*100</f>
        <v>6.545411504773929</v>
      </c>
      <c r="F7" s="14">
        <f>1329/F6*100</f>
        <v>6.434277414669571</v>
      </c>
      <c r="G7" s="14"/>
      <c r="H7" s="14"/>
      <c r="I7" s="15">
        <f>100*0.102852171281586</f>
        <v>10.2852171281586</v>
      </c>
    </row>
    <row r="8" spans="1:9" s="1" customFormat="1" ht="63.75" customHeight="1">
      <c r="A8" s="128" t="s">
        <v>124</v>
      </c>
      <c r="B8" s="127" t="s">
        <v>235</v>
      </c>
      <c r="C8" s="9" t="s">
        <v>223</v>
      </c>
      <c r="D8" s="27" t="s">
        <v>220</v>
      </c>
      <c r="E8" s="17">
        <f>5659/E6*100</f>
        <v>22.326994397538073</v>
      </c>
      <c r="F8" s="17">
        <f>4376/F6*100</f>
        <v>21.18615347373517</v>
      </c>
      <c r="G8" s="17"/>
      <c r="H8" s="17"/>
      <c r="I8" s="18">
        <f>100*0.253328794068694</f>
        <v>25.332879406869402</v>
      </c>
    </row>
    <row r="9" spans="1:9" s="1" customFormat="1" ht="63.75" customHeight="1">
      <c r="A9" s="128" t="s">
        <v>125</v>
      </c>
      <c r="B9" s="127" t="s">
        <v>236</v>
      </c>
      <c r="C9" s="9" t="s">
        <v>224</v>
      </c>
      <c r="D9" s="27" t="s">
        <v>220</v>
      </c>
      <c r="E9" s="14">
        <f>E6/8374</f>
        <v>3.0267494626224027</v>
      </c>
      <c r="F9" s="14">
        <f>F6/8332</f>
        <v>2.478996639462314</v>
      </c>
      <c r="G9" s="14"/>
      <c r="H9" s="14"/>
      <c r="I9" s="15">
        <f>I6/7861</f>
        <v>3.362930924818725</v>
      </c>
    </row>
    <row r="10" spans="1:10" s="1" customFormat="1" ht="63.75" customHeight="1" thickBot="1">
      <c r="A10" s="131" t="s">
        <v>30</v>
      </c>
      <c r="B10" s="132" t="s">
        <v>237</v>
      </c>
      <c r="C10" s="25" t="s">
        <v>224</v>
      </c>
      <c r="D10" s="123" t="s">
        <v>220</v>
      </c>
      <c r="E10" s="23">
        <f>10800/8374</f>
        <v>1.289706233580129</v>
      </c>
      <c r="F10" s="23">
        <f>11000/8332</f>
        <v>1.3202112337974077</v>
      </c>
      <c r="G10" s="23"/>
      <c r="H10" s="23"/>
      <c r="I10" s="24"/>
      <c r="J10" s="208" t="s">
        <v>268</v>
      </c>
    </row>
  </sheetData>
  <sheetProtection/>
  <mergeCells count="4">
    <mergeCell ref="A4:I4"/>
    <mergeCell ref="A3:I3"/>
    <mergeCell ref="A2:I2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80" zoomScaleNormal="80" zoomScalePageLayoutView="0" workbookViewId="0" topLeftCell="A1">
      <selection activeCell="I10" sqref="I10"/>
    </sheetView>
  </sheetViews>
  <sheetFormatPr defaultColWidth="9.140625" defaultRowHeight="15"/>
  <cols>
    <col min="1" max="2" width="30.7109375" style="0" customWidth="1"/>
    <col min="3" max="3" width="14.00390625" style="0" customWidth="1"/>
    <col min="4" max="4" width="13.28125" style="0" customWidth="1"/>
    <col min="5" max="5" width="20.8515625" style="0" customWidth="1"/>
    <col min="6" max="8" width="12.57421875" style="0" customWidth="1"/>
  </cols>
  <sheetData>
    <row r="1" spans="1:8" ht="30" customHeight="1" thickBot="1">
      <c r="A1" s="226" t="s">
        <v>156</v>
      </c>
      <c r="B1" s="226"/>
      <c r="C1" s="226"/>
      <c r="D1" s="226"/>
      <c r="E1" s="226"/>
      <c r="F1" s="226"/>
      <c r="G1" s="226"/>
      <c r="H1" s="226"/>
    </row>
    <row r="2" spans="1:8" ht="30" customHeight="1">
      <c r="A2" s="220" t="s">
        <v>157</v>
      </c>
      <c r="B2" s="242"/>
      <c r="C2" s="242"/>
      <c r="D2" s="242"/>
      <c r="E2" s="242"/>
      <c r="F2" s="242"/>
      <c r="G2" s="242"/>
      <c r="H2" s="221"/>
    </row>
    <row r="3" spans="1:8" s="1" customFormat="1" ht="30" customHeight="1">
      <c r="A3" s="239" t="s">
        <v>119</v>
      </c>
      <c r="B3" s="240"/>
      <c r="C3" s="240"/>
      <c r="D3" s="240"/>
      <c r="E3" s="240"/>
      <c r="F3" s="240"/>
      <c r="G3" s="240"/>
      <c r="H3" s="241"/>
    </row>
    <row r="4" spans="1:8" s="1" customFormat="1" ht="45.75" customHeight="1">
      <c r="A4" s="250" t="s">
        <v>12</v>
      </c>
      <c r="B4" s="251"/>
      <c r="C4" s="251"/>
      <c r="D4" s="251"/>
      <c r="E4" s="251"/>
      <c r="F4" s="251"/>
      <c r="G4" s="251"/>
      <c r="H4" s="252"/>
    </row>
    <row r="5" spans="1:8" s="1" customFormat="1" ht="54.75" customHeight="1" thickBot="1">
      <c r="A5" s="193" t="s">
        <v>1</v>
      </c>
      <c r="B5" s="194" t="s">
        <v>13</v>
      </c>
      <c r="C5" s="194" t="s">
        <v>107</v>
      </c>
      <c r="D5" s="194" t="s">
        <v>3</v>
      </c>
      <c r="E5" s="194" t="s">
        <v>4</v>
      </c>
      <c r="F5" s="195">
        <v>2006</v>
      </c>
      <c r="G5" s="195">
        <v>2007</v>
      </c>
      <c r="H5" s="196">
        <v>2008</v>
      </c>
    </row>
    <row r="6" spans="1:10" s="1" customFormat="1" ht="61.5" customHeight="1">
      <c r="A6" s="246" t="s">
        <v>31</v>
      </c>
      <c r="B6" s="248" t="s">
        <v>32</v>
      </c>
      <c r="C6" s="45" t="s">
        <v>24</v>
      </c>
      <c r="D6" s="45" t="s">
        <v>223</v>
      </c>
      <c r="E6" s="45" t="s">
        <v>23</v>
      </c>
      <c r="F6" s="111">
        <v>4.569764054762598E-05</v>
      </c>
      <c r="G6" s="111">
        <v>4.9646622639323365E-05</v>
      </c>
      <c r="H6" s="142">
        <v>3.415092192123833E-05</v>
      </c>
      <c r="I6" s="208" t="s">
        <v>255</v>
      </c>
      <c r="J6" s="209" t="s">
        <v>252</v>
      </c>
    </row>
    <row r="7" spans="1:10" s="1" customFormat="1" ht="61.5" customHeight="1">
      <c r="A7" s="247"/>
      <c r="B7" s="232"/>
      <c r="C7" s="11" t="s">
        <v>16</v>
      </c>
      <c r="D7" s="45" t="s">
        <v>223</v>
      </c>
      <c r="E7" s="11" t="s">
        <v>23</v>
      </c>
      <c r="F7" s="32">
        <v>0.00038266117444199634</v>
      </c>
      <c r="G7" s="32">
        <v>0.002065381824777798</v>
      </c>
      <c r="H7" s="143">
        <v>0.0006076310003664346</v>
      </c>
      <c r="I7" s="208" t="s">
        <v>255</v>
      </c>
      <c r="J7" s="1" t="s">
        <v>252</v>
      </c>
    </row>
    <row r="8" spans="1:10" s="1" customFormat="1" ht="61.5" customHeight="1">
      <c r="A8" s="233" t="s">
        <v>33</v>
      </c>
      <c r="B8" s="232" t="s">
        <v>21</v>
      </c>
      <c r="C8" s="11" t="s">
        <v>22</v>
      </c>
      <c r="D8" s="45" t="s">
        <v>223</v>
      </c>
      <c r="E8" s="11" t="s">
        <v>23</v>
      </c>
      <c r="F8" s="16">
        <v>12.7</v>
      </c>
      <c r="G8" s="16"/>
      <c r="H8" s="144"/>
      <c r="I8" s="208" t="s">
        <v>255</v>
      </c>
      <c r="J8" s="209" t="s">
        <v>252</v>
      </c>
    </row>
    <row r="9" spans="1:10" s="1" customFormat="1" ht="61.5" customHeight="1">
      <c r="A9" s="233"/>
      <c r="B9" s="232"/>
      <c r="C9" s="11" t="s">
        <v>24</v>
      </c>
      <c r="D9" s="45" t="s">
        <v>223</v>
      </c>
      <c r="E9" s="11" t="s">
        <v>23</v>
      </c>
      <c r="F9" s="16">
        <v>2.8</v>
      </c>
      <c r="G9" s="16"/>
      <c r="H9" s="144"/>
      <c r="I9" s="208" t="s">
        <v>255</v>
      </c>
      <c r="J9" s="1" t="s">
        <v>252</v>
      </c>
    </row>
    <row r="10" spans="1:10" s="1" customFormat="1" ht="61.5" customHeight="1">
      <c r="A10" s="229"/>
      <c r="B10" s="249"/>
      <c r="C10" s="33" t="s">
        <v>16</v>
      </c>
      <c r="D10" s="45" t="s">
        <v>223</v>
      </c>
      <c r="E10" s="33" t="s">
        <v>23</v>
      </c>
      <c r="F10" s="34">
        <v>5</v>
      </c>
      <c r="G10" s="34"/>
      <c r="H10" s="145"/>
      <c r="I10" s="208" t="s">
        <v>255</v>
      </c>
      <c r="J10" s="1" t="s">
        <v>252</v>
      </c>
    </row>
    <row r="11" spans="1:9" s="2" customFormat="1" ht="39.75" customHeight="1" thickBot="1">
      <c r="A11" s="243" t="s">
        <v>27</v>
      </c>
      <c r="B11" s="244"/>
      <c r="C11" s="244"/>
      <c r="D11" s="244"/>
      <c r="E11" s="244"/>
      <c r="F11" s="244"/>
      <c r="G11" s="244"/>
      <c r="H11" s="245"/>
      <c r="I11" s="1"/>
    </row>
  </sheetData>
  <sheetProtection/>
  <mergeCells count="9">
    <mergeCell ref="A1:H1"/>
    <mergeCell ref="A3:H3"/>
    <mergeCell ref="A2:H2"/>
    <mergeCell ref="A11:H11"/>
    <mergeCell ref="A6:A7"/>
    <mergeCell ref="B6:B7"/>
    <mergeCell ref="A8:A10"/>
    <mergeCell ref="B8:B10"/>
    <mergeCell ref="A4:H4"/>
  </mergeCells>
  <hyperlinks>
    <hyperlink ref="J6" r:id="rId1" display="http://epp.eurostat.ec.europa.eu/portal/page/portal/forestry/data/database"/>
    <hyperlink ref="J8" r:id="rId2" display="http://epp.eurostat.ec.europa.eu/portal/page/portal/forestry/data/datab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1.57421875" style="0" customWidth="1"/>
    <col min="2" max="2" width="106.421875" style="0" customWidth="1"/>
  </cols>
  <sheetData>
    <row r="1" spans="1:2" ht="30" customHeight="1" thickBot="1">
      <c r="A1" s="219" t="s">
        <v>160</v>
      </c>
      <c r="B1" s="219"/>
    </row>
    <row r="2" spans="1:2" ht="30" customHeight="1">
      <c r="A2" s="253" t="s">
        <v>159</v>
      </c>
      <c r="B2" s="254"/>
    </row>
    <row r="3" spans="1:2" ht="30" customHeight="1" thickBot="1">
      <c r="A3" s="217" t="s">
        <v>119</v>
      </c>
      <c r="B3" s="218"/>
    </row>
    <row r="4" spans="1:2" ht="141.75" customHeight="1" thickBot="1">
      <c r="A4" s="98" t="s">
        <v>0</v>
      </c>
      <c r="B4" s="99" t="s">
        <v>126</v>
      </c>
    </row>
    <row r="17" ht="15">
      <c r="J17" t="s">
        <v>106</v>
      </c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60" zoomScaleNormal="60" zoomScalePageLayoutView="0" workbookViewId="0" topLeftCell="A1">
      <selection activeCell="G12" sqref="G12"/>
    </sheetView>
  </sheetViews>
  <sheetFormatPr defaultColWidth="9.140625" defaultRowHeight="15"/>
  <cols>
    <col min="1" max="1" width="30.57421875" style="0" customWidth="1"/>
    <col min="2" max="2" width="44.00390625" style="0" customWidth="1"/>
    <col min="3" max="3" width="14.00390625" style="0" customWidth="1"/>
    <col min="4" max="4" width="13.28125" style="0" customWidth="1"/>
    <col min="5" max="5" width="20.8515625" style="0" customWidth="1"/>
    <col min="6" max="6" width="15.421875" style="0" bestFit="1" customWidth="1"/>
    <col min="7" max="8" width="14.8515625" style="0" bestFit="1" customWidth="1"/>
    <col min="9" max="9" width="15.421875" style="0" bestFit="1" customWidth="1"/>
    <col min="10" max="10" width="15.57421875" style="0" bestFit="1" customWidth="1"/>
    <col min="11" max="11" width="15.57421875" style="0" customWidth="1"/>
  </cols>
  <sheetData>
    <row r="1" spans="1:11" s="1" customFormat="1" ht="30" customHeight="1" thickBot="1">
      <c r="A1" s="226" t="s">
        <v>158</v>
      </c>
      <c r="B1" s="226"/>
      <c r="C1" s="226"/>
      <c r="D1" s="226"/>
      <c r="E1" s="226"/>
      <c r="F1" s="226"/>
      <c r="G1" s="226"/>
      <c r="H1" s="226"/>
      <c r="I1" s="226"/>
      <c r="J1" s="20"/>
      <c r="K1" s="204"/>
    </row>
    <row r="2" spans="1:11" s="1" customFormat="1" ht="30" customHeight="1">
      <c r="A2" s="259" t="s">
        <v>159</v>
      </c>
      <c r="B2" s="260"/>
      <c r="C2" s="260"/>
      <c r="D2" s="260"/>
      <c r="E2" s="260"/>
      <c r="F2" s="260"/>
      <c r="G2" s="260"/>
      <c r="H2" s="260"/>
      <c r="I2" s="260"/>
      <c r="J2" s="260"/>
      <c r="K2" s="261"/>
    </row>
    <row r="3" spans="1:11" s="1" customFormat="1" ht="30" customHeight="1">
      <c r="A3" s="234" t="s">
        <v>119</v>
      </c>
      <c r="B3" s="235"/>
      <c r="C3" s="235"/>
      <c r="D3" s="235"/>
      <c r="E3" s="235"/>
      <c r="F3" s="235"/>
      <c r="G3" s="235"/>
      <c r="H3" s="235"/>
      <c r="I3" s="235"/>
      <c r="J3" s="235"/>
      <c r="K3" s="262"/>
    </row>
    <row r="4" spans="1:11" s="1" customFormat="1" ht="45.75" customHeight="1">
      <c r="A4" s="263" t="s">
        <v>12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s="1" customFormat="1" ht="54.75" customHeight="1" thickBot="1">
      <c r="A5" s="199" t="s">
        <v>1</v>
      </c>
      <c r="B5" s="200" t="s">
        <v>13</v>
      </c>
      <c r="C5" s="200" t="s">
        <v>107</v>
      </c>
      <c r="D5" s="200" t="s">
        <v>3</v>
      </c>
      <c r="E5" s="200" t="s">
        <v>4</v>
      </c>
      <c r="F5" s="201">
        <v>2006</v>
      </c>
      <c r="G5" s="201">
        <v>2007</v>
      </c>
      <c r="H5" s="201">
        <v>2008</v>
      </c>
      <c r="I5" s="201">
        <v>2009</v>
      </c>
      <c r="J5" s="200">
        <v>2010</v>
      </c>
      <c r="K5" s="203">
        <v>2011</v>
      </c>
    </row>
    <row r="6" spans="1:12" s="1" customFormat="1" ht="58.5" customHeight="1">
      <c r="A6" s="257" t="s">
        <v>34</v>
      </c>
      <c r="B6" s="258"/>
      <c r="C6" s="213" t="s">
        <v>22</v>
      </c>
      <c r="D6" s="213" t="s">
        <v>256</v>
      </c>
      <c r="E6" s="213" t="s">
        <v>23</v>
      </c>
      <c r="F6" s="214">
        <v>5450184</v>
      </c>
      <c r="G6" s="214">
        <v>5179667</v>
      </c>
      <c r="H6" s="214">
        <v>6431066</v>
      </c>
      <c r="I6" s="215">
        <v>6369544</v>
      </c>
      <c r="J6" s="214">
        <v>4943780</v>
      </c>
      <c r="K6" s="216"/>
      <c r="L6" s="209" t="s">
        <v>254</v>
      </c>
    </row>
    <row r="7" spans="1:12" s="1" customFormat="1" ht="58.5" customHeight="1">
      <c r="A7" s="233"/>
      <c r="B7" s="232"/>
      <c r="C7" s="11" t="s">
        <v>24</v>
      </c>
      <c r="D7" s="11" t="s">
        <v>256</v>
      </c>
      <c r="E7" s="11" t="s">
        <v>23</v>
      </c>
      <c r="F7" s="36">
        <v>593487</v>
      </c>
      <c r="G7" s="36">
        <v>558362</v>
      </c>
      <c r="H7" s="36">
        <v>737743</v>
      </c>
      <c r="I7" s="35">
        <v>676361</v>
      </c>
      <c r="J7" s="36">
        <v>645531</v>
      </c>
      <c r="K7" s="210">
        <v>409304</v>
      </c>
      <c r="L7" s="1" t="s">
        <v>254</v>
      </c>
    </row>
    <row r="8" spans="1:12" s="1" customFormat="1" ht="58.5" customHeight="1">
      <c r="A8" s="233"/>
      <c r="B8" s="232"/>
      <c r="C8" s="11" t="s">
        <v>16</v>
      </c>
      <c r="D8" s="11" t="s">
        <v>256</v>
      </c>
      <c r="E8" s="11" t="s">
        <v>23</v>
      </c>
      <c r="F8" s="36">
        <v>315962</v>
      </c>
      <c r="G8" s="36">
        <v>286643</v>
      </c>
      <c r="H8" s="36">
        <v>393623</v>
      </c>
      <c r="I8" s="35">
        <v>415326</v>
      </c>
      <c r="J8" s="36">
        <v>387499</v>
      </c>
      <c r="K8" s="210">
        <v>376857</v>
      </c>
      <c r="L8" s="1" t="s">
        <v>254</v>
      </c>
    </row>
    <row r="9" spans="1:12" s="1" customFormat="1" ht="58.5" customHeight="1">
      <c r="A9" s="233" t="s">
        <v>35</v>
      </c>
      <c r="B9" s="232"/>
      <c r="C9" s="11" t="s">
        <v>24</v>
      </c>
      <c r="D9" s="11" t="s">
        <v>36</v>
      </c>
      <c r="E9" s="11" t="s">
        <v>23</v>
      </c>
      <c r="F9" s="36">
        <v>528096</v>
      </c>
      <c r="G9" s="36">
        <v>552476</v>
      </c>
      <c r="H9" s="36">
        <v>691603</v>
      </c>
      <c r="I9" s="36">
        <v>697964</v>
      </c>
      <c r="J9" s="36"/>
      <c r="K9" s="210"/>
      <c r="L9" s="1" t="s">
        <v>254</v>
      </c>
    </row>
    <row r="10" spans="1:12" s="1" customFormat="1" ht="58.5" customHeight="1">
      <c r="A10" s="233"/>
      <c r="B10" s="232"/>
      <c r="C10" s="11" t="s">
        <v>16</v>
      </c>
      <c r="D10" s="11" t="s">
        <v>36</v>
      </c>
      <c r="E10" s="11" t="s">
        <v>23</v>
      </c>
      <c r="F10" s="36">
        <v>477275</v>
      </c>
      <c r="G10" s="36">
        <v>583959</v>
      </c>
      <c r="H10" s="36">
        <v>465600</v>
      </c>
      <c r="I10" s="36">
        <v>474862</v>
      </c>
      <c r="J10" s="36">
        <v>333238</v>
      </c>
      <c r="K10" s="210">
        <v>402822</v>
      </c>
      <c r="L10" s="1" t="s">
        <v>254</v>
      </c>
    </row>
    <row r="11" spans="1:12" s="1" customFormat="1" ht="58.5" customHeight="1">
      <c r="A11" s="233" t="s">
        <v>37</v>
      </c>
      <c r="B11" s="232" t="s">
        <v>38</v>
      </c>
      <c r="C11" s="11" t="s">
        <v>39</v>
      </c>
      <c r="D11" s="11" t="s">
        <v>223</v>
      </c>
      <c r="E11" s="11" t="s">
        <v>23</v>
      </c>
      <c r="F11" s="37"/>
      <c r="G11" s="37">
        <v>14.619429650104495</v>
      </c>
      <c r="H11" s="37">
        <v>13.18904685460866</v>
      </c>
      <c r="I11" s="37">
        <v>13.158268443350455</v>
      </c>
      <c r="J11" s="36">
        <v>12.944531958566042</v>
      </c>
      <c r="K11" s="210"/>
      <c r="L11" s="1" t="s">
        <v>254</v>
      </c>
    </row>
    <row r="12" spans="1:12" s="1" customFormat="1" ht="58.5" customHeight="1">
      <c r="A12" s="233"/>
      <c r="B12" s="232"/>
      <c r="C12" s="11" t="s">
        <v>24</v>
      </c>
      <c r="D12" s="11" t="s">
        <v>223</v>
      </c>
      <c r="E12" s="11" t="s">
        <v>23</v>
      </c>
      <c r="F12" s="37"/>
      <c r="G12" s="37">
        <v>9.155261915998112</v>
      </c>
      <c r="H12" s="37">
        <v>9.171122685853534</v>
      </c>
      <c r="I12" s="37">
        <v>8.61991432155452</v>
      </c>
      <c r="J12" s="36">
        <v>8.64241729915509</v>
      </c>
      <c r="K12" s="210"/>
      <c r="L12" s="1" t="s">
        <v>254</v>
      </c>
    </row>
    <row r="13" spans="1:12" s="1" customFormat="1" ht="58.5" customHeight="1" thickBot="1">
      <c r="A13" s="255"/>
      <c r="B13" s="256"/>
      <c r="C13" s="10" t="s">
        <v>16</v>
      </c>
      <c r="D13" s="10" t="s">
        <v>223</v>
      </c>
      <c r="E13" s="10" t="s">
        <v>23</v>
      </c>
      <c r="F13" s="39"/>
      <c r="G13" s="39">
        <v>15.483494011101373</v>
      </c>
      <c r="H13" s="39">
        <v>15.802603162137505</v>
      </c>
      <c r="I13" s="39">
        <v>16.078909374926038</v>
      </c>
      <c r="J13" s="211">
        <v>16.128454818845768</v>
      </c>
      <c r="K13" s="212"/>
      <c r="L13" s="1" t="s">
        <v>254</v>
      </c>
    </row>
  </sheetData>
  <sheetProtection/>
  <mergeCells count="10">
    <mergeCell ref="A1:I1"/>
    <mergeCell ref="A11:A13"/>
    <mergeCell ref="B11:B13"/>
    <mergeCell ref="A6:A8"/>
    <mergeCell ref="B6:B8"/>
    <mergeCell ref="A9:A10"/>
    <mergeCell ref="B9:B10"/>
    <mergeCell ref="A2:K2"/>
    <mergeCell ref="A3:K3"/>
    <mergeCell ref="A4:K4"/>
  </mergeCells>
  <hyperlinks>
    <hyperlink ref="L6" r:id="rId1" display="http://epp.eurostat.ec.europa.eu/portal/page/portal/fisheries/introduction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1.57421875" style="0" customWidth="1"/>
    <col min="2" max="2" width="151.28125" style="0" customWidth="1"/>
    <col min="7" max="7" width="32.28125" style="0" customWidth="1"/>
  </cols>
  <sheetData>
    <row r="1" spans="1:2" ht="30" customHeight="1" thickBot="1">
      <c r="A1" s="226" t="s">
        <v>158</v>
      </c>
      <c r="B1" s="226"/>
    </row>
    <row r="2" spans="1:2" ht="30" customHeight="1">
      <c r="A2" s="253" t="s">
        <v>161</v>
      </c>
      <c r="B2" s="254"/>
    </row>
    <row r="3" spans="1:2" ht="30" customHeight="1" thickBot="1">
      <c r="A3" s="217" t="s">
        <v>119</v>
      </c>
      <c r="B3" s="218"/>
    </row>
    <row r="4" spans="1:2" ht="58.5" customHeight="1">
      <c r="A4" s="109" t="s">
        <v>0</v>
      </c>
      <c r="B4" s="110" t="s">
        <v>186</v>
      </c>
    </row>
    <row r="5" spans="1:2" ht="58.5" customHeight="1">
      <c r="A5" s="92" t="s">
        <v>28</v>
      </c>
      <c r="B5" s="94" t="s">
        <v>187</v>
      </c>
    </row>
    <row r="6" spans="1:2" ht="58.5" customHeight="1">
      <c r="A6" s="92" t="s">
        <v>29</v>
      </c>
      <c r="B6" s="94" t="s">
        <v>188</v>
      </c>
    </row>
    <row r="7" spans="1:2" ht="58.5" customHeight="1" thickBot="1">
      <c r="A7" s="93" t="s">
        <v>40</v>
      </c>
      <c r="B7" s="95" t="s">
        <v>189</v>
      </c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dario.gabrielli</dc:creator>
  <cp:keywords/>
  <dc:description/>
  <cp:lastModifiedBy>Anna Piergiovanni</cp:lastModifiedBy>
  <cp:lastPrinted>2012-07-18T16:35:26Z</cp:lastPrinted>
  <dcterms:created xsi:type="dcterms:W3CDTF">2012-07-04T10:41:04Z</dcterms:created>
  <dcterms:modified xsi:type="dcterms:W3CDTF">2013-10-07T15:11:50Z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