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adechiara/Onedrive/IGRUE/Monitoraggio/20190430/"/>
    </mc:Choice>
  </mc:AlternateContent>
  <xr:revisionPtr revIDLastSave="0" documentId="13_ncr:1_{AE73A4C5-C9E7-5A43-9B84-6D47767EC06A}" xr6:coauthVersionLast="43" xr6:coauthVersionMax="43" xr10:uidLastSave="{00000000-0000-0000-0000-000000000000}"/>
  <bookViews>
    <workbookView xWindow="0" yWindow="460" windowWidth="28800" windowHeight="16140" xr2:uid="{00000000-000D-0000-FFFF-FFFF00000000}"/>
  </bookViews>
  <sheets>
    <sheet name="Tabella 1" sheetId="1" r:id="rId1"/>
    <sheet name="Tabella 2" sheetId="2" r:id="rId2"/>
    <sheet name="Tabella 3" sheetId="3" r:id="rId3"/>
    <sheet name="Tabella 4" sheetId="4" r:id="rId4"/>
    <sheet name="Tabella 5" sheetId="5" r:id="rId5"/>
    <sheet name="Tabella 6" sheetId="7" r:id="rId6"/>
    <sheet name="Tabella 7" sheetId="8" r:id="rId7"/>
    <sheet name="Tabella 8" sheetId="10" r:id="rId8"/>
    <sheet name="Tabella 9" sheetId="20" r:id="rId9"/>
    <sheet name="Tabella 10" sheetId="13" r:id="rId10"/>
    <sheet name="Tabella 11" sheetId="14" r:id="rId11"/>
    <sheet name="Tabella 12" sheetId="21" r:id="rId12"/>
    <sheet name="Tabella 13" sheetId="18" r:id="rId13"/>
    <sheet name="Tabella 14" sheetId="19" r:id="rId14"/>
    <sheet name="Tabella 15" sheetId="16" r:id="rId15"/>
  </sheets>
  <definedNames>
    <definedName name="_Toc520960735" localSheetId="0">'Tabella 1'!$A$1</definedName>
    <definedName name="_Toc520960738" localSheetId="3">'Tabella 4'!$A$1</definedName>
    <definedName name="_Toc520960739" localSheetId="4">'Tabella 5'!$A$1</definedName>
    <definedName name="_Toc520960740" localSheetId="5">'Tabella 6'!$A$1</definedName>
    <definedName name="_Toc520960741" localSheetId="6">'Tabella 7'!$A$1</definedName>
    <definedName name="_Toc520960744" localSheetId="9">'Tabella 10'!$A$1</definedName>
    <definedName name="_Toc520960745" localSheetId="10">'Tabella 11'!$A$1</definedName>
    <definedName name="_Toc520960747" localSheetId="12">'Tabella 13'!$A$1</definedName>
    <definedName name="_Toc520960748" localSheetId="13">'Tabella 14'!$A$1</definedName>
    <definedName name="_Toc520960748" localSheetId="14">'Tabella 15'!$A$1</definedName>
    <definedName name="_xlnm.Print_Titles" localSheetId="11">'Tabella 12'!$2:$4</definedName>
    <definedName name="_xlnm.Print_Titles" localSheetId="8">'Tabella 9'!$3:$3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3" l="1"/>
  <c r="G49" i="21" l="1"/>
  <c r="K49" i="21" s="1"/>
  <c r="F49" i="21"/>
  <c r="C49" i="21"/>
  <c r="B49" i="21"/>
  <c r="G48" i="21"/>
  <c r="K48" i="21" s="1"/>
  <c r="F48" i="21"/>
  <c r="J48" i="21" s="1"/>
  <c r="E48" i="21"/>
  <c r="I48" i="21" s="1"/>
  <c r="D48" i="21"/>
  <c r="H48" i="21" s="1"/>
  <c r="C48" i="21"/>
  <c r="B48" i="21"/>
  <c r="G47" i="21"/>
  <c r="K47" i="21" s="1"/>
  <c r="F47" i="21"/>
  <c r="J47" i="21" s="1"/>
  <c r="E47" i="21"/>
  <c r="I47" i="21" s="1"/>
  <c r="D47" i="21"/>
  <c r="H47" i="21" s="1"/>
  <c r="C47" i="21"/>
  <c r="B47" i="21"/>
  <c r="G46" i="21"/>
  <c r="K46" i="21" s="1"/>
  <c r="F46" i="21"/>
  <c r="J46" i="21" s="1"/>
  <c r="E46" i="21"/>
  <c r="D46" i="21"/>
  <c r="C46" i="21"/>
  <c r="B46" i="21"/>
  <c r="C45" i="21"/>
  <c r="B45" i="21"/>
  <c r="K44" i="21"/>
  <c r="I44" i="21"/>
  <c r="K43" i="21"/>
  <c r="I43" i="21"/>
  <c r="G43" i="21"/>
  <c r="F43" i="21"/>
  <c r="E43" i="21"/>
  <c r="E49" i="21" s="1"/>
  <c r="I49" i="21" s="1"/>
  <c r="D43" i="21"/>
  <c r="D49" i="21" s="1"/>
  <c r="C43" i="21"/>
  <c r="B43" i="21"/>
  <c r="K42" i="21"/>
  <c r="I42" i="21"/>
  <c r="K41" i="21"/>
  <c r="I41" i="21"/>
  <c r="K40" i="21"/>
  <c r="I40" i="21"/>
  <c r="G39" i="21"/>
  <c r="K39" i="21" s="1"/>
  <c r="F39" i="21"/>
  <c r="E39" i="21"/>
  <c r="D39" i="21"/>
  <c r="C39" i="21"/>
  <c r="B39" i="21"/>
  <c r="K38" i="21"/>
  <c r="J38" i="21"/>
  <c r="I38" i="21"/>
  <c r="H38" i="21"/>
  <c r="K37" i="21"/>
  <c r="J37" i="21"/>
  <c r="I37" i="21"/>
  <c r="H37" i="21"/>
  <c r="K36" i="21"/>
  <c r="J36" i="21"/>
  <c r="I36" i="21"/>
  <c r="H36" i="21"/>
  <c r="G35" i="21"/>
  <c r="K35" i="21" s="1"/>
  <c r="F35" i="21"/>
  <c r="J35" i="21" s="1"/>
  <c r="E35" i="21"/>
  <c r="I35" i="21" s="1"/>
  <c r="D35" i="21"/>
  <c r="H35" i="21" s="1"/>
  <c r="C35" i="21"/>
  <c r="B35" i="21"/>
  <c r="K34" i="21"/>
  <c r="J34" i="21"/>
  <c r="I34" i="21"/>
  <c r="H34" i="21"/>
  <c r="K33" i="21"/>
  <c r="J33" i="21"/>
  <c r="I33" i="21"/>
  <c r="H33" i="21"/>
  <c r="G32" i="21"/>
  <c r="K32" i="21" s="1"/>
  <c r="F32" i="21"/>
  <c r="J32" i="21" s="1"/>
  <c r="E32" i="21"/>
  <c r="I32" i="21" s="1"/>
  <c r="D32" i="21"/>
  <c r="H32" i="21" s="1"/>
  <c r="C32" i="21"/>
  <c r="B32" i="21"/>
  <c r="J31" i="21"/>
  <c r="H31" i="21"/>
  <c r="J30" i="21"/>
  <c r="H30" i="21"/>
  <c r="J29" i="21"/>
  <c r="H29" i="21"/>
  <c r="G28" i="21"/>
  <c r="K28" i="21" s="1"/>
  <c r="F28" i="21"/>
  <c r="J28" i="21" s="1"/>
  <c r="E28" i="21"/>
  <c r="I28" i="21" s="1"/>
  <c r="D28" i="21"/>
  <c r="H28" i="21" s="1"/>
  <c r="C28" i="21"/>
  <c r="B28" i="21"/>
  <c r="J27" i="21"/>
  <c r="H27" i="21"/>
  <c r="J26" i="21"/>
  <c r="H26" i="21"/>
  <c r="J25" i="21"/>
  <c r="H25" i="21"/>
  <c r="G24" i="21"/>
  <c r="K24" i="21" s="1"/>
  <c r="F24" i="21"/>
  <c r="J24" i="21" s="1"/>
  <c r="E24" i="21"/>
  <c r="I24" i="21" s="1"/>
  <c r="D24" i="21"/>
  <c r="H24" i="21" s="1"/>
  <c r="C24" i="21"/>
  <c r="B24" i="21"/>
  <c r="J23" i="21"/>
  <c r="H23" i="21"/>
  <c r="J22" i="21"/>
  <c r="H22" i="21"/>
  <c r="G21" i="21"/>
  <c r="F21" i="21"/>
  <c r="J21" i="21" s="1"/>
  <c r="E21" i="21"/>
  <c r="D21" i="21"/>
  <c r="H21" i="21" s="1"/>
  <c r="C21" i="21"/>
  <c r="B21" i="21"/>
  <c r="J20" i="21"/>
  <c r="H20" i="21"/>
  <c r="G19" i="21"/>
  <c r="F19" i="21"/>
  <c r="J19" i="21" s="1"/>
  <c r="E19" i="21"/>
  <c r="D19" i="21"/>
  <c r="H19" i="21" s="1"/>
  <c r="C19" i="21"/>
  <c r="B19" i="21"/>
  <c r="K18" i="21"/>
  <c r="I18" i="21"/>
  <c r="K17" i="21"/>
  <c r="I17" i="21"/>
  <c r="K16" i="21"/>
  <c r="I16" i="21"/>
  <c r="G15" i="21"/>
  <c r="K15" i="21" s="1"/>
  <c r="F15" i="21"/>
  <c r="E15" i="21"/>
  <c r="D15" i="21"/>
  <c r="C15" i="21"/>
  <c r="B15" i="21"/>
  <c r="J14" i="21"/>
  <c r="H14" i="21"/>
  <c r="J13" i="21"/>
  <c r="H13" i="21"/>
  <c r="J12" i="21"/>
  <c r="H12" i="21"/>
  <c r="G11" i="21"/>
  <c r="F11" i="21"/>
  <c r="J11" i="21" s="1"/>
  <c r="E11" i="21"/>
  <c r="D11" i="21"/>
  <c r="H11" i="21" s="1"/>
  <c r="C11" i="21"/>
  <c r="B11" i="21"/>
  <c r="K10" i="21"/>
  <c r="J10" i="21"/>
  <c r="I10" i="21"/>
  <c r="H10" i="21"/>
  <c r="K9" i="21"/>
  <c r="J9" i="21"/>
  <c r="I9" i="21"/>
  <c r="H9" i="21"/>
  <c r="K8" i="21"/>
  <c r="J8" i="21"/>
  <c r="I8" i="21"/>
  <c r="H8" i="21"/>
  <c r="G7" i="21"/>
  <c r="K7" i="21" s="1"/>
  <c r="F7" i="21"/>
  <c r="J7" i="21" s="1"/>
  <c r="E7" i="21"/>
  <c r="I7" i="21" s="1"/>
  <c r="D7" i="21"/>
  <c r="H7" i="21" s="1"/>
  <c r="C7" i="21"/>
  <c r="B7" i="21"/>
  <c r="J6" i="21"/>
  <c r="H6" i="21"/>
  <c r="G5" i="21"/>
  <c r="F5" i="21"/>
  <c r="J5" i="21" s="1"/>
  <c r="E5" i="21"/>
  <c r="D5" i="21"/>
  <c r="H5" i="21" s="1"/>
  <c r="C5" i="21"/>
  <c r="B5" i="21"/>
  <c r="D45" i="20"/>
  <c r="F45" i="20" s="1"/>
  <c r="C45" i="20"/>
  <c r="B45" i="20"/>
  <c r="D44" i="20"/>
  <c r="C44" i="20"/>
  <c r="E44" i="20" s="1"/>
  <c r="B44" i="20"/>
  <c r="B43" i="20"/>
  <c r="F42" i="20"/>
  <c r="E42" i="20"/>
  <c r="F41" i="20"/>
  <c r="E41" i="20"/>
  <c r="D40" i="20"/>
  <c r="C40" i="20"/>
  <c r="E40" i="20" s="1"/>
  <c r="B40" i="20"/>
  <c r="F39" i="20"/>
  <c r="E39" i="20"/>
  <c r="F38" i="20"/>
  <c r="E38" i="20"/>
  <c r="D37" i="20"/>
  <c r="F37" i="20" s="1"/>
  <c r="C37" i="20"/>
  <c r="E37" i="20" s="1"/>
  <c r="B37" i="20"/>
  <c r="F36" i="20"/>
  <c r="E36" i="20"/>
  <c r="F35" i="20"/>
  <c r="E35" i="20"/>
  <c r="D34" i="20"/>
  <c r="F34" i="20" s="1"/>
  <c r="C34" i="20"/>
  <c r="E34" i="20" s="1"/>
  <c r="B34" i="20"/>
  <c r="F33" i="20"/>
  <c r="E33" i="20"/>
  <c r="F32" i="20"/>
  <c r="E32" i="20"/>
  <c r="D31" i="20"/>
  <c r="C31" i="20"/>
  <c r="E31" i="20" s="1"/>
  <c r="B31" i="20"/>
  <c r="F30" i="20"/>
  <c r="E30" i="20"/>
  <c r="F29" i="20"/>
  <c r="E29" i="20"/>
  <c r="D28" i="20"/>
  <c r="C28" i="20"/>
  <c r="E28" i="20" s="1"/>
  <c r="B28" i="20"/>
  <c r="F27" i="20"/>
  <c r="E27" i="20"/>
  <c r="F26" i="20"/>
  <c r="E26" i="20"/>
  <c r="D25" i="20"/>
  <c r="F25" i="20" s="1"/>
  <c r="C25" i="20"/>
  <c r="E25" i="20" s="1"/>
  <c r="B25" i="20"/>
  <c r="F24" i="20"/>
  <c r="E24" i="20"/>
  <c r="F23" i="20"/>
  <c r="E23" i="20"/>
  <c r="D22" i="20"/>
  <c r="F22" i="20" s="1"/>
  <c r="C22" i="20"/>
  <c r="E22" i="20" s="1"/>
  <c r="B22" i="20"/>
  <c r="F21" i="20"/>
  <c r="E21" i="20"/>
  <c r="F20" i="20"/>
  <c r="E20" i="20"/>
  <c r="D19" i="20"/>
  <c r="C19" i="20"/>
  <c r="E19" i="20" s="1"/>
  <c r="B19" i="20"/>
  <c r="F18" i="20"/>
  <c r="E18" i="20"/>
  <c r="F17" i="20"/>
  <c r="E17" i="20"/>
  <c r="D16" i="20"/>
  <c r="C16" i="20"/>
  <c r="E16" i="20" s="1"/>
  <c r="B16" i="20"/>
  <c r="F15" i="20"/>
  <c r="E15" i="20"/>
  <c r="F14" i="20"/>
  <c r="E14" i="20"/>
  <c r="D13" i="20"/>
  <c r="F13" i="20" s="1"/>
  <c r="C13" i="20"/>
  <c r="E13" i="20" s="1"/>
  <c r="B13" i="20"/>
  <c r="F12" i="20"/>
  <c r="E12" i="20"/>
  <c r="F11" i="20"/>
  <c r="E11" i="20"/>
  <c r="D10" i="20"/>
  <c r="F10" i="20" s="1"/>
  <c r="C10" i="20"/>
  <c r="E10" i="20" s="1"/>
  <c r="B10" i="20"/>
  <c r="F9" i="20"/>
  <c r="E9" i="20"/>
  <c r="F8" i="20"/>
  <c r="E8" i="20"/>
  <c r="D7" i="20"/>
  <c r="C7" i="20"/>
  <c r="E7" i="20" s="1"/>
  <c r="B7" i="20"/>
  <c r="F6" i="20"/>
  <c r="E6" i="20"/>
  <c r="F5" i="20"/>
  <c r="E5" i="20"/>
  <c r="D4" i="20"/>
  <c r="C4" i="20"/>
  <c r="E4" i="20" s="1"/>
  <c r="B4" i="20"/>
  <c r="D45" i="21" l="1"/>
  <c r="H45" i="21" s="1"/>
  <c r="I39" i="21"/>
  <c r="G45" i="21"/>
  <c r="K45" i="21" s="1"/>
  <c r="I15" i="21"/>
  <c r="F45" i="21"/>
  <c r="J45" i="21" s="1"/>
  <c r="E45" i="21"/>
  <c r="I45" i="21" s="1"/>
  <c r="H46" i="21"/>
  <c r="I46" i="21"/>
  <c r="F31" i="20"/>
  <c r="F28" i="20"/>
  <c r="F7" i="20"/>
  <c r="F4" i="20"/>
  <c r="D43" i="20"/>
  <c r="F43" i="20" s="1"/>
  <c r="F19" i="20"/>
  <c r="F16" i="20"/>
  <c r="F40" i="20"/>
  <c r="C43" i="20"/>
  <c r="E43" i="20" s="1"/>
  <c r="F44" i="20"/>
  <c r="E45" i="20"/>
  <c r="B15" i="18" l="1"/>
  <c r="F53" i="16" l="1"/>
  <c r="E53" i="16"/>
  <c r="F52" i="16"/>
  <c r="E52" i="16"/>
  <c r="F51" i="16"/>
  <c r="E51" i="16"/>
  <c r="F50" i="16"/>
  <c r="E50" i="16"/>
  <c r="F49" i="16"/>
  <c r="E49" i="16"/>
  <c r="F48" i="16"/>
  <c r="E48" i="16"/>
  <c r="F47" i="16"/>
  <c r="E47" i="16"/>
  <c r="D46" i="16"/>
  <c r="C46" i="16"/>
  <c r="B46" i="16"/>
  <c r="B7" i="19" s="1"/>
  <c r="F64" i="16"/>
  <c r="E64" i="16"/>
  <c r="F63" i="16"/>
  <c r="E63" i="16"/>
  <c r="F62" i="16"/>
  <c r="E62" i="16"/>
  <c r="F61" i="16"/>
  <c r="E61" i="16"/>
  <c r="F60" i="16"/>
  <c r="E60" i="16"/>
  <c r="F59" i="16"/>
  <c r="E59" i="16"/>
  <c r="F58" i="16"/>
  <c r="E58" i="16"/>
  <c r="F57" i="16"/>
  <c r="E57" i="16"/>
  <c r="F56" i="16"/>
  <c r="E56" i="16"/>
  <c r="F55" i="16"/>
  <c r="E55" i="16"/>
  <c r="D54" i="16"/>
  <c r="C54" i="16"/>
  <c r="C8" i="19" s="1"/>
  <c r="B54" i="16"/>
  <c r="F26" i="16"/>
  <c r="E26" i="16"/>
  <c r="F25" i="16"/>
  <c r="E25" i="16"/>
  <c r="F24" i="16"/>
  <c r="E24" i="16"/>
  <c r="F23" i="16"/>
  <c r="E23" i="16"/>
  <c r="F22" i="16"/>
  <c r="E22" i="16"/>
  <c r="F21" i="16"/>
  <c r="E21" i="16"/>
  <c r="F20" i="16"/>
  <c r="E20" i="16"/>
  <c r="F19" i="16"/>
  <c r="E19" i="16"/>
  <c r="F18" i="16"/>
  <c r="E18" i="16"/>
  <c r="F17" i="16"/>
  <c r="E17" i="16"/>
  <c r="F16" i="16"/>
  <c r="E16" i="16"/>
  <c r="F15" i="16"/>
  <c r="E15" i="16"/>
  <c r="F14" i="16"/>
  <c r="E14" i="16"/>
  <c r="F13" i="16"/>
  <c r="E13" i="16"/>
  <c r="F12" i="16"/>
  <c r="E12" i="16"/>
  <c r="F11" i="16"/>
  <c r="E11" i="16"/>
  <c r="F10" i="16"/>
  <c r="E10" i="16"/>
  <c r="F9" i="16"/>
  <c r="E9" i="16"/>
  <c r="F8" i="16"/>
  <c r="E8" i="16"/>
  <c r="F7" i="16"/>
  <c r="E7" i="16"/>
  <c r="F6" i="16"/>
  <c r="E6" i="16"/>
  <c r="D5" i="16"/>
  <c r="C5" i="16"/>
  <c r="B5" i="16"/>
  <c r="B5" i="19" s="1"/>
  <c r="F42" i="16"/>
  <c r="E42" i="16"/>
  <c r="F41" i="16"/>
  <c r="E41" i="16"/>
  <c r="F40" i="16"/>
  <c r="E40" i="16"/>
  <c r="F39" i="16"/>
  <c r="E39" i="16"/>
  <c r="F38" i="16"/>
  <c r="E38" i="16"/>
  <c r="F37" i="16"/>
  <c r="E37" i="16"/>
  <c r="F36" i="16"/>
  <c r="E36" i="16"/>
  <c r="D35" i="16"/>
  <c r="C35" i="16"/>
  <c r="B35" i="16"/>
  <c r="F45" i="16"/>
  <c r="E45" i="16"/>
  <c r="F44" i="16"/>
  <c r="E44" i="16"/>
  <c r="D43" i="16"/>
  <c r="C43" i="16"/>
  <c r="B43" i="16"/>
  <c r="F34" i="16"/>
  <c r="E34" i="16"/>
  <c r="F33" i="16"/>
  <c r="E33" i="16"/>
  <c r="F32" i="16"/>
  <c r="E32" i="16"/>
  <c r="F31" i="16"/>
  <c r="E31" i="16"/>
  <c r="F30" i="16"/>
  <c r="E30" i="16"/>
  <c r="F29" i="16"/>
  <c r="E29" i="16"/>
  <c r="F28" i="16"/>
  <c r="E28" i="16"/>
  <c r="D27" i="16"/>
  <c r="C27" i="16"/>
  <c r="B27" i="16"/>
  <c r="B6" i="19" l="1"/>
  <c r="F43" i="16"/>
  <c r="D65" i="16"/>
  <c r="D8" i="19"/>
  <c r="F46" i="16"/>
  <c r="D7" i="19"/>
  <c r="F7" i="19" s="1"/>
  <c r="E27" i="16"/>
  <c r="C6" i="19"/>
  <c r="E35" i="16"/>
  <c r="E54" i="16"/>
  <c r="F5" i="16"/>
  <c r="D5" i="19"/>
  <c r="E46" i="16"/>
  <c r="C7" i="19"/>
  <c r="E7" i="19" s="1"/>
  <c r="F27" i="16"/>
  <c r="D6" i="19"/>
  <c r="F6" i="19" s="1"/>
  <c r="E43" i="16"/>
  <c r="F35" i="16"/>
  <c r="E5" i="16"/>
  <c r="C5" i="19"/>
  <c r="B65" i="16"/>
  <c r="B8" i="19"/>
  <c r="E8" i="19" s="1"/>
  <c r="C65" i="16"/>
  <c r="F54" i="16"/>
  <c r="C6" i="1"/>
  <c r="B6" i="1"/>
  <c r="E6" i="19" l="1"/>
  <c r="E65" i="16"/>
  <c r="F8" i="19"/>
  <c r="F65" i="16"/>
  <c r="E5" i="19"/>
  <c r="C9" i="19"/>
  <c r="D9" i="19"/>
  <c r="F5" i="19"/>
  <c r="B9" i="19"/>
  <c r="F9" i="19" l="1"/>
  <c r="E9" i="19"/>
  <c r="B15" i="13"/>
  <c r="B16" i="10" l="1"/>
  <c r="B4" i="5"/>
  <c r="B7" i="5"/>
  <c r="B10" i="5"/>
  <c r="B15" i="7"/>
  <c r="B4" i="8"/>
  <c r="B7" i="8"/>
  <c r="B10" i="8"/>
  <c r="B13" i="8"/>
  <c r="B16" i="8"/>
  <c r="B21" i="8"/>
  <c r="B20" i="8"/>
  <c r="B19" i="8" l="1"/>
  <c r="B15" i="5"/>
  <c r="B14" i="5"/>
  <c r="B13" i="5" l="1"/>
  <c r="D5" i="1"/>
  <c r="D6" i="1" s="1"/>
  <c r="D4" i="1"/>
  <c r="B4" i="1"/>
  <c r="C12" i="3" l="1"/>
  <c r="G11" i="3"/>
  <c r="F11" i="3"/>
  <c r="G10" i="3"/>
  <c r="F10" i="3"/>
  <c r="G9" i="3"/>
  <c r="G8" i="3"/>
  <c r="F8" i="3"/>
  <c r="G7" i="3"/>
  <c r="F7" i="3"/>
  <c r="G6" i="3"/>
  <c r="F6" i="3"/>
  <c r="G5" i="3"/>
  <c r="F5" i="3"/>
  <c r="G4" i="3"/>
  <c r="F4" i="3"/>
  <c r="E12" i="3"/>
  <c r="D12" i="3"/>
  <c r="D15" i="18"/>
  <c r="C15" i="18"/>
  <c r="E15" i="18" s="1"/>
  <c r="D15" i="13"/>
  <c r="F15" i="13" s="1"/>
  <c r="C15" i="13"/>
  <c r="E15" i="13" s="1"/>
  <c r="D21" i="8"/>
  <c r="F21" i="8" s="1"/>
  <c r="C21" i="8"/>
  <c r="E21" i="8" s="1"/>
  <c r="D20" i="8"/>
  <c r="F20" i="8" s="1"/>
  <c r="C20" i="8"/>
  <c r="E20" i="8" s="1"/>
  <c r="D16" i="8"/>
  <c r="F16" i="8" s="1"/>
  <c r="C16" i="8"/>
  <c r="E16" i="8" s="1"/>
  <c r="C13" i="8"/>
  <c r="D13" i="8"/>
  <c r="D10" i="8"/>
  <c r="F10" i="8" s="1"/>
  <c r="C10" i="8"/>
  <c r="E10" i="8" s="1"/>
  <c r="C7" i="8"/>
  <c r="D7" i="8"/>
  <c r="F7" i="8" s="1"/>
  <c r="D4" i="8"/>
  <c r="F4" i="8" s="1"/>
  <c r="C4" i="8"/>
  <c r="E4" i="8" s="1"/>
  <c r="D16" i="10"/>
  <c r="F16" i="10" s="1"/>
  <c r="C16" i="10"/>
  <c r="E16" i="10" s="1"/>
  <c r="D15" i="7"/>
  <c r="F15" i="7" s="1"/>
  <c r="C15" i="7"/>
  <c r="E15" i="7" s="1"/>
  <c r="D15" i="5"/>
  <c r="F15" i="5" s="1"/>
  <c r="C15" i="5"/>
  <c r="E15" i="5" s="1"/>
  <c r="D14" i="5"/>
  <c r="F14" i="5" s="1"/>
  <c r="C14" i="5"/>
  <c r="E14" i="5" s="1"/>
  <c r="D10" i="5"/>
  <c r="F10" i="5" s="1"/>
  <c r="C10" i="5"/>
  <c r="E10" i="5" s="1"/>
  <c r="D7" i="5"/>
  <c r="F7" i="5" s="1"/>
  <c r="C7" i="5"/>
  <c r="E7" i="5" s="1"/>
  <c r="D4" i="5"/>
  <c r="C4" i="5"/>
  <c r="E4" i="5" s="1"/>
  <c r="B17" i="4"/>
  <c r="D17" i="4"/>
  <c r="C17" i="4"/>
  <c r="F5" i="2"/>
  <c r="E5" i="2"/>
  <c r="F4" i="2"/>
  <c r="E4" i="2"/>
  <c r="D6" i="2"/>
  <c r="B6" i="2"/>
  <c r="C6" i="2"/>
  <c r="F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8" i="18"/>
  <c r="E8" i="18"/>
  <c r="F7" i="18"/>
  <c r="E7" i="18"/>
  <c r="F6" i="18"/>
  <c r="E6" i="18"/>
  <c r="F5" i="18"/>
  <c r="E5" i="18"/>
  <c r="F4" i="18"/>
  <c r="E4" i="18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15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F8" i="10"/>
  <c r="E8" i="10"/>
  <c r="F7" i="10"/>
  <c r="E7" i="10"/>
  <c r="F6" i="10"/>
  <c r="E6" i="10"/>
  <c r="F5" i="10"/>
  <c r="E5" i="10"/>
  <c r="F4" i="10"/>
  <c r="E4" i="10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F6" i="13"/>
  <c r="E6" i="13"/>
  <c r="F5" i="13"/>
  <c r="E5" i="13"/>
  <c r="F4" i="13"/>
  <c r="E4" i="13"/>
  <c r="F4" i="14"/>
  <c r="E4" i="14"/>
  <c r="F18" i="8"/>
  <c r="E18" i="8"/>
  <c r="F17" i="8"/>
  <c r="E17" i="8"/>
  <c r="F15" i="8"/>
  <c r="E15" i="8"/>
  <c r="F14" i="8"/>
  <c r="E14" i="8"/>
  <c r="F13" i="8"/>
  <c r="E13" i="8"/>
  <c r="F12" i="8"/>
  <c r="E12" i="8"/>
  <c r="F11" i="8"/>
  <c r="E11" i="8"/>
  <c r="F9" i="8"/>
  <c r="E9" i="8"/>
  <c r="F8" i="8"/>
  <c r="E8" i="8"/>
  <c r="E7" i="8"/>
  <c r="F6" i="8"/>
  <c r="E6" i="8"/>
  <c r="F5" i="8"/>
  <c r="E5" i="8"/>
  <c r="F12" i="5"/>
  <c r="E12" i="5"/>
  <c r="F11" i="5"/>
  <c r="E11" i="5"/>
  <c r="F9" i="5"/>
  <c r="E9" i="5"/>
  <c r="F8" i="5"/>
  <c r="E8" i="5"/>
  <c r="F6" i="5"/>
  <c r="E6" i="5"/>
  <c r="F5" i="5"/>
  <c r="E5" i="5"/>
  <c r="F4" i="5"/>
  <c r="F16" i="4"/>
  <c r="E16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17" i="4" l="1"/>
  <c r="E17" i="4"/>
  <c r="D19" i="8"/>
  <c r="F19" i="8" s="1"/>
  <c r="C13" i="5"/>
  <c r="E13" i="5" s="1"/>
  <c r="D13" i="5"/>
  <c r="F13" i="5" s="1"/>
  <c r="G12" i="3"/>
  <c r="F12" i="3"/>
  <c r="E6" i="2"/>
  <c r="F6" i="2"/>
  <c r="C19" i="8"/>
  <c r="E19" i="8" s="1"/>
</calcChain>
</file>

<file path=xl/sharedStrings.xml><?xml version="1.0" encoding="utf-8"?>
<sst xmlns="http://schemas.openxmlformats.org/spreadsheetml/2006/main" count="408" uniqueCount="179">
  <si>
    <t>Fondo</t>
  </si>
  <si>
    <t>Risorse programmate</t>
  </si>
  <si>
    <t>Di cui contributo UE</t>
  </si>
  <si>
    <t>Di cui contributo nazionale</t>
  </si>
  <si>
    <t>FESR*</t>
  </si>
  <si>
    <t>FSE</t>
  </si>
  <si>
    <t xml:space="preserve">Totale </t>
  </si>
  <si>
    <t>% Avanzamento</t>
  </si>
  <si>
    <t>(B/A)</t>
  </si>
  <si>
    <t>(C/A)</t>
  </si>
  <si>
    <t>Totale</t>
  </si>
  <si>
    <t xml:space="preserve">Risorse programmate 
(A) </t>
  </si>
  <si>
    <t xml:space="preserve">Impegni
(B) </t>
  </si>
  <si>
    <t xml:space="preserve">Pagamenti
(C) </t>
  </si>
  <si>
    <t>% Avanzamento
(B/A)</t>
  </si>
  <si>
    <t>% Avanzamento
(C/A)</t>
  </si>
  <si>
    <t xml:space="preserve">* Comprensivo delle quote relative ai PO CTE </t>
  </si>
  <si>
    <t>Tipologia Programma</t>
  </si>
  <si>
    <t>In transizione</t>
  </si>
  <si>
    <t>PON</t>
  </si>
  <si>
    <t>POR</t>
  </si>
  <si>
    <t>Meno sviluppate</t>
  </si>
  <si>
    <t>Più sviluppate</t>
  </si>
  <si>
    <t>Totale PON IOG</t>
  </si>
  <si>
    <t>Totale PO CTE</t>
  </si>
  <si>
    <t>Totale Generale</t>
  </si>
  <si>
    <t>Categoria di Regione</t>
  </si>
  <si>
    <t>Obiettivo Tematico</t>
  </si>
  <si>
    <t>01-Rafforzare la ricerca, lo sviluppo tecnologico e l'innovazione</t>
  </si>
  <si>
    <t>02-Migliorare l'accesso alle tecnologie dell'informazione e della comunicazione, nonché l'impiego e la qualità delle medesime</t>
  </si>
  <si>
    <t>03-Promuovere la competitività delle piccole e medie imprese, del settore agricolo (per il FEASR) e del settore della pesca e dell'acquacoltura (per il FEAMP)</t>
  </si>
  <si>
    <t>04-Sostenere la transizione verso un'economia a basse emissioni di carbonio in tutti i settori</t>
  </si>
  <si>
    <t>05-Promuovere l'adattamento al cambiamento climatico, la prevenzione e la gestione dei rischi</t>
  </si>
  <si>
    <t>06-Preservare e tutelare l'ambiente e promuovere l'uso efficiente delle risorse</t>
  </si>
  <si>
    <t>07-Promuovere sistemi di trasporto sostenibili ed eliminare le strozzature nelle principali infrastrutture di rete</t>
  </si>
  <si>
    <t>08-Promuovere un'occupazione sostenibile e di qualità e sostenere la mobilità dei lavoratori</t>
  </si>
  <si>
    <t>09-Promuovere l'inclusione sociale e combattere la povertà e ogni discriminazione</t>
  </si>
  <si>
    <t>10-Investire nell'istruzione, nella formazione e nella formazione professionale per le competenze e l'apprendimento permanente</t>
  </si>
  <si>
    <t>11-Rafforzare la capacità istituzionale delle autorità pubbliche e delle parti interessate e un'amministrazione pubblica efficiente</t>
  </si>
  <si>
    <t>AT- Assistenza Tecnica</t>
  </si>
  <si>
    <t>Abruzzo</t>
  </si>
  <si>
    <t>FESR</t>
  </si>
  <si>
    <t>Molise*</t>
  </si>
  <si>
    <t>Sardegna</t>
  </si>
  <si>
    <t>Totale complessivo</t>
  </si>
  <si>
    <t xml:space="preserve"> di cui FESR</t>
  </si>
  <si>
    <t>di cui FSE</t>
  </si>
  <si>
    <t>Programma Operativo</t>
  </si>
  <si>
    <t>PON Governance e Capacità Istituzionale</t>
  </si>
  <si>
    <t>PON Imprese e Competitività</t>
  </si>
  <si>
    <t>PON Inclusione</t>
  </si>
  <si>
    <t>PON Iniziativa PMI</t>
  </si>
  <si>
    <t>PON Legalità</t>
  </si>
  <si>
    <t>PON Città Metropolitane</t>
  </si>
  <si>
    <t>PON Ricerca e Innovazione</t>
  </si>
  <si>
    <t>PON Per la Scuola</t>
  </si>
  <si>
    <t>PON Sistemi Politiche Attive per l'Occupazione</t>
  </si>
  <si>
    <t>Totale Complessivo</t>
  </si>
  <si>
    <t>di cui FESR</t>
  </si>
  <si>
    <t>Assistenza Tecnica</t>
  </si>
  <si>
    <t>Programma operativo</t>
  </si>
  <si>
    <t>Basilicata</t>
  </si>
  <si>
    <t>Calabria*</t>
  </si>
  <si>
    <t>Campania</t>
  </si>
  <si>
    <t>Puglia*</t>
  </si>
  <si>
    <t>Sicilia</t>
  </si>
  <si>
    <t>* Programma Plurifondo</t>
  </si>
  <si>
    <t>PON Cultura e sviluppo</t>
  </si>
  <si>
    <t>PON Infrastrutture e Reti</t>
  </si>
  <si>
    <t>Emilia Romagna</t>
  </si>
  <si>
    <t>Friuli Venezia Giulia</t>
  </si>
  <si>
    <t>Lazio</t>
  </si>
  <si>
    <t>Liguria</t>
  </si>
  <si>
    <t>Lombardia</t>
  </si>
  <si>
    <t>Marche</t>
  </si>
  <si>
    <t>PA Bolzano</t>
  </si>
  <si>
    <t>PA Trento</t>
  </si>
  <si>
    <t>Piemonte</t>
  </si>
  <si>
    <t>Toscana</t>
  </si>
  <si>
    <t>Umbria</t>
  </si>
  <si>
    <t>Valle d'Aosta</t>
  </si>
  <si>
    <t>Veneto</t>
  </si>
  <si>
    <t>Tipologia</t>
  </si>
  <si>
    <t>PON IOG</t>
  </si>
  <si>
    <t>Piani Operativi - Piani Stralcio</t>
  </si>
  <si>
    <t>Piani Operativi Territoriali</t>
  </si>
  <si>
    <t>Altri interventi FSC</t>
  </si>
  <si>
    <t>*Programma Plurifondo</t>
  </si>
  <si>
    <t>Regioni Meno Sviluppate</t>
  </si>
  <si>
    <t>Regioni In transizione</t>
  </si>
  <si>
    <t>Regioni Più Sviluppate</t>
  </si>
  <si>
    <t>NA</t>
  </si>
  <si>
    <t>di Regioni In Transizione</t>
  </si>
  <si>
    <t>di Regioni Meno Sviluppate</t>
  </si>
  <si>
    <t>di Regioni più sviluppate</t>
  </si>
  <si>
    <t>di cui PON IOG</t>
  </si>
  <si>
    <t>Tabella 1 - Ripartizione risorse fondi strutturali</t>
  </si>
  <si>
    <t>In milioni di euro</t>
  </si>
  <si>
    <t xml:space="preserve">Tabella 2 - Stato attuazione per fondo strutturale </t>
  </si>
  <si>
    <t>Tabella 3 - Stato attuazione per PO</t>
  </si>
  <si>
    <t>Tabella 4 - Stato attuazione per OT</t>
  </si>
  <si>
    <t>Tabella 5 - Stato attuazione categoria di regione in transizione</t>
  </si>
  <si>
    <t>Tabella 6 - Stato attuazione OT per categoria di regione in transizione</t>
  </si>
  <si>
    <t>Tabella 7 - Stato attuazione categoria di regione meno sviluppate</t>
  </si>
  <si>
    <t xml:space="preserve">
Tabella 8 - Stato attuazione OT per categoria di regione meno sviluppate 
</t>
  </si>
  <si>
    <t>Tabella 9 - Stato attuazione per categoria di regione più sviluppate</t>
  </si>
  <si>
    <t>Tabella 10 - Stato attuazione OT per categoria di regione più sviluppate</t>
  </si>
  <si>
    <t>Tabella 11 - Stato attuazione PON</t>
  </si>
  <si>
    <t>Tabella 12 - Stato attuazione PON - dettaglio</t>
  </si>
  <si>
    <t>Tabella 13 - Stato attuazione PON per OT</t>
  </si>
  <si>
    <t>Tabella 14 - Stato attuazione FSC</t>
  </si>
  <si>
    <t xml:space="preserve">(A) </t>
  </si>
  <si>
    <t>Impegni</t>
  </si>
  <si>
    <t xml:space="preserve">(B) </t>
  </si>
  <si>
    <t>Pagamenti</t>
  </si>
  <si>
    <t xml:space="preserve">(C) </t>
  </si>
  <si>
    <t>Contratto Istituzionale di Sviluppo</t>
  </si>
  <si>
    <t>Tipologia Programma/Programma</t>
  </si>
  <si>
    <t>Piano Operativo Territoriale FSC 2014/2020 della città metropolitana di Bologna</t>
  </si>
  <si>
    <t>Piano Operativo Territoriale FSC 2014/2020 Regione Emilia Romagna</t>
  </si>
  <si>
    <t>Poli tecnologici. Parco città della salute di Torino</t>
  </si>
  <si>
    <t>Piani Stralcio - Fondo Progettazione Dissesto Idrogeologico</t>
  </si>
  <si>
    <t>Provincia Autonoma di Bolzano. Parco tecnologico</t>
  </si>
  <si>
    <t>Regione Piemonte costruzione dell'ospedale unico ASL VCO di Ornavasso</t>
  </si>
  <si>
    <t>Regione Toscana completamento presidio ospedaliero città di Prato</t>
  </si>
  <si>
    <t>Contratto di sviluppo Taranto.Interventi Commissario straordinario.</t>
  </si>
  <si>
    <t>FSC-Piano stralcio interv.immediata attiv. per area Taranto-annualità 2016-M</t>
  </si>
  <si>
    <t>FSC - Contratti di Sviluppo (art. 43 dl n. 112/2008) annualità 2015</t>
  </si>
  <si>
    <t>FSC 14/20-Piano stralcio ricerca e innov.-D.CIPE 1/16</t>
  </si>
  <si>
    <t>Piano stralcio "Cultura e Turismo" Del. CIPE n. 3/2016</t>
  </si>
  <si>
    <t>PO AGRICOLTURA FSC 2014-2020</t>
  </si>
  <si>
    <t>PO AMBIENTE FSC 2014-2020</t>
  </si>
  <si>
    <t>PO IMPRESE E COMPETITIVITA' FSC 2014-20</t>
  </si>
  <si>
    <t>PO INFRASTRUTTURE FSC 2014-2020</t>
  </si>
  <si>
    <t>Patti per lo sviluppo</t>
  </si>
  <si>
    <t>PATTO CITTA' DI BARI</t>
  </si>
  <si>
    <t>PATTO CITTA' DI CAGLIARI</t>
  </si>
  <si>
    <t>PATTO CITTA' DI CATANIA</t>
  </si>
  <si>
    <t>PATTO CITTA' DI FIRENZE</t>
  </si>
  <si>
    <t>PATTO CITTA' DI GENOVA</t>
  </si>
  <si>
    <t>PATTO CITTA' DI MESSINA</t>
  </si>
  <si>
    <t>PATTO CITTA' DI MILANO</t>
  </si>
  <si>
    <t>PATTO CITTA' DI NAPOLI</t>
  </si>
  <si>
    <t>PATTO CITTA' DI PALERMO</t>
  </si>
  <si>
    <t>PATTO CITTA' DI VENEZIA</t>
  </si>
  <si>
    <t>PATTO CITTA' METROPOLITANA DI REGGIO CALABRIA</t>
  </si>
  <si>
    <t>PATTO REGIONE ABRUZZO</t>
  </si>
  <si>
    <t>PATTO REGIONE BASILICATA</t>
  </si>
  <si>
    <t>PATTO REGIONE CALABRIA</t>
  </si>
  <si>
    <t>PATTO REGIONE CAMPANIA</t>
  </si>
  <si>
    <t>PATTO REGIONE LAZIO</t>
  </si>
  <si>
    <t>PATTO REGIONE LOMBARDIA</t>
  </si>
  <si>
    <t>PATTO REGIONE MOLISE</t>
  </si>
  <si>
    <t>PATTO REGIONE PUGLIA</t>
  </si>
  <si>
    <t>PATTO REGIONE SARDEGNA</t>
  </si>
  <si>
    <t>PATTO REGIONE SICILIA</t>
  </si>
  <si>
    <t>Capitali italiane della cultura FSC 2014/2020</t>
  </si>
  <si>
    <t>Completamento del nuovo Palazzo di giustizia di Reggio Calabria</t>
  </si>
  <si>
    <t>Completamento nuova cittadella giudiziaria di Salerno.</t>
  </si>
  <si>
    <t>Fondo di garanzia per le piccole e medie imprese.</t>
  </si>
  <si>
    <t>FSC 2014-2020 giovani imprenditori nel Mezzogiorno</t>
  </si>
  <si>
    <t>FSC 2014-2020 Voucher digit. PMI</t>
  </si>
  <si>
    <t>Matera capitale della cultura 2019.</t>
  </si>
  <si>
    <t>Piani di investimenti per la diffusione banda ultra larga</t>
  </si>
  <si>
    <t>PO Rafforzamento del sistema conti pubblici territoriali (Cipe n. 48/2017).</t>
  </si>
  <si>
    <t>Programma "Sensi contemporanei" MIBACT Toscana</t>
  </si>
  <si>
    <t>Piano Stralcio Difesa del Suolo Aree Metropolitane</t>
  </si>
  <si>
    <t>2016ABAMPSAP01 - Piano Stralcio A.M. Accordo di Programma Abruzzo</t>
  </si>
  <si>
    <t>2016EMAMPSAP02 - Piano Stralcio A.M.Accordo di Programma Emilia Romagna</t>
  </si>
  <si>
    <t>2016LIAMPSAP03 - Piano Stralcio A.M. Accordo di Programma Liguria</t>
  </si>
  <si>
    <t>2016LOAMPSAP06 - Piano Stralcio A.M. Accordo di Programma Lombardia</t>
  </si>
  <si>
    <t>2016SAAMPSAP04 - Piano Stralcio A.M. Accordo di Programma Sardegna</t>
  </si>
  <si>
    <t>2016TOAMPSAP05 - Piano Stralcio A.M. Accordo di Programma Toscana</t>
  </si>
  <si>
    <t>2016VEAMPSAP07 - Piano Stralcio A.M. Accordo di Programma Veneto</t>
  </si>
  <si>
    <t>Patti per lo Sviluppo</t>
  </si>
  <si>
    <t>Piani Operativi Territoriali - Piani Stralcio - Contratto Istituzionale di Sviluppo</t>
  </si>
  <si>
    <t xml:space="preserve">Piano Stralcio Difesa Suolo Aree Metropolitane </t>
  </si>
  <si>
    <t>(*) Il valore programmato comprende: 110 mln€ a valere sul FSC2007/2013, 450 mln€ a valere sul FSC 2014-2020 e 240,6 mln a valere su risorse nazionali del MATTM e delle Regioni.</t>
  </si>
  <si>
    <t xml:space="preserve">Tabella 15 - Stato attuazione FSC - Dettaglio Programma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</si>
</sst>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3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Calibri (Corpo)_x0000_"/>
    </font>
    <font>
      <sz val="10"/>
      <color theme="1"/>
      <name val="Calibri (Corpo)_x0000_"/>
    </font>
    <font>
      <b/>
      <sz val="10"/>
      <color rgb="FF000000"/>
      <name val="Calibri (Corpo)_x0000_"/>
    </font>
    <font>
      <b/>
      <sz val="10"/>
      <color theme="1"/>
      <name val="Calibri (Corpo)_x0000_"/>
    </font>
    <font>
      <b/>
      <sz val="10"/>
      <color theme="1"/>
      <name val="Arial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 (Corpo)_x0000_"/>
    </font>
    <font>
      <b/>
      <sz val="10"/>
      <color rgb="FFFFFFFF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name val="Calibri (Corpo)_x0000_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57FAF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31" fillId="0" borderId="0"/>
  </cellStyleXfs>
  <cellXfs count="126">
    <xf numFmtId="0" fontId="0" fillId="0" borderId="0" xfId="0"/>
    <xf numFmtId="0" fontId="2" fillId="0" borderId="0" xfId="0" applyFont="1"/>
    <xf numFmtId="0" fontId="6" fillId="0" borderId="0" xfId="0" applyFont="1"/>
    <xf numFmtId="0" fontId="10" fillId="0" borderId="1" xfId="0" applyFont="1" applyBorder="1" applyAlignment="1">
      <alignment vertical="center" wrapText="1"/>
    </xf>
    <xf numFmtId="164" fontId="11" fillId="0" borderId="1" xfId="1" applyFont="1" applyBorder="1" applyAlignment="1">
      <alignment horizontal="right" vertical="center"/>
    </xf>
    <xf numFmtId="10" fontId="11" fillId="0" borderId="1" xfId="2" applyNumberFormat="1" applyFont="1" applyBorder="1" applyAlignment="1">
      <alignment horizontal="right"/>
    </xf>
    <xf numFmtId="0" fontId="10" fillId="3" borderId="1" xfId="0" applyFont="1" applyFill="1" applyBorder="1" applyAlignment="1">
      <alignment vertical="center"/>
    </xf>
    <xf numFmtId="164" fontId="11" fillId="3" borderId="1" xfId="1" applyFont="1" applyFill="1" applyBorder="1" applyAlignment="1">
      <alignment horizontal="right" vertical="center"/>
    </xf>
    <xf numFmtId="10" fontId="11" fillId="4" borderId="1" xfId="2" applyNumberFormat="1" applyFont="1" applyFill="1" applyBorder="1" applyAlignment="1">
      <alignment horizontal="right"/>
    </xf>
    <xf numFmtId="0" fontId="10" fillId="0" borderId="1" xfId="0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3" fillId="2" borderId="1" xfId="1" applyFont="1" applyFill="1" applyBorder="1" applyAlignment="1">
      <alignment horizontal="right" vertical="center"/>
    </xf>
    <xf numFmtId="10" fontId="13" fillId="5" borderId="1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/>
    </xf>
    <xf numFmtId="164" fontId="5" fillId="0" borderId="1" xfId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right" vertical="center"/>
    </xf>
    <xf numFmtId="10" fontId="16" fillId="4" borderId="1" xfId="2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10" fontId="16" fillId="0" borderId="1" xfId="2" applyNumberFormat="1" applyFont="1" applyBorder="1" applyAlignment="1">
      <alignment horizontal="right"/>
    </xf>
    <xf numFmtId="164" fontId="3" fillId="2" borderId="1" xfId="1" applyFont="1" applyFill="1" applyBorder="1" applyAlignment="1">
      <alignment horizontal="right" vertical="center"/>
    </xf>
    <xf numFmtId="10" fontId="17" fillId="5" borderId="1" xfId="2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164" fontId="15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0" fillId="0" borderId="0" xfId="0" applyBorder="1"/>
    <xf numFmtId="164" fontId="19" fillId="0" borderId="1" xfId="1" applyFont="1" applyBorder="1" applyAlignment="1">
      <alignment horizontal="right" vertical="center"/>
    </xf>
    <xf numFmtId="10" fontId="19" fillId="0" borderId="1" xfId="0" applyNumberFormat="1" applyFont="1" applyBorder="1" applyAlignment="1">
      <alignment horizontal="right" vertical="center"/>
    </xf>
    <xf numFmtId="10" fontId="15" fillId="3" borderId="1" xfId="2" applyNumberFormat="1" applyFont="1" applyFill="1" applyBorder="1" applyAlignment="1">
      <alignment horizontal="right" vertical="center"/>
    </xf>
    <xf numFmtId="10" fontId="15" fillId="0" borderId="1" xfId="2" applyNumberFormat="1" applyFont="1" applyBorder="1" applyAlignment="1">
      <alignment horizontal="right" vertical="center"/>
    </xf>
    <xf numFmtId="10" fontId="21" fillId="2" borderId="1" xfId="2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1" applyFont="1" applyBorder="1" applyAlignment="1">
      <alignment horizontal="right" vertical="center"/>
    </xf>
    <xf numFmtId="10" fontId="19" fillId="4" borderId="1" xfId="2" applyNumberFormat="1" applyFont="1" applyFill="1" applyBorder="1"/>
    <xf numFmtId="10" fontId="19" fillId="0" borderId="1" xfId="2" applyNumberFormat="1" applyFont="1" applyBorder="1"/>
    <xf numFmtId="10" fontId="19" fillId="4" borderId="1" xfId="2" applyNumberFormat="1" applyFont="1" applyFill="1" applyBorder="1" applyAlignment="1">
      <alignment wrapText="1"/>
    </xf>
    <xf numFmtId="10" fontId="20" fillId="5" borderId="1" xfId="2" applyNumberFormat="1" applyFont="1" applyFill="1" applyBorder="1"/>
    <xf numFmtId="0" fontId="15" fillId="0" borderId="1" xfId="0" applyFont="1" applyBorder="1" applyAlignment="1">
      <alignment vertical="center"/>
    </xf>
    <xf numFmtId="164" fontId="22" fillId="0" borderId="1" xfId="1" applyFont="1" applyBorder="1" applyAlignment="1">
      <alignment horizontal="right" vertical="center"/>
    </xf>
    <xf numFmtId="164" fontId="15" fillId="0" borderId="1" xfId="1" applyFont="1" applyBorder="1" applyAlignment="1">
      <alignment vertical="center"/>
    </xf>
    <xf numFmtId="0" fontId="16" fillId="0" borderId="1" xfId="0" applyFont="1" applyBorder="1"/>
    <xf numFmtId="164" fontId="16" fillId="0" borderId="1" xfId="1" applyNumberFormat="1" applyFont="1" applyBorder="1"/>
    <xf numFmtId="10" fontId="16" fillId="0" borderId="1" xfId="2" applyNumberFormat="1" applyFont="1" applyBorder="1"/>
    <xf numFmtId="0" fontId="16" fillId="0" borderId="1" xfId="0" applyFont="1" applyBorder="1" applyAlignment="1">
      <alignment wrapText="1"/>
    </xf>
    <xf numFmtId="0" fontId="23" fillId="7" borderId="3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/>
    </xf>
    <xf numFmtId="0" fontId="17" fillId="5" borderId="1" xfId="0" applyFont="1" applyFill="1" applyBorder="1"/>
    <xf numFmtId="164" fontId="17" fillId="5" borderId="1" xfId="1" applyNumberFormat="1" applyFont="1" applyFill="1" applyBorder="1"/>
    <xf numFmtId="10" fontId="17" fillId="5" borderId="1" xfId="2" applyNumberFormat="1" applyFont="1" applyFill="1" applyBorder="1"/>
    <xf numFmtId="0" fontId="23" fillId="7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164" fontId="20" fillId="5" borderId="1" xfId="1" applyFont="1" applyFill="1" applyBorder="1" applyAlignment="1">
      <alignment horizontal="right" vertical="center"/>
    </xf>
    <xf numFmtId="10" fontId="20" fillId="5" borderId="1" xfId="0" applyNumberFormat="1" applyFont="1" applyFill="1" applyBorder="1" applyAlignment="1">
      <alignment horizontal="right" vertical="center"/>
    </xf>
    <xf numFmtId="164" fontId="3" fillId="5" borderId="1" xfId="1" applyFont="1" applyFill="1" applyBorder="1" applyAlignment="1">
      <alignment horizontal="right" vertical="center"/>
    </xf>
    <xf numFmtId="10" fontId="3" fillId="5" borderId="1" xfId="0" applyNumberFormat="1" applyFont="1" applyFill="1" applyBorder="1" applyAlignment="1">
      <alignment horizontal="right" vertical="center"/>
    </xf>
    <xf numFmtId="164" fontId="3" fillId="5" borderId="1" xfId="1" applyFont="1" applyFill="1" applyBorder="1" applyAlignment="1">
      <alignment vertical="center"/>
    </xf>
    <xf numFmtId="10" fontId="3" fillId="5" borderId="1" xfId="0" applyNumberFormat="1" applyFont="1" applyFill="1" applyBorder="1" applyAlignment="1">
      <alignment vertical="center"/>
    </xf>
    <xf numFmtId="164" fontId="0" fillId="0" borderId="0" xfId="1" applyFont="1"/>
    <xf numFmtId="43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164" fontId="5" fillId="0" borderId="1" xfId="1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28" fillId="3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0" fillId="0" borderId="7" xfId="0" applyBorder="1"/>
    <xf numFmtId="164" fontId="0" fillId="0" borderId="7" xfId="1" applyFont="1" applyBorder="1"/>
    <xf numFmtId="10" fontId="0" fillId="0" borderId="7" xfId="2" applyNumberFormat="1" applyFont="1" applyBorder="1"/>
    <xf numFmtId="0" fontId="31" fillId="0" borderId="7" xfId="0" applyFont="1" applyBorder="1"/>
    <xf numFmtId="0" fontId="24" fillId="0" borderId="7" xfId="3" applyBorder="1"/>
    <xf numFmtId="164" fontId="32" fillId="2" borderId="7" xfId="1" applyFont="1" applyFill="1" applyBorder="1"/>
    <xf numFmtId="10" fontId="32" fillId="2" borderId="7" xfId="2" applyNumberFormat="1" applyFont="1" applyFill="1" applyBorder="1"/>
    <xf numFmtId="0" fontId="30" fillId="8" borderId="7" xfId="0" applyFont="1" applyFill="1" applyBorder="1"/>
    <xf numFmtId="164" fontId="30" fillId="8" borderId="7" xfId="1" applyFont="1" applyFill="1" applyBorder="1"/>
    <xf numFmtId="10" fontId="30" fillId="8" borderId="7" xfId="2" applyNumberFormat="1" applyFont="1" applyFill="1" applyBorder="1"/>
    <xf numFmtId="0" fontId="24" fillId="0" borderId="8" xfId="3" applyBorder="1"/>
    <xf numFmtId="164" fontId="0" fillId="0" borderId="8" xfId="1" applyFont="1" applyBorder="1"/>
    <xf numFmtId="10" fontId="0" fillId="0" borderId="8" xfId="2" applyNumberFormat="1" applyFont="1" applyBorder="1"/>
    <xf numFmtId="0" fontId="17" fillId="2" borderId="7" xfId="0" applyFont="1" applyFill="1" applyBorder="1"/>
    <xf numFmtId="0" fontId="30" fillId="8" borderId="9" xfId="0" applyFont="1" applyFill="1" applyBorder="1"/>
    <xf numFmtId="164" fontId="30" fillId="8" borderId="9" xfId="1" applyFont="1" applyFill="1" applyBorder="1"/>
    <xf numFmtId="10" fontId="30" fillId="8" borderId="9" xfId="2" applyNumberFormat="1" applyFont="1" applyFill="1" applyBorder="1"/>
    <xf numFmtId="0" fontId="23" fillId="7" borderId="11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/>
    </xf>
    <xf numFmtId="164" fontId="5" fillId="0" borderId="14" xfId="1" applyFont="1" applyBorder="1" applyAlignment="1">
      <alignment vertical="center"/>
    </xf>
    <xf numFmtId="10" fontId="5" fillId="0" borderId="14" xfId="0" applyNumberFormat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justify" vertical="center"/>
    </xf>
    <xf numFmtId="4" fontId="3" fillId="2" borderId="14" xfId="0" applyNumberFormat="1" applyFont="1" applyFill="1" applyBorder="1" applyAlignment="1">
      <alignment vertical="center"/>
    </xf>
    <xf numFmtId="10" fontId="3" fillId="2" borderId="14" xfId="0" applyNumberFormat="1" applyFont="1" applyFill="1" applyBorder="1" applyAlignment="1">
      <alignment horizontal="right" vertical="center"/>
    </xf>
    <xf numFmtId="0" fontId="23" fillId="7" borderId="2" xfId="0" applyFont="1" applyFill="1" applyBorder="1" applyAlignment="1">
      <alignment horizontal="center" vertical="center"/>
    </xf>
    <xf numFmtId="10" fontId="11" fillId="0" borderId="1" xfId="2" applyNumberFormat="1" applyFont="1" applyBorder="1" applyAlignment="1">
      <alignment horizontal="right" vertical="center"/>
    </xf>
    <xf numFmtId="164" fontId="3" fillId="0" borderId="1" xfId="1" applyFont="1" applyBorder="1" applyAlignment="1">
      <alignment horizontal="right" vertical="center"/>
    </xf>
    <xf numFmtId="0" fontId="14" fillId="6" borderId="0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14" fillId="6" borderId="0" xfId="0" applyFont="1" applyFill="1" applyAlignment="1">
      <alignment horizontal="center" vertical="center"/>
    </xf>
    <xf numFmtId="0" fontId="9" fillId="6" borderId="6" xfId="0" applyFont="1" applyFill="1" applyBorder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18" fillId="6" borderId="6" xfId="0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23" fillId="7" borderId="4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3" fillId="7" borderId="1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right"/>
    </xf>
  </cellXfs>
  <cellStyles count="5">
    <cellStyle name="Migliaia" xfId="1" builtinId="3"/>
    <cellStyle name="Normale" xfId="0" builtinId="0"/>
    <cellStyle name="Normale 2" xfId="3" xr:uid="{6371A16A-49BE-B548-BE0D-FEEAFDB886E4}"/>
    <cellStyle name="Normale 3" xfId="4" xr:uid="{EAA2087E-D5B7-B445-9544-CC904C33AAD9}"/>
    <cellStyle name="Percentuale" xfId="2" builtinId="5"/>
  </cellStyles>
  <dxfs count="0"/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zoomScaleNormal="100" zoomScaleSheetLayoutView="111" workbookViewId="0">
      <selection activeCell="D5" sqref="D5"/>
    </sheetView>
  </sheetViews>
  <sheetFormatPr baseColWidth="10" defaultColWidth="11" defaultRowHeight="16"/>
  <cols>
    <col min="2" max="2" width="17.1640625" customWidth="1"/>
    <col min="3" max="3" width="17.83203125" customWidth="1"/>
    <col min="4" max="4" width="22" customWidth="1"/>
  </cols>
  <sheetData>
    <row r="1" spans="1:6" ht="21" customHeight="1">
      <c r="A1" s="108" t="s">
        <v>96</v>
      </c>
      <c r="B1" s="108"/>
      <c r="C1" s="108"/>
      <c r="D1" s="108"/>
    </row>
    <row r="2" spans="1:6" ht="17.25" customHeight="1" thickBot="1">
      <c r="A2" s="109" t="s">
        <v>97</v>
      </c>
      <c r="B2" s="109"/>
      <c r="C2" s="109"/>
      <c r="D2" s="109"/>
    </row>
    <row r="3" spans="1:6" ht="17" thickBot="1">
      <c r="A3" s="53" t="s">
        <v>0</v>
      </c>
      <c r="B3" s="53" t="s">
        <v>1</v>
      </c>
      <c r="C3" s="53" t="s">
        <v>2</v>
      </c>
      <c r="D3" s="53" t="s">
        <v>3</v>
      </c>
    </row>
    <row r="4" spans="1:6" ht="17" thickBot="1">
      <c r="A4" s="19" t="s">
        <v>4</v>
      </c>
      <c r="B4" s="20">
        <f>34509.28</f>
        <v>34509.279999999999</v>
      </c>
      <c r="C4" s="22">
        <v>22499.65</v>
      </c>
      <c r="D4" s="22">
        <f>B4-C4</f>
        <v>12009.629999999997</v>
      </c>
    </row>
    <row r="5" spans="1:6" ht="17" thickBot="1">
      <c r="A5" s="19" t="s">
        <v>5</v>
      </c>
      <c r="B5" s="20">
        <v>19753.330000000002</v>
      </c>
      <c r="C5" s="22">
        <v>12013.92</v>
      </c>
      <c r="D5" s="22">
        <f>B5-C5</f>
        <v>7739.4100000000017</v>
      </c>
    </row>
    <row r="6" spans="1:6" ht="17" thickBot="1">
      <c r="A6" s="58" t="s">
        <v>6</v>
      </c>
      <c r="B6" s="61">
        <f>SUM(B4:B5)</f>
        <v>54262.61</v>
      </c>
      <c r="C6" s="61">
        <f t="shared" ref="C6:D6" si="0">SUM(C4:C5)</f>
        <v>34513.57</v>
      </c>
      <c r="D6" s="61">
        <f t="shared" si="0"/>
        <v>19749.04</v>
      </c>
    </row>
    <row r="7" spans="1:6">
      <c r="A7" s="1" t="s">
        <v>16</v>
      </c>
    </row>
    <row r="10" spans="1:6">
      <c r="C10" s="65"/>
      <c r="D10" s="65"/>
      <c r="F10" s="66"/>
    </row>
  </sheetData>
  <mergeCells count="2">
    <mergeCell ref="A1:D1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18"/>
  <sheetViews>
    <sheetView zoomScaleNormal="100" workbookViewId="0">
      <selection activeCell="C5" sqref="C5"/>
    </sheetView>
  </sheetViews>
  <sheetFormatPr baseColWidth="10" defaultColWidth="11" defaultRowHeight="16"/>
  <cols>
    <col min="1" max="1" width="62.6640625" customWidth="1"/>
    <col min="2" max="2" width="16.6640625" customWidth="1"/>
    <col min="5" max="5" width="13.5" customWidth="1"/>
    <col min="6" max="6" width="14.6640625" customWidth="1"/>
  </cols>
  <sheetData>
    <row r="1" spans="1:6">
      <c r="A1" s="116" t="s">
        <v>106</v>
      </c>
      <c r="B1" s="116"/>
      <c r="C1" s="116"/>
      <c r="D1" s="116"/>
      <c r="E1" s="116"/>
      <c r="F1" s="116"/>
    </row>
    <row r="2" spans="1:6" ht="17" thickBot="1">
      <c r="A2" s="117" t="s">
        <v>97</v>
      </c>
      <c r="B2" s="117"/>
      <c r="C2" s="117"/>
      <c r="D2" s="117"/>
      <c r="E2" s="117"/>
      <c r="F2" s="117"/>
    </row>
    <row r="3" spans="1:6" ht="31" thickBot="1">
      <c r="A3" s="53" t="s">
        <v>27</v>
      </c>
      <c r="B3" s="57" t="s">
        <v>11</v>
      </c>
      <c r="C3" s="57" t="s">
        <v>12</v>
      </c>
      <c r="D3" s="57" t="s">
        <v>13</v>
      </c>
      <c r="E3" s="57" t="s">
        <v>14</v>
      </c>
      <c r="F3" s="57" t="s">
        <v>15</v>
      </c>
    </row>
    <row r="4" spans="1:6" ht="17" thickBot="1">
      <c r="A4" s="32" t="s">
        <v>28</v>
      </c>
      <c r="B4" s="34">
        <v>1899.45</v>
      </c>
      <c r="C4" s="34">
        <v>1289.78</v>
      </c>
      <c r="D4" s="34">
        <v>554.53</v>
      </c>
      <c r="E4" s="35">
        <f>C4/B4</f>
        <v>0.67902813972465714</v>
      </c>
      <c r="F4" s="35">
        <f>D4/B4</f>
        <v>0.29194240438021529</v>
      </c>
    </row>
    <row r="5" spans="1:6" ht="31" thickBot="1">
      <c r="A5" s="32" t="s">
        <v>29</v>
      </c>
      <c r="B5" s="34">
        <v>635.21</v>
      </c>
      <c r="C5" s="34">
        <v>391.93</v>
      </c>
      <c r="D5" s="34">
        <v>104.11</v>
      </c>
      <c r="E5" s="35">
        <f t="shared" ref="E5:E15" si="0">C5/B5</f>
        <v>0.61700854835408758</v>
      </c>
      <c r="F5" s="35">
        <f t="shared" ref="F5:F15" si="1">D5/B5</f>
        <v>0.16389855323436342</v>
      </c>
    </row>
    <row r="6" spans="1:6" ht="31" thickBot="1">
      <c r="A6" s="32" t="s">
        <v>30</v>
      </c>
      <c r="B6" s="34">
        <v>1677.13</v>
      </c>
      <c r="C6" s="34">
        <v>952.23359402999972</v>
      </c>
      <c r="D6" s="34">
        <v>481.02122095999999</v>
      </c>
      <c r="E6" s="35">
        <f t="shared" si="0"/>
        <v>0.5677756608193758</v>
      </c>
      <c r="F6" s="35">
        <f t="shared" si="1"/>
        <v>0.28681212604866646</v>
      </c>
    </row>
    <row r="7" spans="1:6" ht="26.25" customHeight="1" thickBot="1">
      <c r="A7" s="32" t="s">
        <v>31</v>
      </c>
      <c r="B7" s="34">
        <v>1447.75</v>
      </c>
      <c r="C7" s="34">
        <v>545.49</v>
      </c>
      <c r="D7" s="34">
        <v>263.32</v>
      </c>
      <c r="E7" s="35">
        <f t="shared" si="0"/>
        <v>0.37678466586081849</v>
      </c>
      <c r="F7" s="35">
        <f t="shared" si="1"/>
        <v>0.18188223104817819</v>
      </c>
    </row>
    <row r="8" spans="1:6" ht="22.5" customHeight="1" thickBot="1">
      <c r="A8" s="32" t="s">
        <v>32</v>
      </c>
      <c r="B8" s="34">
        <v>397.15</v>
      </c>
      <c r="C8" s="34">
        <v>75.569999999999993</v>
      </c>
      <c r="D8" s="34">
        <v>45.25</v>
      </c>
      <c r="E8" s="35">
        <f t="shared" si="0"/>
        <v>0.19028075034621678</v>
      </c>
      <c r="F8" s="35">
        <f t="shared" si="1"/>
        <v>0.11393679969784717</v>
      </c>
    </row>
    <row r="9" spans="1:6" ht="17" thickBot="1">
      <c r="A9" s="32" t="s">
        <v>33</v>
      </c>
      <c r="B9" s="34">
        <v>294.58999999999997</v>
      </c>
      <c r="C9" s="34">
        <v>99.16</v>
      </c>
      <c r="D9" s="34">
        <v>51.51</v>
      </c>
      <c r="E9" s="35">
        <f t="shared" si="0"/>
        <v>0.33660341491564549</v>
      </c>
      <c r="F9" s="35">
        <f t="shared" si="1"/>
        <v>0.17485318578363149</v>
      </c>
    </row>
    <row r="10" spans="1:6" ht="25.5" customHeight="1" thickBot="1">
      <c r="A10" s="32" t="s">
        <v>35</v>
      </c>
      <c r="B10" s="34">
        <v>2975.92</v>
      </c>
      <c r="C10" s="34">
        <v>1469.67</v>
      </c>
      <c r="D10" s="34">
        <v>968.1</v>
      </c>
      <c r="E10" s="35">
        <f t="shared" si="0"/>
        <v>0.49385400145165192</v>
      </c>
      <c r="F10" s="35">
        <f t="shared" si="1"/>
        <v>0.32531116427860962</v>
      </c>
    </row>
    <row r="11" spans="1:6" ht="17" thickBot="1">
      <c r="A11" s="32" t="s">
        <v>36</v>
      </c>
      <c r="B11" s="34">
        <v>1452.93</v>
      </c>
      <c r="C11" s="34">
        <v>697.06</v>
      </c>
      <c r="D11" s="34">
        <v>342.85</v>
      </c>
      <c r="E11" s="35">
        <f t="shared" si="0"/>
        <v>0.47976158521057444</v>
      </c>
      <c r="F11" s="35">
        <f t="shared" si="1"/>
        <v>0.23597145079253645</v>
      </c>
    </row>
    <row r="12" spans="1:6" ht="31" thickBot="1">
      <c r="A12" s="32" t="s">
        <v>37</v>
      </c>
      <c r="B12" s="34">
        <v>1824.72</v>
      </c>
      <c r="C12" s="34">
        <v>1091.1400000000001</v>
      </c>
      <c r="D12" s="34">
        <v>628.11</v>
      </c>
      <c r="E12" s="35">
        <f t="shared" si="0"/>
        <v>0.59797667587355874</v>
      </c>
      <c r="F12" s="35">
        <f t="shared" si="1"/>
        <v>0.34422267525976591</v>
      </c>
    </row>
    <row r="13" spans="1:6" ht="31" thickBot="1">
      <c r="A13" s="32" t="s">
        <v>38</v>
      </c>
      <c r="B13" s="34">
        <v>101.46</v>
      </c>
      <c r="C13" s="34">
        <v>37.68</v>
      </c>
      <c r="D13" s="34">
        <v>15.58</v>
      </c>
      <c r="E13" s="35">
        <f t="shared" si="0"/>
        <v>0.37137788290952101</v>
      </c>
      <c r="F13" s="35">
        <f t="shared" si="1"/>
        <v>0.15355805243445694</v>
      </c>
    </row>
    <row r="14" spans="1:6" ht="17" thickBot="1">
      <c r="A14" s="32" t="s">
        <v>59</v>
      </c>
      <c r="B14" s="34">
        <v>491.58</v>
      </c>
      <c r="C14" s="34">
        <v>268.82</v>
      </c>
      <c r="D14" s="34">
        <v>117.75</v>
      </c>
      <c r="E14" s="35">
        <f t="shared" si="0"/>
        <v>0.5468489360836486</v>
      </c>
      <c r="F14" s="35">
        <f t="shared" si="1"/>
        <v>0.23953374832173807</v>
      </c>
    </row>
    <row r="15" spans="1:6" ht="17" thickBot="1">
      <c r="A15" s="58" t="s">
        <v>44</v>
      </c>
      <c r="B15" s="59">
        <f>SUM(B4:B14)</f>
        <v>13197.89</v>
      </c>
      <c r="C15" s="59">
        <f>SUM(C4:C14)</f>
        <v>6918.5335940300001</v>
      </c>
      <c r="D15" s="59">
        <f>SUM(D4:D14)</f>
        <v>3572.1312209600001</v>
      </c>
      <c r="E15" s="60">
        <f t="shared" si="0"/>
        <v>0.52421512787498614</v>
      </c>
      <c r="F15" s="60">
        <f t="shared" si="1"/>
        <v>0.27065926606146895</v>
      </c>
    </row>
    <row r="18" spans="2:2">
      <c r="B18" s="67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"/>
  <sheetViews>
    <sheetView zoomScaleNormal="100" workbookViewId="0">
      <selection activeCell="K6" sqref="K6"/>
    </sheetView>
  </sheetViews>
  <sheetFormatPr baseColWidth="10" defaultColWidth="11" defaultRowHeight="16"/>
  <cols>
    <col min="2" max="2" width="18.1640625" customWidth="1"/>
    <col min="5" max="5" width="14.1640625" customWidth="1"/>
    <col min="6" max="6" width="13.33203125" customWidth="1"/>
  </cols>
  <sheetData>
    <row r="1" spans="1:6">
      <c r="A1" s="116" t="s">
        <v>107</v>
      </c>
      <c r="B1" s="116"/>
      <c r="C1" s="116"/>
      <c r="D1" s="116"/>
      <c r="E1" s="116"/>
      <c r="F1" s="116"/>
    </row>
    <row r="2" spans="1:6" ht="17" thickBot="1">
      <c r="A2" s="117" t="s">
        <v>97</v>
      </c>
      <c r="B2" s="117"/>
      <c r="C2" s="117"/>
      <c r="D2" s="117"/>
      <c r="E2" s="117"/>
      <c r="F2" s="117"/>
    </row>
    <row r="3" spans="1:6" ht="31.5" customHeight="1" thickBot="1">
      <c r="A3" s="53" t="s">
        <v>82</v>
      </c>
      <c r="B3" s="57" t="s">
        <v>11</v>
      </c>
      <c r="C3" s="57" t="s">
        <v>12</v>
      </c>
      <c r="D3" s="57" t="s">
        <v>13</v>
      </c>
      <c r="E3" s="57" t="s">
        <v>14</v>
      </c>
      <c r="F3" s="57" t="s">
        <v>15</v>
      </c>
    </row>
    <row r="4" spans="1:6" ht="17" thickBot="1">
      <c r="A4" s="39" t="s">
        <v>19</v>
      </c>
      <c r="B4" s="40">
        <v>17771.312394</v>
      </c>
      <c r="C4" s="40">
        <v>10158.34</v>
      </c>
      <c r="D4" s="40">
        <v>4038.43</v>
      </c>
      <c r="E4" s="106">
        <f>C4/B4</f>
        <v>0.57161450852834517</v>
      </c>
      <c r="F4" s="106">
        <f>D4/B4</f>
        <v>0.22724433122696475</v>
      </c>
    </row>
    <row r="9" spans="1:6">
      <c r="B9" s="67"/>
      <c r="C9" s="67"/>
      <c r="D9" s="67"/>
      <c r="E9" s="67"/>
      <c r="F9" s="67"/>
    </row>
    <row r="15" spans="1:6">
      <c r="B15" s="67"/>
      <c r="C15" s="67"/>
      <c r="D15" s="67"/>
      <c r="E15" s="67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7E24-BBE5-254B-9E6C-16A8353E2949}">
  <sheetPr>
    <pageSetUpPr fitToPage="1"/>
  </sheetPr>
  <dimension ref="A1:Q90"/>
  <sheetViews>
    <sheetView topLeftCell="A27" zoomScaleNormal="100" workbookViewId="0">
      <selection activeCell="F45" sqref="F45:G45"/>
    </sheetView>
  </sheetViews>
  <sheetFormatPr baseColWidth="10" defaultColWidth="11" defaultRowHeight="16"/>
  <cols>
    <col min="1" max="1" width="34" customWidth="1"/>
    <col min="2" max="2" width="11.6640625" bestFit="1" customWidth="1"/>
    <col min="3" max="3" width="10.5" customWidth="1"/>
    <col min="4" max="5" width="11.6640625" bestFit="1" customWidth="1"/>
  </cols>
  <sheetData>
    <row r="1" spans="1:11">
      <c r="A1" s="116" t="s">
        <v>108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7" thickBot="1">
      <c r="A2" s="117" t="s">
        <v>97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65" customHeight="1" thickBot="1">
      <c r="A3" s="105" t="s">
        <v>47</v>
      </c>
      <c r="B3" s="119" t="s">
        <v>11</v>
      </c>
      <c r="C3" s="120"/>
      <c r="D3" s="119" t="s">
        <v>12</v>
      </c>
      <c r="E3" s="120"/>
      <c r="F3" s="119" t="s">
        <v>13</v>
      </c>
      <c r="G3" s="120"/>
      <c r="H3" s="119" t="s">
        <v>14</v>
      </c>
      <c r="I3" s="120"/>
      <c r="J3" s="119" t="s">
        <v>15</v>
      </c>
      <c r="K3" s="120"/>
    </row>
    <row r="4" spans="1:11" ht="17" thickBot="1">
      <c r="A4" s="105"/>
      <c r="B4" s="105" t="s">
        <v>41</v>
      </c>
      <c r="C4" s="105" t="s">
        <v>5</v>
      </c>
      <c r="D4" s="105" t="s">
        <v>41</v>
      </c>
      <c r="E4" s="105" t="s">
        <v>5</v>
      </c>
      <c r="F4" s="105" t="s">
        <v>41</v>
      </c>
      <c r="G4" s="105" t="s">
        <v>5</v>
      </c>
      <c r="H4" s="105" t="s">
        <v>41</v>
      </c>
      <c r="I4" s="105" t="s">
        <v>5</v>
      </c>
      <c r="J4" s="105" t="s">
        <v>41</v>
      </c>
      <c r="K4" s="105" t="s">
        <v>5</v>
      </c>
    </row>
    <row r="5" spans="1:11" ht="17" thickBot="1">
      <c r="A5" s="70" t="s">
        <v>67</v>
      </c>
      <c r="B5" s="24">
        <f t="shared" ref="B5:G5" si="0">B6</f>
        <v>490.93</v>
      </c>
      <c r="C5" s="24">
        <f t="shared" si="0"/>
        <v>0</v>
      </c>
      <c r="D5" s="24">
        <f t="shared" si="0"/>
        <v>208.26</v>
      </c>
      <c r="E5" s="24">
        <f t="shared" si="0"/>
        <v>0</v>
      </c>
      <c r="F5" s="24">
        <f t="shared" si="0"/>
        <v>105.24</v>
      </c>
      <c r="G5" s="24">
        <f t="shared" si="0"/>
        <v>0</v>
      </c>
      <c r="H5" s="41">
        <f>D5/B5</f>
        <v>0.42421526490538364</v>
      </c>
      <c r="I5" s="41">
        <v>0</v>
      </c>
      <c r="J5" s="41">
        <f>F5/B5</f>
        <v>0.21436864726132035</v>
      </c>
      <c r="K5" s="41">
        <v>0</v>
      </c>
    </row>
    <row r="6" spans="1:11" ht="17" thickBot="1">
      <c r="A6" s="71" t="s">
        <v>88</v>
      </c>
      <c r="B6" s="20">
        <v>490.93</v>
      </c>
      <c r="C6" s="20">
        <v>0</v>
      </c>
      <c r="D6" s="20">
        <v>208.26</v>
      </c>
      <c r="E6" s="20">
        <v>0</v>
      </c>
      <c r="F6" s="20">
        <v>105.24</v>
      </c>
      <c r="G6" s="20">
        <v>0</v>
      </c>
      <c r="H6" s="42">
        <f>D6/B6</f>
        <v>0.42421526490538364</v>
      </c>
      <c r="I6" s="42">
        <v>0</v>
      </c>
      <c r="J6" s="42">
        <f>F6/B6</f>
        <v>0.21436864726132035</v>
      </c>
      <c r="K6" s="42">
        <v>0</v>
      </c>
    </row>
    <row r="7" spans="1:11" ht="17" thickBot="1">
      <c r="A7" s="72" t="s">
        <v>48</v>
      </c>
      <c r="B7" s="24">
        <f>B8+B9+B10</f>
        <v>341.09000000000003</v>
      </c>
      <c r="C7" s="24">
        <f t="shared" ref="C7:G7" si="1">C8+C9+C10</f>
        <v>439.66999999999996</v>
      </c>
      <c r="D7" s="24">
        <f>D8+D9+D10</f>
        <v>204.82999999999998</v>
      </c>
      <c r="E7" s="24">
        <f t="shared" si="1"/>
        <v>148.68</v>
      </c>
      <c r="F7" s="24">
        <f t="shared" si="1"/>
        <v>89.66</v>
      </c>
      <c r="G7" s="24">
        <f t="shared" si="1"/>
        <v>35.17</v>
      </c>
      <c r="H7" s="41">
        <f t="shared" ref="H7:I22" si="2">D7/B7</f>
        <v>0.60051599284646273</v>
      </c>
      <c r="I7" s="41">
        <f>E7/C7</f>
        <v>0.33816271294379879</v>
      </c>
      <c r="J7" s="41">
        <f t="shared" ref="J7:K22" si="3">F7/B7</f>
        <v>0.26286317394236119</v>
      </c>
      <c r="K7" s="41">
        <f>G7/C7</f>
        <v>7.9991812040848834E-2</v>
      </c>
    </row>
    <row r="8" spans="1:11" ht="17" thickBot="1">
      <c r="A8" s="71" t="s">
        <v>89</v>
      </c>
      <c r="B8" s="20">
        <v>17.739999999999998</v>
      </c>
      <c r="C8" s="20">
        <v>20.82</v>
      </c>
      <c r="D8" s="20">
        <v>11.7</v>
      </c>
      <c r="E8" s="20">
        <v>7.86</v>
      </c>
      <c r="F8" s="20">
        <v>5.19</v>
      </c>
      <c r="G8" s="20">
        <v>1.81</v>
      </c>
      <c r="H8" s="42">
        <f t="shared" si="2"/>
        <v>0.6595264937993236</v>
      </c>
      <c r="I8" s="42">
        <f t="shared" si="2"/>
        <v>0.37752161383285304</v>
      </c>
      <c r="J8" s="42">
        <f t="shared" si="3"/>
        <v>0.29255918827508459</v>
      </c>
      <c r="K8" s="42">
        <f t="shared" si="3"/>
        <v>8.6935638808837659E-2</v>
      </c>
    </row>
    <row r="9" spans="1:11" ht="17" thickBot="1">
      <c r="A9" s="71" t="s">
        <v>88</v>
      </c>
      <c r="B9" s="40">
        <v>276.05</v>
      </c>
      <c r="C9" s="40">
        <v>364.15</v>
      </c>
      <c r="D9" s="40">
        <v>167.47</v>
      </c>
      <c r="E9" s="40">
        <v>120.25</v>
      </c>
      <c r="F9" s="40">
        <v>73.3</v>
      </c>
      <c r="G9" s="40">
        <v>27.98</v>
      </c>
      <c r="H9" s="42">
        <f t="shared" si="2"/>
        <v>0.60666545915594994</v>
      </c>
      <c r="I9" s="42">
        <f t="shared" si="2"/>
        <v>0.33022106274886726</v>
      </c>
      <c r="J9" s="42">
        <f t="shared" si="3"/>
        <v>0.26553160659300851</v>
      </c>
      <c r="K9" s="42">
        <f t="shared" si="3"/>
        <v>7.683646848826034E-2</v>
      </c>
    </row>
    <row r="10" spans="1:11" ht="17" thickBot="1">
      <c r="A10" s="71" t="s">
        <v>90</v>
      </c>
      <c r="B10" s="15">
        <v>47.3</v>
      </c>
      <c r="C10" s="15">
        <v>54.7</v>
      </c>
      <c r="D10" s="15">
        <v>25.66</v>
      </c>
      <c r="E10" s="15">
        <v>20.57</v>
      </c>
      <c r="F10" s="15">
        <v>11.17</v>
      </c>
      <c r="G10" s="15">
        <v>5.38</v>
      </c>
      <c r="H10" s="42">
        <f t="shared" si="2"/>
        <v>0.5424947145877379</v>
      </c>
      <c r="I10" s="42">
        <f t="shared" si="2"/>
        <v>0.37605118829981715</v>
      </c>
      <c r="J10" s="42">
        <f t="shared" si="3"/>
        <v>0.23615221987315013</v>
      </c>
      <c r="K10" s="42">
        <f t="shared" si="3"/>
        <v>9.8354661791590484E-2</v>
      </c>
    </row>
    <row r="11" spans="1:11" ht="17" thickBot="1">
      <c r="A11" s="72" t="s">
        <v>49</v>
      </c>
      <c r="B11" s="24">
        <f t="shared" ref="B11:G11" si="4">B12+B13+B14</f>
        <v>3058.23</v>
      </c>
      <c r="C11" s="24">
        <f t="shared" si="4"/>
        <v>0</v>
      </c>
      <c r="D11" s="24">
        <f t="shared" si="4"/>
        <v>2049.96</v>
      </c>
      <c r="E11" s="24">
        <f t="shared" si="4"/>
        <v>0</v>
      </c>
      <c r="F11" s="24">
        <f t="shared" si="4"/>
        <v>636</v>
      </c>
      <c r="G11" s="24">
        <f t="shared" si="4"/>
        <v>0</v>
      </c>
      <c r="H11" s="41">
        <f t="shared" si="2"/>
        <v>0.67030929655388904</v>
      </c>
      <c r="I11" s="41">
        <v>0</v>
      </c>
      <c r="J11" s="41">
        <f t="shared" si="3"/>
        <v>0.20796342982705682</v>
      </c>
      <c r="K11" s="41">
        <v>0</v>
      </c>
    </row>
    <row r="12" spans="1:11" ht="17" thickBot="1">
      <c r="A12" s="71" t="s">
        <v>89</v>
      </c>
      <c r="B12" s="20">
        <v>251.03</v>
      </c>
      <c r="C12" s="20">
        <v>0</v>
      </c>
      <c r="D12" s="20">
        <v>166.69</v>
      </c>
      <c r="E12" s="20">
        <v>0</v>
      </c>
      <c r="F12" s="107">
        <v>100.64</v>
      </c>
      <c r="G12" s="20">
        <v>0</v>
      </c>
      <c r="H12" s="42">
        <f t="shared" si="2"/>
        <v>0.66402422021272356</v>
      </c>
      <c r="I12" s="42">
        <v>0</v>
      </c>
      <c r="J12" s="42">
        <f t="shared" si="3"/>
        <v>0.4009082579771342</v>
      </c>
      <c r="K12" s="42">
        <v>0</v>
      </c>
    </row>
    <row r="13" spans="1:11" ht="17" thickBot="1">
      <c r="A13" s="71" t="s">
        <v>88</v>
      </c>
      <c r="B13" s="40">
        <v>2708.43</v>
      </c>
      <c r="C13" s="20">
        <v>0</v>
      </c>
      <c r="D13" s="40">
        <v>1868.98</v>
      </c>
      <c r="E13" s="20">
        <v>0</v>
      </c>
      <c r="F13" s="40">
        <v>535.36</v>
      </c>
      <c r="G13" s="20">
        <v>0</v>
      </c>
      <c r="H13" s="42">
        <f t="shared" si="2"/>
        <v>0.69006029323261087</v>
      </c>
      <c r="I13" s="42">
        <v>0</v>
      </c>
      <c r="J13" s="42">
        <f t="shared" si="3"/>
        <v>0.19766432951931565</v>
      </c>
      <c r="K13" s="42">
        <v>0</v>
      </c>
    </row>
    <row r="14" spans="1:11" ht="17" thickBot="1">
      <c r="A14" s="71" t="s">
        <v>90</v>
      </c>
      <c r="B14" s="15">
        <v>98.77</v>
      </c>
      <c r="C14" s="20">
        <v>0</v>
      </c>
      <c r="D14" s="20">
        <v>14.29</v>
      </c>
      <c r="E14" s="20">
        <v>0</v>
      </c>
      <c r="F14" s="20">
        <v>0</v>
      </c>
      <c r="G14" s="20">
        <v>0</v>
      </c>
      <c r="H14" s="42">
        <f t="shared" si="2"/>
        <v>0.14467955857041612</v>
      </c>
      <c r="I14" s="42">
        <v>0</v>
      </c>
      <c r="J14" s="42">
        <f t="shared" si="3"/>
        <v>0</v>
      </c>
      <c r="K14" s="42">
        <v>0</v>
      </c>
    </row>
    <row r="15" spans="1:11" ht="17" thickBot="1">
      <c r="A15" s="73" t="s">
        <v>50</v>
      </c>
      <c r="B15" s="24">
        <f t="shared" ref="B15:G15" si="5">B16+B17+B18</f>
        <v>0</v>
      </c>
      <c r="C15" s="24">
        <f t="shared" si="5"/>
        <v>1249.21</v>
      </c>
      <c r="D15" s="24">
        <f t="shared" si="5"/>
        <v>0</v>
      </c>
      <c r="E15" s="24">
        <f t="shared" si="5"/>
        <v>656.9</v>
      </c>
      <c r="F15" s="24">
        <f t="shared" si="5"/>
        <v>0</v>
      </c>
      <c r="G15" s="24">
        <f t="shared" si="5"/>
        <v>90.86</v>
      </c>
      <c r="H15" s="41">
        <v>0</v>
      </c>
      <c r="I15" s="41">
        <f>E15/C15</f>
        <v>0.52585233867804448</v>
      </c>
      <c r="J15" s="41">
        <v>0</v>
      </c>
      <c r="K15" s="41">
        <f>G15/C15</f>
        <v>7.2733967867692373E-2</v>
      </c>
    </row>
    <row r="16" spans="1:11" ht="17" thickBot="1">
      <c r="A16" s="71" t="s">
        <v>89</v>
      </c>
      <c r="B16" s="20">
        <v>0</v>
      </c>
      <c r="C16" s="20">
        <v>76.17</v>
      </c>
      <c r="D16" s="20">
        <v>0</v>
      </c>
      <c r="E16" s="20">
        <v>39.57</v>
      </c>
      <c r="F16" s="20">
        <v>0</v>
      </c>
      <c r="G16" s="20">
        <v>8.19</v>
      </c>
      <c r="H16" s="42">
        <v>0</v>
      </c>
      <c r="I16" s="42">
        <f>E16/C16</f>
        <v>0.51949586451358798</v>
      </c>
      <c r="J16" s="42">
        <v>0</v>
      </c>
      <c r="K16" s="42">
        <f>G16/C16</f>
        <v>0.10752264671130365</v>
      </c>
    </row>
    <row r="17" spans="1:11" ht="17" thickBot="1">
      <c r="A17" s="71" t="s">
        <v>88</v>
      </c>
      <c r="B17" s="20">
        <v>0</v>
      </c>
      <c r="C17" s="40">
        <v>836.44</v>
      </c>
      <c r="D17" s="20">
        <v>0</v>
      </c>
      <c r="E17" s="40">
        <v>425.91</v>
      </c>
      <c r="F17" s="20">
        <v>0</v>
      </c>
      <c r="G17" s="40">
        <v>38.61</v>
      </c>
      <c r="H17" s="42">
        <v>0</v>
      </c>
      <c r="I17" s="42">
        <f>E17/C17</f>
        <v>0.5091937257902539</v>
      </c>
      <c r="J17" s="42">
        <v>0</v>
      </c>
      <c r="K17" s="42">
        <f>G17/C17</f>
        <v>4.6159915833771693E-2</v>
      </c>
    </row>
    <row r="18" spans="1:11" ht="17" thickBot="1">
      <c r="A18" s="71" t="s">
        <v>90</v>
      </c>
      <c r="B18" s="20">
        <v>0</v>
      </c>
      <c r="C18" s="15">
        <v>336.6</v>
      </c>
      <c r="D18" s="20">
        <v>0</v>
      </c>
      <c r="E18" s="15">
        <v>191.42</v>
      </c>
      <c r="F18" s="20">
        <v>0</v>
      </c>
      <c r="G18" s="15">
        <v>44.06</v>
      </c>
      <c r="H18" s="42">
        <v>0</v>
      </c>
      <c r="I18" s="42">
        <f>E18/C18</f>
        <v>0.56868686868686857</v>
      </c>
      <c r="J18" s="42">
        <v>0</v>
      </c>
      <c r="K18" s="42">
        <f>G18/C18</f>
        <v>0.13089720736779559</v>
      </c>
    </row>
    <row r="19" spans="1:11" ht="17" thickBot="1">
      <c r="A19" s="70" t="s">
        <v>68</v>
      </c>
      <c r="B19" s="24">
        <f>B20</f>
        <v>1843.73</v>
      </c>
      <c r="C19" s="24">
        <f t="shared" ref="C19:G19" si="6">C20</f>
        <v>0</v>
      </c>
      <c r="D19" s="24">
        <f>D20</f>
        <v>1045.05</v>
      </c>
      <c r="E19" s="24">
        <f t="shared" si="6"/>
        <v>0</v>
      </c>
      <c r="F19" s="24">
        <f t="shared" si="6"/>
        <v>481.09</v>
      </c>
      <c r="G19" s="24">
        <f t="shared" si="6"/>
        <v>0</v>
      </c>
      <c r="H19" s="41">
        <f t="shared" ref="H19:H20" si="7">D19/B19</f>
        <v>0.56681292814023743</v>
      </c>
      <c r="I19" s="41">
        <v>0</v>
      </c>
      <c r="J19" s="41">
        <f t="shared" ref="J19:J20" si="8">F19/B19</f>
        <v>0.26093299995118591</v>
      </c>
      <c r="K19" s="41">
        <v>0</v>
      </c>
    </row>
    <row r="20" spans="1:11" ht="17" thickBot="1">
      <c r="A20" s="71" t="s">
        <v>88</v>
      </c>
      <c r="B20" s="20">
        <v>1843.73</v>
      </c>
      <c r="C20" s="20">
        <v>0</v>
      </c>
      <c r="D20" s="20">
        <v>1045.05</v>
      </c>
      <c r="E20" s="20">
        <v>0</v>
      </c>
      <c r="F20" s="20">
        <v>481.09</v>
      </c>
      <c r="G20" s="20">
        <v>0</v>
      </c>
      <c r="H20" s="42">
        <f t="shared" si="7"/>
        <v>0.56681292814023743</v>
      </c>
      <c r="I20" s="42">
        <v>0</v>
      </c>
      <c r="J20" s="42">
        <f t="shared" si="8"/>
        <v>0.26093299995118591</v>
      </c>
      <c r="K20" s="42">
        <v>0</v>
      </c>
    </row>
    <row r="21" spans="1:11" ht="17" thickBot="1">
      <c r="A21" s="74" t="s">
        <v>51</v>
      </c>
      <c r="B21" s="24">
        <f>B22+B23</f>
        <v>322.5</v>
      </c>
      <c r="C21" s="24">
        <f t="shared" ref="C21:G21" si="9">C22+C23</f>
        <v>0</v>
      </c>
      <c r="D21" s="24">
        <f>D22+D23</f>
        <v>102.5</v>
      </c>
      <c r="E21" s="24">
        <f t="shared" si="9"/>
        <v>0</v>
      </c>
      <c r="F21" s="24">
        <f t="shared" si="9"/>
        <v>102.5</v>
      </c>
      <c r="G21" s="24">
        <f t="shared" si="9"/>
        <v>0</v>
      </c>
      <c r="H21" s="41">
        <f t="shared" si="2"/>
        <v>0.31782945736434109</v>
      </c>
      <c r="I21" s="41">
        <v>0</v>
      </c>
      <c r="J21" s="41">
        <f t="shared" si="3"/>
        <v>0.31782945736434109</v>
      </c>
      <c r="K21" s="41">
        <v>0</v>
      </c>
    </row>
    <row r="22" spans="1:11" ht="17" thickBot="1">
      <c r="A22" s="71" t="s">
        <v>89</v>
      </c>
      <c r="B22" s="20">
        <v>27.66</v>
      </c>
      <c r="C22" s="20">
        <v>0</v>
      </c>
      <c r="D22" s="20">
        <v>5</v>
      </c>
      <c r="E22" s="20">
        <v>0</v>
      </c>
      <c r="F22" s="20">
        <v>5</v>
      </c>
      <c r="G22" s="20">
        <v>0</v>
      </c>
      <c r="H22" s="42">
        <f t="shared" si="2"/>
        <v>0.18076644974692696</v>
      </c>
      <c r="I22" s="42">
        <v>0</v>
      </c>
      <c r="J22" s="42">
        <f t="shared" si="3"/>
        <v>0.18076644974692696</v>
      </c>
      <c r="K22" s="42">
        <v>0</v>
      </c>
    </row>
    <row r="23" spans="1:11" ht="17" thickBot="1">
      <c r="A23" s="71" t="s">
        <v>88</v>
      </c>
      <c r="B23" s="40">
        <v>294.83999999999997</v>
      </c>
      <c r="C23" s="20">
        <v>0</v>
      </c>
      <c r="D23" s="40">
        <v>97.5</v>
      </c>
      <c r="E23" s="20">
        <v>0</v>
      </c>
      <c r="F23" s="40">
        <v>97.5</v>
      </c>
      <c r="G23" s="20">
        <v>0</v>
      </c>
      <c r="H23" s="42">
        <f t="shared" ref="H23:I38" si="10">D23/B23</f>
        <v>0.3306878306878307</v>
      </c>
      <c r="I23" s="42">
        <v>0</v>
      </c>
      <c r="J23" s="42">
        <f t="shared" ref="J23:K38" si="11">F23/B23</f>
        <v>0.3306878306878307</v>
      </c>
      <c r="K23" s="42">
        <v>0</v>
      </c>
    </row>
    <row r="24" spans="1:11" ht="17" thickBot="1">
      <c r="A24" s="74" t="s">
        <v>52</v>
      </c>
      <c r="B24" s="24">
        <f t="shared" ref="B24:G24" si="12">B25+B26+B27</f>
        <v>467.77</v>
      </c>
      <c r="C24" s="24">
        <f t="shared" si="12"/>
        <v>142.56</v>
      </c>
      <c r="D24" s="24">
        <f t="shared" si="12"/>
        <v>110.29</v>
      </c>
      <c r="E24" s="24">
        <f t="shared" si="12"/>
        <v>13.63</v>
      </c>
      <c r="F24" s="24">
        <f t="shared" si="12"/>
        <v>67.260000000000005</v>
      </c>
      <c r="G24" s="24">
        <f t="shared" si="12"/>
        <v>12.73</v>
      </c>
      <c r="H24" s="41">
        <f t="shared" si="10"/>
        <v>0.23577826709707764</v>
      </c>
      <c r="I24" s="41">
        <f>E24/C24</f>
        <v>9.5608866442199777E-2</v>
      </c>
      <c r="J24" s="41">
        <f t="shared" si="11"/>
        <v>0.14378861406246662</v>
      </c>
      <c r="K24" s="41">
        <f>G24/C24</f>
        <v>8.9295735129068465E-2</v>
      </c>
    </row>
    <row r="25" spans="1:11" ht="17" thickBot="1">
      <c r="A25" s="71" t="s">
        <v>89</v>
      </c>
      <c r="B25" s="20">
        <v>26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42">
        <f t="shared" si="10"/>
        <v>0</v>
      </c>
      <c r="I25" s="42">
        <v>0</v>
      </c>
      <c r="J25" s="42">
        <f t="shared" si="11"/>
        <v>0</v>
      </c>
      <c r="K25" s="42">
        <v>0</v>
      </c>
    </row>
    <row r="26" spans="1:11" ht="17" thickBot="1">
      <c r="A26" s="71" t="s">
        <v>88</v>
      </c>
      <c r="B26" s="40">
        <v>425.77</v>
      </c>
      <c r="C26" s="40">
        <v>142.56</v>
      </c>
      <c r="D26" s="40">
        <v>110.29</v>
      </c>
      <c r="E26" s="20">
        <v>13.63</v>
      </c>
      <c r="F26" s="40">
        <v>67.260000000000005</v>
      </c>
      <c r="G26" s="20">
        <v>12.73</v>
      </c>
      <c r="H26" s="42">
        <f t="shared" si="10"/>
        <v>0.25903656903962236</v>
      </c>
      <c r="I26" s="42">
        <v>0</v>
      </c>
      <c r="J26" s="42">
        <f t="shared" si="11"/>
        <v>0.15797261432228671</v>
      </c>
      <c r="K26" s="42">
        <v>0</v>
      </c>
    </row>
    <row r="27" spans="1:11" ht="17" thickBot="1">
      <c r="A27" s="71" t="s">
        <v>90</v>
      </c>
      <c r="B27" s="15">
        <v>16</v>
      </c>
      <c r="C27" s="40">
        <v>0</v>
      </c>
      <c r="D27" s="15">
        <v>0</v>
      </c>
      <c r="E27" s="20">
        <v>0</v>
      </c>
      <c r="F27" s="40">
        <v>0</v>
      </c>
      <c r="G27" s="20">
        <v>0</v>
      </c>
      <c r="H27" s="42">
        <f t="shared" si="10"/>
        <v>0</v>
      </c>
      <c r="I27" s="42">
        <v>0</v>
      </c>
      <c r="J27" s="42">
        <f t="shared" si="11"/>
        <v>0</v>
      </c>
      <c r="K27" s="42">
        <v>0</v>
      </c>
    </row>
    <row r="28" spans="1:11" ht="17" thickBot="1">
      <c r="A28" s="74" t="s">
        <v>53</v>
      </c>
      <c r="B28" s="24">
        <f t="shared" ref="B28:G28" si="13">B29+B30+B31</f>
        <v>650.20000000000005</v>
      </c>
      <c r="C28" s="24">
        <f t="shared" si="13"/>
        <v>208.74</v>
      </c>
      <c r="D28" s="24">
        <f t="shared" si="13"/>
        <v>252.09000000000003</v>
      </c>
      <c r="E28" s="24">
        <f t="shared" si="13"/>
        <v>56.050000000000004</v>
      </c>
      <c r="F28" s="24">
        <f t="shared" si="13"/>
        <v>128.37</v>
      </c>
      <c r="G28" s="24">
        <f t="shared" si="13"/>
        <v>24.86</v>
      </c>
      <c r="H28" s="41">
        <f t="shared" si="10"/>
        <v>0.38771147339280226</v>
      </c>
      <c r="I28" s="41">
        <f>E28/C28</f>
        <v>0.26851585704704417</v>
      </c>
      <c r="J28" s="41">
        <f t="shared" si="11"/>
        <v>0.19743155952014765</v>
      </c>
      <c r="K28" s="41">
        <f>G28/C28</f>
        <v>0.11909552553415732</v>
      </c>
    </row>
    <row r="29" spans="1:11" ht="17" thickBot="1">
      <c r="A29" s="71" t="s">
        <v>89</v>
      </c>
      <c r="B29" s="20">
        <v>31.93</v>
      </c>
      <c r="C29" s="20">
        <v>8.8699999999999992</v>
      </c>
      <c r="D29" s="20">
        <v>9.08</v>
      </c>
      <c r="E29" s="20">
        <v>0.88</v>
      </c>
      <c r="F29" s="20">
        <v>5.39</v>
      </c>
      <c r="G29" s="20">
        <v>0.81</v>
      </c>
      <c r="H29" s="42">
        <f t="shared" si="10"/>
        <v>0.28437206388975883</v>
      </c>
      <c r="I29" s="42">
        <v>0</v>
      </c>
      <c r="J29" s="42">
        <f t="shared" si="11"/>
        <v>0.16880676479799561</v>
      </c>
      <c r="K29" s="42">
        <v>0</v>
      </c>
    </row>
    <row r="30" spans="1:11" ht="17" thickBot="1">
      <c r="A30" s="71" t="s">
        <v>88</v>
      </c>
      <c r="B30" s="40">
        <v>405.87</v>
      </c>
      <c r="C30" s="40">
        <v>126.67</v>
      </c>
      <c r="D30" s="40">
        <v>162.53</v>
      </c>
      <c r="E30" s="40">
        <v>35.35</v>
      </c>
      <c r="F30" s="40">
        <v>85.46</v>
      </c>
      <c r="G30" s="20">
        <v>17.96</v>
      </c>
      <c r="H30" s="42">
        <f t="shared" si="10"/>
        <v>0.40044841944464976</v>
      </c>
      <c r="I30" s="42">
        <v>0</v>
      </c>
      <c r="J30" s="42">
        <f t="shared" si="11"/>
        <v>0.21056003153719169</v>
      </c>
      <c r="K30" s="42">
        <v>0</v>
      </c>
    </row>
    <row r="31" spans="1:11" ht="17" thickBot="1">
      <c r="A31" s="71" t="s">
        <v>90</v>
      </c>
      <c r="B31" s="15">
        <v>212.4</v>
      </c>
      <c r="C31" s="15">
        <v>73.2</v>
      </c>
      <c r="D31" s="15">
        <v>80.48</v>
      </c>
      <c r="E31" s="15">
        <v>19.82</v>
      </c>
      <c r="F31" s="15">
        <v>37.520000000000003</v>
      </c>
      <c r="G31" s="15">
        <v>6.09</v>
      </c>
      <c r="H31" s="42">
        <f t="shared" si="10"/>
        <v>0.37890772128060263</v>
      </c>
      <c r="I31" s="42">
        <v>0</v>
      </c>
      <c r="J31" s="42">
        <f t="shared" si="11"/>
        <v>0.17664783427495293</v>
      </c>
      <c r="K31" s="42">
        <v>0</v>
      </c>
    </row>
    <row r="32" spans="1:11" ht="17" thickBot="1">
      <c r="A32" s="74" t="s">
        <v>54</v>
      </c>
      <c r="B32" s="24">
        <f>B33+B34</f>
        <v>928.08</v>
      </c>
      <c r="C32" s="24">
        <f t="shared" ref="C32:G32" si="14">C33+C34</f>
        <v>261.61</v>
      </c>
      <c r="D32" s="24">
        <f>D33+D34</f>
        <v>542.12</v>
      </c>
      <c r="E32" s="24">
        <f t="shared" si="14"/>
        <v>146.93</v>
      </c>
      <c r="F32" s="24">
        <f t="shared" si="14"/>
        <v>112.88</v>
      </c>
      <c r="G32" s="24">
        <f t="shared" si="14"/>
        <v>39.71</v>
      </c>
      <c r="H32" s="41">
        <f t="shared" si="10"/>
        <v>0.58413067838979393</v>
      </c>
      <c r="I32" s="41">
        <f>E32/C32</f>
        <v>0.56163755208134247</v>
      </c>
      <c r="J32" s="41">
        <f t="shared" si="11"/>
        <v>0.12162744590983535</v>
      </c>
      <c r="K32" s="41">
        <f>G32/C32</f>
        <v>0.15179083368372767</v>
      </c>
    </row>
    <row r="33" spans="1:11" ht="17" thickBot="1">
      <c r="A33" s="71" t="s">
        <v>89</v>
      </c>
      <c r="B33" s="20">
        <v>99.59</v>
      </c>
      <c r="C33" s="20">
        <v>27.91</v>
      </c>
      <c r="D33" s="20">
        <v>47.66</v>
      </c>
      <c r="E33" s="20">
        <v>21.36</v>
      </c>
      <c r="F33" s="20">
        <v>10.43</v>
      </c>
      <c r="G33" s="20">
        <v>5.9</v>
      </c>
      <c r="H33" s="42">
        <f t="shared" si="10"/>
        <v>0.47856210462897875</v>
      </c>
      <c r="I33" s="42">
        <f t="shared" si="10"/>
        <v>0.76531709064851305</v>
      </c>
      <c r="J33" s="42">
        <f t="shared" si="11"/>
        <v>0.10472939050105431</v>
      </c>
      <c r="K33" s="42">
        <f t="shared" si="11"/>
        <v>0.21139376567538518</v>
      </c>
    </row>
    <row r="34" spans="1:11" ht="17" thickBot="1">
      <c r="A34" s="71" t="s">
        <v>88</v>
      </c>
      <c r="B34" s="40">
        <v>828.49</v>
      </c>
      <c r="C34" s="40">
        <v>233.7</v>
      </c>
      <c r="D34" s="40">
        <v>494.46</v>
      </c>
      <c r="E34" s="40">
        <v>125.57</v>
      </c>
      <c r="F34" s="40">
        <v>102.45</v>
      </c>
      <c r="G34" s="40">
        <v>33.81</v>
      </c>
      <c r="H34" s="42">
        <f t="shared" si="10"/>
        <v>0.59682072203647596</v>
      </c>
      <c r="I34" s="42">
        <f t="shared" si="10"/>
        <v>0.53731279418057343</v>
      </c>
      <c r="J34" s="42">
        <f t="shared" si="11"/>
        <v>0.12365870438991418</v>
      </c>
      <c r="K34" s="42">
        <f t="shared" si="11"/>
        <v>0.14467265725288833</v>
      </c>
    </row>
    <row r="35" spans="1:11" ht="17" thickBot="1">
      <c r="A35" s="74" t="s">
        <v>55</v>
      </c>
      <c r="B35" s="24">
        <f t="shared" ref="B35:G35" si="15">B36+B37+B38</f>
        <v>860.87</v>
      </c>
      <c r="C35" s="24">
        <f t="shared" si="15"/>
        <v>1991.31</v>
      </c>
      <c r="D35" s="24">
        <f t="shared" si="15"/>
        <v>429.12</v>
      </c>
      <c r="E35" s="24">
        <f t="shared" si="15"/>
        <v>1033.1200000000001</v>
      </c>
      <c r="F35" s="24">
        <f t="shared" si="15"/>
        <v>243.93</v>
      </c>
      <c r="G35" s="24">
        <f t="shared" si="15"/>
        <v>270.08000000000004</v>
      </c>
      <c r="H35" s="41">
        <f t="shared" si="10"/>
        <v>0.49847247551895174</v>
      </c>
      <c r="I35" s="41">
        <f>E35/C35</f>
        <v>0.51881424790715669</v>
      </c>
      <c r="J35" s="41">
        <f t="shared" si="11"/>
        <v>0.28335288719551155</v>
      </c>
      <c r="K35" s="41">
        <f>G35/C35</f>
        <v>0.13562930934912196</v>
      </c>
    </row>
    <row r="36" spans="1:11" ht="17" thickBot="1">
      <c r="A36" s="71" t="s">
        <v>89</v>
      </c>
      <c r="B36" s="20">
        <v>55.26</v>
      </c>
      <c r="C36" s="20">
        <v>118.13</v>
      </c>
      <c r="D36" s="20">
        <v>28.36</v>
      </c>
      <c r="E36" s="20">
        <v>43.61</v>
      </c>
      <c r="F36" s="20">
        <v>13.29</v>
      </c>
      <c r="G36" s="20">
        <v>11.37</v>
      </c>
      <c r="H36" s="42">
        <f t="shared" si="10"/>
        <v>0.51321027868259139</v>
      </c>
      <c r="I36" s="42">
        <f>E36/C36</f>
        <v>0.36916955896046727</v>
      </c>
      <c r="J36" s="42">
        <f t="shared" si="11"/>
        <v>0.24049945711183496</v>
      </c>
      <c r="K36" s="42">
        <f>G36/C36</f>
        <v>9.6249894184373144E-2</v>
      </c>
    </row>
    <row r="37" spans="1:11" ht="17" thickBot="1">
      <c r="A37" s="71" t="s">
        <v>88</v>
      </c>
      <c r="B37" s="40">
        <v>602.03</v>
      </c>
      <c r="C37" s="40">
        <v>1418.57</v>
      </c>
      <c r="D37" s="40">
        <v>213.14</v>
      </c>
      <c r="E37" s="40">
        <v>595.46</v>
      </c>
      <c r="F37" s="40">
        <v>115.61</v>
      </c>
      <c r="G37" s="40">
        <v>162.02000000000001</v>
      </c>
      <c r="H37" s="42">
        <f t="shared" si="10"/>
        <v>0.35403551318040627</v>
      </c>
      <c r="I37" s="42">
        <f>E37/C37</f>
        <v>0.41976074497557403</v>
      </c>
      <c r="J37" s="42">
        <f t="shared" si="11"/>
        <v>0.19203361958706378</v>
      </c>
      <c r="K37" s="42">
        <f>G37/C37</f>
        <v>0.11421360947996928</v>
      </c>
    </row>
    <row r="38" spans="1:11" ht="17" thickBot="1">
      <c r="A38" s="71" t="s">
        <v>90</v>
      </c>
      <c r="B38" s="15">
        <v>203.58</v>
      </c>
      <c r="C38" s="15">
        <v>454.61</v>
      </c>
      <c r="D38" s="15">
        <v>187.62</v>
      </c>
      <c r="E38" s="15">
        <v>394.05</v>
      </c>
      <c r="F38" s="15">
        <v>115.03</v>
      </c>
      <c r="G38" s="15">
        <v>96.69</v>
      </c>
      <c r="H38" s="42">
        <f t="shared" si="10"/>
        <v>0.92160330091364573</v>
      </c>
      <c r="I38" s="42">
        <f>E38/C38</f>
        <v>0.86678691625789139</v>
      </c>
      <c r="J38" s="42">
        <f t="shared" si="11"/>
        <v>0.56503585813930635</v>
      </c>
      <c r="K38" s="42">
        <f>G38/C38</f>
        <v>0.21268779833263676</v>
      </c>
    </row>
    <row r="39" spans="1:11" ht="17" thickBot="1">
      <c r="A39" s="72" t="s">
        <v>56</v>
      </c>
      <c r="B39" s="24">
        <f t="shared" ref="B39:G39" si="16">B40+B41+B42</f>
        <v>0</v>
      </c>
      <c r="C39" s="24">
        <f t="shared" si="16"/>
        <v>1729.46</v>
      </c>
      <c r="D39" s="24">
        <f t="shared" si="16"/>
        <v>0</v>
      </c>
      <c r="E39" s="24">
        <f t="shared" si="16"/>
        <v>1289.8700000000001</v>
      </c>
      <c r="F39" s="24">
        <f t="shared" si="16"/>
        <v>0</v>
      </c>
      <c r="G39" s="24">
        <f t="shared" si="16"/>
        <v>376.79</v>
      </c>
      <c r="H39" s="41">
        <v>0</v>
      </c>
      <c r="I39" s="41">
        <f>E39/C39</f>
        <v>0.74582239542978734</v>
      </c>
      <c r="J39" s="41">
        <v>0</v>
      </c>
      <c r="K39" s="41">
        <f>G39/C39</f>
        <v>0.21786569218137455</v>
      </c>
    </row>
    <row r="40" spans="1:11" ht="17" thickBot="1">
      <c r="A40" s="71" t="s">
        <v>89</v>
      </c>
      <c r="B40" s="20">
        <v>0</v>
      </c>
      <c r="C40" s="20">
        <v>53.88</v>
      </c>
      <c r="D40" s="20">
        <v>0</v>
      </c>
      <c r="E40" s="20">
        <v>45.9</v>
      </c>
      <c r="F40" s="20">
        <v>0</v>
      </c>
      <c r="G40" s="20">
        <v>16.38</v>
      </c>
      <c r="H40" s="42">
        <v>0</v>
      </c>
      <c r="I40" s="42">
        <f t="shared" ref="I40:I44" si="17">E40/C40</f>
        <v>0.85189309576837413</v>
      </c>
      <c r="J40" s="42">
        <v>0</v>
      </c>
      <c r="K40" s="42">
        <f t="shared" ref="K40:K44" si="18">G40/C40</f>
        <v>0.3040089086859688</v>
      </c>
    </row>
    <row r="41" spans="1:11" ht="17" thickBot="1">
      <c r="A41" s="71" t="s">
        <v>88</v>
      </c>
      <c r="B41" s="20">
        <v>0</v>
      </c>
      <c r="C41" s="40">
        <v>1565.24</v>
      </c>
      <c r="D41" s="20">
        <v>0</v>
      </c>
      <c r="E41" s="40">
        <v>1180.06</v>
      </c>
      <c r="F41" s="20">
        <v>0</v>
      </c>
      <c r="G41" s="40">
        <v>337.25</v>
      </c>
      <c r="H41" s="42">
        <v>0</v>
      </c>
      <c r="I41" s="42">
        <f t="shared" si="17"/>
        <v>0.75391633231964428</v>
      </c>
      <c r="J41" s="42">
        <v>0</v>
      </c>
      <c r="K41" s="42">
        <f t="shared" si="18"/>
        <v>0.21546216554649766</v>
      </c>
    </row>
    <row r="42" spans="1:11" ht="17" thickBot="1">
      <c r="A42" s="71" t="s">
        <v>90</v>
      </c>
      <c r="B42" s="20">
        <v>0</v>
      </c>
      <c r="C42" s="15">
        <v>110.34</v>
      </c>
      <c r="D42" s="20">
        <v>0</v>
      </c>
      <c r="E42" s="15">
        <v>63.91</v>
      </c>
      <c r="F42" s="20">
        <v>0</v>
      </c>
      <c r="G42" s="15">
        <v>23.16</v>
      </c>
      <c r="H42" s="42">
        <v>0</v>
      </c>
      <c r="I42" s="42">
        <f t="shared" si="17"/>
        <v>0.57920971542504984</v>
      </c>
      <c r="J42" s="42">
        <v>0</v>
      </c>
      <c r="K42" s="42">
        <f t="shared" si="18"/>
        <v>0.20989668297988037</v>
      </c>
    </row>
    <row r="43" spans="1:11" ht="17" thickBot="1">
      <c r="A43" s="75" t="s">
        <v>83</v>
      </c>
      <c r="B43" s="24">
        <f>B44</f>
        <v>0</v>
      </c>
      <c r="C43" s="24">
        <f t="shared" ref="C43:G43" si="19">C44</f>
        <v>2785.35</v>
      </c>
      <c r="D43" s="24">
        <f>D44</f>
        <v>0</v>
      </c>
      <c r="E43" s="24">
        <f t="shared" si="19"/>
        <v>1868.94</v>
      </c>
      <c r="F43" s="24">
        <f t="shared" si="19"/>
        <v>0</v>
      </c>
      <c r="G43" s="24">
        <f t="shared" si="19"/>
        <v>1221.3</v>
      </c>
      <c r="H43" s="43">
        <v>0</v>
      </c>
      <c r="I43" s="41">
        <f>E43/C43</f>
        <v>0.67098928321395879</v>
      </c>
      <c r="J43" s="41">
        <v>0</v>
      </c>
      <c r="K43" s="41">
        <f>G43/C43</f>
        <v>0.43847272335613119</v>
      </c>
    </row>
    <row r="44" spans="1:11" ht="17" thickBot="1">
      <c r="A44" s="71" t="s">
        <v>91</v>
      </c>
      <c r="B44" s="20">
        <v>0</v>
      </c>
      <c r="C44" s="20">
        <v>2785.35</v>
      </c>
      <c r="D44" s="20">
        <v>0</v>
      </c>
      <c r="E44" s="20">
        <v>1868.94</v>
      </c>
      <c r="F44" s="20">
        <v>0</v>
      </c>
      <c r="G44" s="20">
        <v>1221.3</v>
      </c>
      <c r="H44" s="42">
        <v>0</v>
      </c>
      <c r="I44" s="42">
        <f t="shared" si="17"/>
        <v>0.67098928321395879</v>
      </c>
      <c r="J44" s="42">
        <v>0</v>
      </c>
      <c r="K44" s="42">
        <f t="shared" si="18"/>
        <v>0.43847272335613119</v>
      </c>
    </row>
    <row r="45" spans="1:11" ht="17" thickBot="1">
      <c r="A45" s="76" t="s">
        <v>57</v>
      </c>
      <c r="B45" s="28">
        <f>SUM(B46:B49)</f>
        <v>8963.3999999999978</v>
      </c>
      <c r="C45" s="28">
        <f t="shared" ref="C45:G45" si="20">SUM(C46:C49)</f>
        <v>8807.91</v>
      </c>
      <c r="D45" s="28">
        <f>SUM(D46:D49)</f>
        <v>4944.22</v>
      </c>
      <c r="E45" s="28">
        <f t="shared" si="20"/>
        <v>5214.12</v>
      </c>
      <c r="F45" s="28">
        <f t="shared" si="20"/>
        <v>1966.93</v>
      </c>
      <c r="G45" s="28">
        <f t="shared" si="20"/>
        <v>2071.5</v>
      </c>
      <c r="H45" s="44">
        <f t="shared" ref="H45:I49" si="21">D45/B45</f>
        <v>0.55160095499475659</v>
      </c>
      <c r="I45" s="44">
        <f>E45/C45</f>
        <v>0.59198152569678841</v>
      </c>
      <c r="J45" s="44">
        <f t="shared" ref="J45:K49" si="22">F45/B45</f>
        <v>0.21944016779347128</v>
      </c>
      <c r="K45" s="44">
        <f>G45/C45</f>
        <v>0.23518632683576468</v>
      </c>
    </row>
    <row r="46" spans="1:11" ht="17" thickBot="1">
      <c r="A46" s="45" t="s">
        <v>92</v>
      </c>
      <c r="B46" s="31">
        <f>B8+B12+B16+B22+B25+B29+B33+B36+B40</f>
        <v>509.21000000000004</v>
      </c>
      <c r="C46" s="31">
        <f t="shared" ref="C46" si="23">C8+C12+C16+C22+C25+C29+C33+C36+C40</f>
        <v>305.78000000000003</v>
      </c>
      <c r="D46" s="31">
        <f>D8+D12+D16+D22+D25+D29+D33+D36+D40</f>
        <v>268.49</v>
      </c>
      <c r="E46" s="31">
        <f t="shared" ref="E46:F46" si="24">E8+E12+E16+E22+E25+E29+E33+E36+E40</f>
        <v>159.18</v>
      </c>
      <c r="F46" s="31">
        <f t="shared" si="24"/>
        <v>139.94</v>
      </c>
      <c r="G46" s="31">
        <f>G8+G12+G16+G22+G25+G29+G33+G36+G40</f>
        <v>44.459999999999994</v>
      </c>
      <c r="H46" s="42">
        <f t="shared" si="21"/>
        <v>0.52726772844209657</v>
      </c>
      <c r="I46" s="42">
        <f t="shared" si="21"/>
        <v>0.52057034469226238</v>
      </c>
      <c r="J46" s="42">
        <f t="shared" si="22"/>
        <v>0.27481785510889417</v>
      </c>
      <c r="K46" s="42">
        <f t="shared" si="22"/>
        <v>0.14539865262607099</v>
      </c>
    </row>
    <row r="47" spans="1:11" ht="17" thickBot="1">
      <c r="A47" s="45" t="s">
        <v>93</v>
      </c>
      <c r="B47" s="46">
        <f>B6+B9+B13+B17+B20+B23+B26+B30+B34+B37+B41</f>
        <v>7876.1399999999994</v>
      </c>
      <c r="C47" s="46">
        <f t="shared" ref="C47" si="25">C6+C9+C13+C17+C20+C23+C26+C30+C34+C37+C41</f>
        <v>4687.33</v>
      </c>
      <c r="D47" s="46">
        <f>D6+D9+D13+D17+D20+D23+D26+D30+D34+D37+D41</f>
        <v>4367.68</v>
      </c>
      <c r="E47" s="46">
        <f t="shared" ref="E47:G47" si="26">E6+E9+E13+E17+E20+E23+E26+E30+E34+E37+E41</f>
        <v>2496.23</v>
      </c>
      <c r="F47" s="46">
        <f t="shared" si="26"/>
        <v>1663.27</v>
      </c>
      <c r="G47" s="46">
        <f t="shared" si="26"/>
        <v>630.36</v>
      </c>
      <c r="H47" s="42">
        <f t="shared" si="21"/>
        <v>0.55454575464631162</v>
      </c>
      <c r="I47" s="42">
        <f t="shared" si="21"/>
        <v>0.53254838042126329</v>
      </c>
      <c r="J47" s="42">
        <f t="shared" si="22"/>
        <v>0.21117831831328546</v>
      </c>
      <c r="K47" s="42">
        <f t="shared" si="22"/>
        <v>0.13448167720215987</v>
      </c>
    </row>
    <row r="48" spans="1:11" ht="17" thickBot="1">
      <c r="A48" s="45" t="s">
        <v>94</v>
      </c>
      <c r="B48" s="47">
        <f>B10+B14+B18+B27+B31+B38+B42</f>
        <v>578.05000000000007</v>
      </c>
      <c r="C48" s="47">
        <f t="shared" ref="C48" si="27">C10+C14+C18+C27+C31+C38+C42</f>
        <v>1029.45</v>
      </c>
      <c r="D48" s="47">
        <f>D10+D14+D18+D27+D31+D38+D42</f>
        <v>308.05</v>
      </c>
      <c r="E48" s="47">
        <f t="shared" ref="E48:F48" si="28">E10+E14+E18+E27+E31+E38+E42</f>
        <v>689.77</v>
      </c>
      <c r="F48" s="47">
        <f t="shared" si="28"/>
        <v>163.72</v>
      </c>
      <c r="G48" s="47">
        <f>G10+G14+G18+G27+G31+G38+G42</f>
        <v>175.38</v>
      </c>
      <c r="H48" s="42">
        <f t="shared" si="21"/>
        <v>0.53291237782198764</v>
      </c>
      <c r="I48" s="42">
        <f t="shared" si="21"/>
        <v>0.67003739861090872</v>
      </c>
      <c r="J48" s="42">
        <f t="shared" si="22"/>
        <v>0.2832280944554969</v>
      </c>
      <c r="K48" s="42">
        <f t="shared" si="22"/>
        <v>0.1703628150954393</v>
      </c>
    </row>
    <row r="49" spans="1:11" ht="17" thickBot="1">
      <c r="A49" s="45" t="s">
        <v>95</v>
      </c>
      <c r="B49" s="47">
        <f>B43</f>
        <v>0</v>
      </c>
      <c r="C49" s="20">
        <f t="shared" ref="C49" si="29">C43</f>
        <v>2785.35</v>
      </c>
      <c r="D49" s="47">
        <f>D43</f>
        <v>0</v>
      </c>
      <c r="E49" s="47">
        <f t="shared" ref="E49:G49" si="30">E43</f>
        <v>1868.94</v>
      </c>
      <c r="F49" s="47">
        <f t="shared" si="30"/>
        <v>0</v>
      </c>
      <c r="G49" s="47">
        <f t="shared" si="30"/>
        <v>1221.3</v>
      </c>
      <c r="H49" s="42">
        <v>0</v>
      </c>
      <c r="I49" s="42">
        <f t="shared" si="21"/>
        <v>0.67098928321395879</v>
      </c>
      <c r="J49" s="42">
        <v>0</v>
      </c>
      <c r="K49" s="42">
        <f t="shared" si="22"/>
        <v>0.43847272335613119</v>
      </c>
    </row>
    <row r="83" spans="17:17">
      <c r="Q83" s="68"/>
    </row>
    <row r="84" spans="17:17">
      <c r="Q84" s="68"/>
    </row>
    <row r="85" spans="17:17">
      <c r="Q85" s="68"/>
    </row>
    <row r="88" spans="17:17">
      <c r="Q88" s="68"/>
    </row>
    <row r="89" spans="17:17">
      <c r="Q89" s="68"/>
    </row>
    <row r="90" spans="17:17">
      <c r="Q90" s="68"/>
    </row>
  </sheetData>
  <mergeCells count="7">
    <mergeCell ref="A1:K1"/>
    <mergeCell ref="A2:K2"/>
    <mergeCell ref="B3:C3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84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5"/>
  <sheetViews>
    <sheetView zoomScaleNormal="100" workbookViewId="0">
      <selection activeCell="C14" sqref="C14"/>
    </sheetView>
  </sheetViews>
  <sheetFormatPr baseColWidth="10" defaultColWidth="11" defaultRowHeight="16"/>
  <cols>
    <col min="1" max="1" width="71.6640625" customWidth="1"/>
    <col min="2" max="2" width="13" bestFit="1" customWidth="1"/>
    <col min="3" max="4" width="12" bestFit="1" customWidth="1"/>
    <col min="5" max="5" width="12.5" customWidth="1"/>
    <col min="6" max="6" width="13.83203125" customWidth="1"/>
  </cols>
  <sheetData>
    <row r="1" spans="1:6">
      <c r="A1" s="116" t="s">
        <v>109</v>
      </c>
      <c r="B1" s="116"/>
      <c r="C1" s="116"/>
      <c r="D1" s="116"/>
      <c r="E1" s="116"/>
      <c r="F1" s="116"/>
    </row>
    <row r="2" spans="1:6" ht="17" thickBot="1">
      <c r="A2" s="117" t="s">
        <v>97</v>
      </c>
      <c r="B2" s="117"/>
      <c r="C2" s="117"/>
      <c r="D2" s="117"/>
      <c r="E2" s="117"/>
      <c r="F2" s="117"/>
    </row>
    <row r="3" spans="1:6" ht="46" thickBot="1">
      <c r="A3" s="53" t="s">
        <v>27</v>
      </c>
      <c r="B3" s="52" t="s">
        <v>11</v>
      </c>
      <c r="C3" s="52" t="s">
        <v>12</v>
      </c>
      <c r="D3" s="52" t="s">
        <v>13</v>
      </c>
      <c r="E3" s="52" t="s">
        <v>14</v>
      </c>
      <c r="F3" s="52" t="s">
        <v>15</v>
      </c>
    </row>
    <row r="4" spans="1:6" ht="17" thickBot="1">
      <c r="A4" s="48" t="s">
        <v>28</v>
      </c>
      <c r="B4" s="49">
        <v>2039.73</v>
      </c>
      <c r="C4" s="49">
        <v>1304.1400000000001</v>
      </c>
      <c r="D4" s="49">
        <v>338.91</v>
      </c>
      <c r="E4" s="50">
        <f>C4/B4</f>
        <v>0.63936893608467793</v>
      </c>
      <c r="F4" s="50">
        <f>D4/B4</f>
        <v>0.16615434395728848</v>
      </c>
    </row>
    <row r="5" spans="1:6" ht="31" thickBot="1">
      <c r="A5" s="51" t="s">
        <v>29</v>
      </c>
      <c r="B5" s="49">
        <v>395.03</v>
      </c>
      <c r="C5" s="49">
        <v>224.38</v>
      </c>
      <c r="D5" s="49">
        <v>93.06</v>
      </c>
      <c r="E5" s="50">
        <f t="shared" ref="E5:E15" si="0">C5/B5</f>
        <v>0.56800749310178977</v>
      </c>
      <c r="F5" s="50">
        <f t="shared" ref="F5:F15" si="1">D5/B5</f>
        <v>0.23557704478140903</v>
      </c>
    </row>
    <row r="6" spans="1:6" ht="31" thickBot="1">
      <c r="A6" s="51" t="s">
        <v>30</v>
      </c>
      <c r="B6" s="49">
        <v>1753.3</v>
      </c>
      <c r="C6" s="49">
        <v>942.12</v>
      </c>
      <c r="D6" s="49">
        <v>389.96</v>
      </c>
      <c r="E6" s="50">
        <f t="shared" si="0"/>
        <v>0.53734101408772028</v>
      </c>
      <c r="F6" s="50">
        <f t="shared" si="1"/>
        <v>0.22241487480750585</v>
      </c>
    </row>
    <row r="7" spans="1:6" ht="17" thickBot="1">
      <c r="A7" s="51" t="s">
        <v>31</v>
      </c>
      <c r="B7" s="49">
        <v>834.61</v>
      </c>
      <c r="C7" s="49">
        <v>529.05999999999995</v>
      </c>
      <c r="D7" s="49">
        <v>203.98</v>
      </c>
      <c r="E7" s="50">
        <f t="shared" si="0"/>
        <v>0.6339008638765411</v>
      </c>
      <c r="F7" s="50">
        <f t="shared" si="1"/>
        <v>0.24440157678436633</v>
      </c>
    </row>
    <row r="8" spans="1:6" ht="17" thickBot="1">
      <c r="A8" s="51" t="s">
        <v>33</v>
      </c>
      <c r="B8" s="49">
        <v>360.23</v>
      </c>
      <c r="C8" s="49">
        <v>135.55000000000001</v>
      </c>
      <c r="D8" s="49">
        <v>86.23</v>
      </c>
      <c r="E8" s="50">
        <f t="shared" si="0"/>
        <v>0.37628737195680539</v>
      </c>
      <c r="F8" s="50">
        <f t="shared" si="1"/>
        <v>0.23937484384976265</v>
      </c>
    </row>
    <row r="9" spans="1:6" ht="31" thickBot="1">
      <c r="A9" s="51" t="s">
        <v>34</v>
      </c>
      <c r="B9" s="49">
        <v>1779.2</v>
      </c>
      <c r="C9" s="49">
        <v>1013.61</v>
      </c>
      <c r="D9" s="49">
        <v>470.77</v>
      </c>
      <c r="E9" s="50">
        <f t="shared" si="0"/>
        <v>0.56969986510791371</v>
      </c>
      <c r="F9" s="50">
        <f t="shared" si="1"/>
        <v>0.26459644784172659</v>
      </c>
    </row>
    <row r="10" spans="1:6" ht="17" thickBot="1">
      <c r="A10" s="51" t="s">
        <v>35</v>
      </c>
      <c r="B10" s="49">
        <v>4244.74</v>
      </c>
      <c r="C10" s="49">
        <v>2932.32</v>
      </c>
      <c r="D10" s="49">
        <v>1505.71</v>
      </c>
      <c r="E10" s="50">
        <f t="shared" si="0"/>
        <v>0.69081262927764719</v>
      </c>
      <c r="F10" s="50">
        <f t="shared" si="1"/>
        <v>0.35472372866182617</v>
      </c>
    </row>
    <row r="11" spans="1:6" ht="17" thickBot="1">
      <c r="A11" s="51" t="s">
        <v>36</v>
      </c>
      <c r="B11" s="49">
        <v>1857.16</v>
      </c>
      <c r="C11" s="49">
        <v>736.54</v>
      </c>
      <c r="D11" s="49">
        <v>155.72</v>
      </c>
      <c r="E11" s="50">
        <f t="shared" si="0"/>
        <v>0.39659480066337843</v>
      </c>
      <c r="F11" s="50">
        <f t="shared" si="1"/>
        <v>8.3848456783475842E-2</v>
      </c>
    </row>
    <row r="12" spans="1:6" ht="31" thickBot="1">
      <c r="A12" s="51" t="s">
        <v>37</v>
      </c>
      <c r="B12" s="49">
        <v>2962.87</v>
      </c>
      <c r="C12" s="49">
        <v>1608.4</v>
      </c>
      <c r="D12" s="49">
        <v>539.64</v>
      </c>
      <c r="E12" s="50">
        <f t="shared" si="0"/>
        <v>0.54285203198250354</v>
      </c>
      <c r="F12" s="50">
        <f t="shared" si="1"/>
        <v>0.18213421446097872</v>
      </c>
    </row>
    <row r="13" spans="1:6" ht="31" thickBot="1">
      <c r="A13" s="51" t="s">
        <v>38</v>
      </c>
      <c r="B13" s="49">
        <v>948.54</v>
      </c>
      <c r="C13" s="49">
        <v>366.49</v>
      </c>
      <c r="D13" s="49">
        <v>124.9</v>
      </c>
      <c r="E13" s="50">
        <f t="shared" si="0"/>
        <v>0.3863727412655239</v>
      </c>
      <c r="F13" s="50">
        <f t="shared" si="1"/>
        <v>0.13167604950766443</v>
      </c>
    </row>
    <row r="14" spans="1:6" ht="17" thickBot="1">
      <c r="A14" s="48" t="s">
        <v>59</v>
      </c>
      <c r="B14" s="49">
        <v>595.9</v>
      </c>
      <c r="C14" s="49">
        <v>365.73</v>
      </c>
      <c r="D14" s="49">
        <v>129.55000000000001</v>
      </c>
      <c r="E14" s="50">
        <f t="shared" si="0"/>
        <v>0.61374391676455786</v>
      </c>
      <c r="F14" s="50">
        <f t="shared" si="1"/>
        <v>0.21740224869944624</v>
      </c>
    </row>
    <row r="15" spans="1:6" ht="17" thickBot="1">
      <c r="A15" s="54" t="s">
        <v>44</v>
      </c>
      <c r="B15" s="55">
        <f>SUM(B4:B14)</f>
        <v>17771.310000000001</v>
      </c>
      <c r="C15" s="55">
        <f>SUM(C4:C14)</f>
        <v>10158.34</v>
      </c>
      <c r="D15" s="55">
        <f>SUM(D4:D14)</f>
        <v>4038.43</v>
      </c>
      <c r="E15" s="56">
        <f t="shared" si="0"/>
        <v>0.57161458553139866</v>
      </c>
      <c r="F15" s="56">
        <f t="shared" si="1"/>
        <v>0.22724436183939167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FE74A-6AB2-AF4F-940C-63435D245A50}">
  <dimension ref="A1:F12"/>
  <sheetViews>
    <sheetView zoomScaleNormal="100" workbookViewId="0">
      <selection activeCell="I20" sqref="I20"/>
    </sheetView>
  </sheetViews>
  <sheetFormatPr baseColWidth="10" defaultColWidth="11" defaultRowHeight="16"/>
  <cols>
    <col min="1" max="1" width="26.1640625" bestFit="1" customWidth="1"/>
    <col min="2" max="2" width="17.6640625" customWidth="1"/>
    <col min="3" max="3" width="12.83203125" customWidth="1"/>
    <col min="5" max="5" width="13.1640625" customWidth="1"/>
    <col min="6" max="6" width="13.33203125" customWidth="1"/>
  </cols>
  <sheetData>
    <row r="1" spans="1:6">
      <c r="A1" s="116" t="s">
        <v>110</v>
      </c>
      <c r="B1" s="116"/>
      <c r="C1" s="116"/>
      <c r="D1" s="116"/>
      <c r="E1" s="116"/>
      <c r="F1" s="116"/>
    </row>
    <row r="2" spans="1:6" ht="17" thickBot="1">
      <c r="A2" s="117" t="s">
        <v>97</v>
      </c>
      <c r="B2" s="117"/>
      <c r="C2" s="117"/>
      <c r="D2" s="117"/>
      <c r="E2" s="117"/>
      <c r="F2" s="117"/>
    </row>
    <row r="3" spans="1:6">
      <c r="A3" s="121" t="s">
        <v>17</v>
      </c>
      <c r="B3" s="52" t="s">
        <v>1</v>
      </c>
      <c r="C3" s="52" t="s">
        <v>112</v>
      </c>
      <c r="D3" s="52" t="s">
        <v>114</v>
      </c>
      <c r="E3" s="52" t="s">
        <v>7</v>
      </c>
      <c r="F3" s="52" t="s">
        <v>7</v>
      </c>
    </row>
    <row r="4" spans="1:6" ht="17" thickBot="1">
      <c r="A4" s="122"/>
      <c r="B4" s="98" t="s">
        <v>111</v>
      </c>
      <c r="C4" s="98" t="s">
        <v>113</v>
      </c>
      <c r="D4" s="98" t="s">
        <v>115</v>
      </c>
      <c r="E4" s="98" t="s">
        <v>8</v>
      </c>
      <c r="F4" s="98" t="s">
        <v>9</v>
      </c>
    </row>
    <row r="5" spans="1:6" ht="17" thickBot="1">
      <c r="A5" s="99" t="s">
        <v>174</v>
      </c>
      <c r="B5" s="100">
        <f>'Tabella 15'!B5</f>
        <v>14360.283180640001</v>
      </c>
      <c r="C5" s="100">
        <f>'Tabella 15'!C5</f>
        <v>1115.1997330000002</v>
      </c>
      <c r="D5" s="100">
        <f>'Tabella 15'!D5</f>
        <v>262.43271363999997</v>
      </c>
      <c r="E5" s="101">
        <f>C5/$B5</f>
        <v>7.765861710188772E-2</v>
      </c>
      <c r="F5" s="101">
        <f t="shared" ref="F5:F9" si="0">D5/$B5</f>
        <v>1.827489822720223E-2</v>
      </c>
    </row>
    <row r="6" spans="1:6" ht="46" thickBot="1">
      <c r="A6" s="99" t="s">
        <v>175</v>
      </c>
      <c r="B6" s="100">
        <f>'Tabella 15'!B27+'Tabella 15'!B43+'Tabella 15'!B35</f>
        <v>17444.893</v>
      </c>
      <c r="C6" s="100">
        <f>'Tabella 15'!C27+'Tabella 15'!C43+'Tabella 15'!C35</f>
        <v>1394.8634022700001</v>
      </c>
      <c r="D6" s="100">
        <f>'Tabella 15'!D27+'Tabella 15'!D43+'Tabella 15'!D35</f>
        <v>280.72972153000001</v>
      </c>
      <c r="E6" s="101">
        <f t="shared" ref="E6:E9" si="1">C6/$B6</f>
        <v>7.9958266426168392E-2</v>
      </c>
      <c r="F6" s="101">
        <f t="shared" si="0"/>
        <v>1.6092372795293155E-2</v>
      </c>
    </row>
    <row r="7" spans="1:6" ht="27" customHeight="1" thickBot="1">
      <c r="A7" s="99" t="s">
        <v>176</v>
      </c>
      <c r="B7" s="100">
        <f>'Tabella 15'!B46</f>
        <v>800.66099311000005</v>
      </c>
      <c r="C7" s="100">
        <f>'Tabella 15'!C46</f>
        <v>364.33873819999997</v>
      </c>
      <c r="D7" s="100">
        <f>'Tabella 15'!D46</f>
        <v>83.129606940000002</v>
      </c>
      <c r="E7" s="101">
        <f t="shared" si="1"/>
        <v>0.45504744371872347</v>
      </c>
      <c r="F7" s="101">
        <f t="shared" si="0"/>
        <v>0.10382622315232373</v>
      </c>
    </row>
    <row r="8" spans="1:6" ht="17" thickBot="1">
      <c r="A8" s="99" t="s">
        <v>86</v>
      </c>
      <c r="B8" s="100">
        <f>'Tabella 15'!B54</f>
        <v>4972.8385657600011</v>
      </c>
      <c r="C8" s="100">
        <f>'Tabella 15'!C54</f>
        <v>633.97401318999994</v>
      </c>
      <c r="D8" s="100">
        <f>'Tabella 15'!D54</f>
        <v>315.54754279000002</v>
      </c>
      <c r="E8" s="101">
        <f t="shared" si="1"/>
        <v>0.1274873504953824</v>
      </c>
      <c r="F8" s="101">
        <f t="shared" si="0"/>
        <v>6.3454210028588517E-2</v>
      </c>
    </row>
    <row r="9" spans="1:6" ht="17" thickBot="1">
      <c r="A9" s="102" t="s">
        <v>44</v>
      </c>
      <c r="B9" s="103">
        <f>SUM(B5:B8)</f>
        <v>37578.675739509999</v>
      </c>
      <c r="C9" s="103">
        <f t="shared" ref="C9:D9" si="2">SUM(C5:C8)</f>
        <v>3508.3758866600001</v>
      </c>
      <c r="D9" s="103">
        <f t="shared" si="2"/>
        <v>941.83958490000009</v>
      </c>
      <c r="E9" s="104">
        <f t="shared" si="1"/>
        <v>9.3360817474771055E-2</v>
      </c>
      <c r="F9" s="104">
        <f t="shared" si="0"/>
        <v>2.5063139303489492E-2</v>
      </c>
    </row>
    <row r="11" spans="1:6" ht="33.75" customHeight="1">
      <c r="A11" s="123" t="s">
        <v>177</v>
      </c>
      <c r="B11" s="123"/>
      <c r="C11" s="123"/>
      <c r="D11" s="123"/>
      <c r="E11" s="123"/>
      <c r="F11" s="123"/>
    </row>
    <row r="12" spans="1:6">
      <c r="E12" s="68"/>
    </row>
  </sheetData>
  <mergeCells count="4">
    <mergeCell ref="A1:F1"/>
    <mergeCell ref="A2:F2"/>
    <mergeCell ref="A3:A4"/>
    <mergeCell ref="A11:F11"/>
  </mergeCells>
  <pageMargins left="0.7" right="0.7" top="0.75" bottom="0.75" header="0.3" footer="0.3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5"/>
  <sheetViews>
    <sheetView zoomScaleNormal="100" workbookViewId="0">
      <selection sqref="A1:F1"/>
    </sheetView>
  </sheetViews>
  <sheetFormatPr baseColWidth="10" defaultColWidth="11" defaultRowHeight="16"/>
  <cols>
    <col min="1" max="1" width="68" bestFit="1" customWidth="1"/>
    <col min="2" max="2" width="17.6640625" customWidth="1"/>
    <col min="3" max="3" width="12.83203125" customWidth="1"/>
    <col min="5" max="5" width="13.1640625" customWidth="1"/>
    <col min="6" max="6" width="13.33203125" customWidth="1"/>
  </cols>
  <sheetData>
    <row r="1" spans="1:6">
      <c r="A1" s="110" t="s">
        <v>178</v>
      </c>
      <c r="B1" s="110"/>
      <c r="C1" s="110"/>
      <c r="D1" s="110"/>
      <c r="E1" s="110"/>
      <c r="F1" s="110"/>
    </row>
    <row r="2" spans="1:6">
      <c r="A2" s="125" t="s">
        <v>97</v>
      </c>
      <c r="B2" s="125"/>
      <c r="C2" s="125"/>
      <c r="D2" s="125"/>
      <c r="E2" s="125"/>
      <c r="F2" s="125"/>
    </row>
    <row r="3" spans="1:6">
      <c r="A3" s="124" t="s">
        <v>117</v>
      </c>
      <c r="B3" s="96" t="s">
        <v>1</v>
      </c>
      <c r="C3" s="96" t="s">
        <v>112</v>
      </c>
      <c r="D3" s="96" t="s">
        <v>114</v>
      </c>
      <c r="E3" s="96" t="s">
        <v>7</v>
      </c>
      <c r="F3" s="94" t="s">
        <v>7</v>
      </c>
    </row>
    <row r="4" spans="1:6">
      <c r="A4" s="124"/>
      <c r="B4" s="97" t="s">
        <v>111</v>
      </c>
      <c r="C4" s="97" t="s">
        <v>113</v>
      </c>
      <c r="D4" s="97" t="s">
        <v>115</v>
      </c>
      <c r="E4" s="97" t="s">
        <v>8</v>
      </c>
      <c r="F4" s="95" t="s">
        <v>9</v>
      </c>
    </row>
    <row r="5" spans="1:6">
      <c r="A5" s="84" t="s">
        <v>134</v>
      </c>
      <c r="B5" s="85">
        <f>SUM(B6:B26)</f>
        <v>14360.283180640001</v>
      </c>
      <c r="C5" s="85">
        <f>SUM(C6:C26)</f>
        <v>1115.1997330000002</v>
      </c>
      <c r="D5" s="85">
        <f>SUM(D6:D26)</f>
        <v>262.43271363999997</v>
      </c>
      <c r="E5" s="86">
        <f t="shared" ref="E5:E27" si="0">C5/B5</f>
        <v>7.765861710188772E-2</v>
      </c>
      <c r="F5" s="86">
        <f t="shared" ref="F5:F27" si="1">D5/B5</f>
        <v>1.827489822720223E-2</v>
      </c>
    </row>
    <row r="6" spans="1:6">
      <c r="A6" s="77" t="s">
        <v>135</v>
      </c>
      <c r="B6" s="78">
        <v>230</v>
      </c>
      <c r="C6" s="78">
        <v>0</v>
      </c>
      <c r="D6" s="78">
        <v>0</v>
      </c>
      <c r="E6" s="79">
        <f t="shared" si="0"/>
        <v>0</v>
      </c>
      <c r="F6" s="79">
        <f t="shared" si="1"/>
        <v>0</v>
      </c>
    </row>
    <row r="7" spans="1:6">
      <c r="A7" s="77" t="s">
        <v>136</v>
      </c>
      <c r="B7" s="78">
        <v>168</v>
      </c>
      <c r="C7" s="78">
        <v>4.6748655599999998</v>
      </c>
      <c r="D7" s="78">
        <v>1.0825535800000001</v>
      </c>
      <c r="E7" s="79">
        <f t="shared" si="0"/>
        <v>2.7826580714285714E-2</v>
      </c>
      <c r="F7" s="79">
        <f t="shared" si="1"/>
        <v>6.4437713095238103E-3</v>
      </c>
    </row>
    <row r="8" spans="1:6">
      <c r="A8" s="77" t="s">
        <v>137</v>
      </c>
      <c r="B8" s="78">
        <v>332</v>
      </c>
      <c r="C8" s="78">
        <v>9.7916484100000005</v>
      </c>
      <c r="D8" s="78">
        <v>9.6229772699999998</v>
      </c>
      <c r="E8" s="79">
        <f t="shared" si="0"/>
        <v>2.9492916897590364E-2</v>
      </c>
      <c r="F8" s="79">
        <f t="shared" si="1"/>
        <v>2.8984871295180722E-2</v>
      </c>
    </row>
    <row r="9" spans="1:6">
      <c r="A9" s="77" t="s">
        <v>138</v>
      </c>
      <c r="B9" s="78">
        <v>110</v>
      </c>
      <c r="C9" s="78">
        <v>21.281974329999997</v>
      </c>
      <c r="D9" s="78">
        <v>1.0760246</v>
      </c>
      <c r="E9" s="79">
        <f t="shared" si="0"/>
        <v>0.19347249390909088</v>
      </c>
      <c r="F9" s="79">
        <f t="shared" si="1"/>
        <v>9.7820418181818174E-3</v>
      </c>
    </row>
    <row r="10" spans="1:6">
      <c r="A10" s="77" t="s">
        <v>139</v>
      </c>
      <c r="B10" s="78">
        <v>110</v>
      </c>
      <c r="C10" s="78">
        <v>39.707682119999994</v>
      </c>
      <c r="D10" s="78">
        <v>24.566105040000007</v>
      </c>
      <c r="E10" s="79">
        <f t="shared" si="0"/>
        <v>0.36097892836363632</v>
      </c>
      <c r="F10" s="79">
        <f t="shared" si="1"/>
        <v>0.2233282276363637</v>
      </c>
    </row>
    <row r="11" spans="1:6">
      <c r="A11" s="77" t="s">
        <v>140</v>
      </c>
      <c r="B11" s="78">
        <v>332</v>
      </c>
      <c r="C11" s="78">
        <v>11.745980800000003</v>
      </c>
      <c r="D11" s="78">
        <v>2.6152598999999999</v>
      </c>
      <c r="E11" s="79">
        <f t="shared" si="0"/>
        <v>3.5379460240963868E-2</v>
      </c>
      <c r="F11" s="79">
        <f t="shared" si="1"/>
        <v>7.8772888554216863E-3</v>
      </c>
    </row>
    <row r="12" spans="1:6">
      <c r="A12" s="77" t="s">
        <v>141</v>
      </c>
      <c r="B12" s="78">
        <v>110</v>
      </c>
      <c r="C12" s="78">
        <v>49.273526960000005</v>
      </c>
      <c r="D12" s="78">
        <v>13.229746949999999</v>
      </c>
      <c r="E12" s="79">
        <f t="shared" si="0"/>
        <v>0.44794115418181824</v>
      </c>
      <c r="F12" s="79">
        <f t="shared" si="1"/>
        <v>0.12027042681818181</v>
      </c>
    </row>
    <row r="13" spans="1:6">
      <c r="A13" s="77" t="s">
        <v>142</v>
      </c>
      <c r="B13" s="78">
        <v>308</v>
      </c>
      <c r="C13" s="78">
        <v>53.105747979999997</v>
      </c>
      <c r="D13" s="78">
        <v>2.5303083699999998</v>
      </c>
      <c r="E13" s="79">
        <f t="shared" si="0"/>
        <v>0.17242125967532468</v>
      </c>
      <c r="F13" s="79">
        <f t="shared" si="1"/>
        <v>8.2152869155844143E-3</v>
      </c>
    </row>
    <row r="14" spans="1:6">
      <c r="A14" s="77" t="s">
        <v>143</v>
      </c>
      <c r="B14" s="78">
        <v>332</v>
      </c>
      <c r="C14" s="78">
        <v>12.21174686</v>
      </c>
      <c r="D14" s="78">
        <v>3.4107014099999997</v>
      </c>
      <c r="E14" s="79">
        <f t="shared" si="0"/>
        <v>3.6782370060240967E-2</v>
      </c>
      <c r="F14" s="79">
        <f t="shared" si="1"/>
        <v>1.0273197018072288E-2</v>
      </c>
    </row>
    <row r="15" spans="1:6">
      <c r="A15" s="77" t="s">
        <v>144</v>
      </c>
      <c r="B15" s="78">
        <v>110</v>
      </c>
      <c r="C15" s="78">
        <v>27.52291438</v>
      </c>
      <c r="D15" s="78">
        <v>3.7113708700000005</v>
      </c>
      <c r="E15" s="79">
        <f t="shared" si="0"/>
        <v>0.25020831254545456</v>
      </c>
      <c r="F15" s="79">
        <f t="shared" si="1"/>
        <v>3.3739735181818185E-2</v>
      </c>
    </row>
    <row r="16" spans="1:6">
      <c r="A16" s="77" t="s">
        <v>145</v>
      </c>
      <c r="B16" s="78">
        <v>133</v>
      </c>
      <c r="C16" s="78">
        <v>0</v>
      </c>
      <c r="D16" s="78">
        <v>0</v>
      </c>
      <c r="E16" s="79">
        <f t="shared" si="0"/>
        <v>0</v>
      </c>
      <c r="F16" s="79">
        <f t="shared" si="1"/>
        <v>0</v>
      </c>
    </row>
    <row r="17" spans="1:6">
      <c r="A17" s="77" t="s">
        <v>146</v>
      </c>
      <c r="B17" s="78">
        <v>753.1</v>
      </c>
      <c r="C17" s="78">
        <v>85.317011789999981</v>
      </c>
      <c r="D17" s="78">
        <v>2.9494142299999995</v>
      </c>
      <c r="E17" s="79">
        <f t="shared" si="0"/>
        <v>0.11328775964679323</v>
      </c>
      <c r="F17" s="79">
        <f t="shared" si="1"/>
        <v>3.9163646660470052E-3</v>
      </c>
    </row>
    <row r="18" spans="1:6">
      <c r="A18" s="77" t="s">
        <v>147</v>
      </c>
      <c r="B18" s="78">
        <v>565.20000000000005</v>
      </c>
      <c r="C18" s="78">
        <v>38.211696700000005</v>
      </c>
      <c r="D18" s="78">
        <v>14.42156099</v>
      </c>
      <c r="E18" s="79">
        <f t="shared" si="0"/>
        <v>6.7607389773531493E-2</v>
      </c>
      <c r="F18" s="79">
        <f t="shared" si="1"/>
        <v>2.5515854547062983E-2</v>
      </c>
    </row>
    <row r="19" spans="1:6">
      <c r="A19" s="77" t="s">
        <v>148</v>
      </c>
      <c r="B19" s="78">
        <v>1198.7</v>
      </c>
      <c r="C19" s="78">
        <v>145.68633955999996</v>
      </c>
      <c r="D19" s="78">
        <v>1.4719851000000002</v>
      </c>
      <c r="E19" s="79">
        <f t="shared" si="0"/>
        <v>0.12153694799365976</v>
      </c>
      <c r="F19" s="79">
        <f t="shared" si="1"/>
        <v>1.2279845666138317E-3</v>
      </c>
    </row>
    <row r="20" spans="1:6">
      <c r="A20" s="77" t="s">
        <v>149</v>
      </c>
      <c r="B20" s="78">
        <v>2780.1955309999998</v>
      </c>
      <c r="C20" s="78">
        <v>180.91109019000004</v>
      </c>
      <c r="D20" s="78">
        <v>26.158736359999999</v>
      </c>
      <c r="E20" s="79">
        <f t="shared" si="0"/>
        <v>6.5071354936294248E-2</v>
      </c>
      <c r="F20" s="79">
        <f t="shared" si="1"/>
        <v>9.4089556178054302E-3</v>
      </c>
    </row>
    <row r="21" spans="1:6">
      <c r="A21" s="77" t="s">
        <v>150</v>
      </c>
      <c r="B21" s="78">
        <v>113.68764975000001</v>
      </c>
      <c r="C21" s="78">
        <v>0</v>
      </c>
      <c r="D21" s="78">
        <v>0</v>
      </c>
      <c r="E21" s="79">
        <f t="shared" si="0"/>
        <v>0</v>
      </c>
      <c r="F21" s="79">
        <f t="shared" si="1"/>
        <v>0</v>
      </c>
    </row>
    <row r="22" spans="1:6">
      <c r="A22" s="77" t="s">
        <v>151</v>
      </c>
      <c r="B22" s="78">
        <v>351.3</v>
      </c>
      <c r="C22" s="78">
        <v>0</v>
      </c>
      <c r="D22" s="78">
        <v>0</v>
      </c>
      <c r="E22" s="79">
        <f t="shared" si="0"/>
        <v>0</v>
      </c>
      <c r="F22" s="79">
        <f t="shared" si="1"/>
        <v>0</v>
      </c>
    </row>
    <row r="23" spans="1:6">
      <c r="A23" s="77" t="s">
        <v>152</v>
      </c>
      <c r="B23" s="78">
        <v>422.00000000000006</v>
      </c>
      <c r="C23" s="78">
        <v>11.034015539999995</v>
      </c>
      <c r="D23" s="78">
        <v>3.6185242999999994</v>
      </c>
      <c r="E23" s="79">
        <f t="shared" si="0"/>
        <v>2.6146956255924156E-2</v>
      </c>
      <c r="F23" s="79">
        <f t="shared" si="1"/>
        <v>8.5747021327014193E-3</v>
      </c>
    </row>
    <row r="24" spans="1:6">
      <c r="A24" s="77" t="s">
        <v>153</v>
      </c>
      <c r="B24" s="78">
        <v>2071.4999998900003</v>
      </c>
      <c r="C24" s="78">
        <v>106.04442600000003</v>
      </c>
      <c r="D24" s="78">
        <v>23.819694100000003</v>
      </c>
      <c r="E24" s="79">
        <f t="shared" si="0"/>
        <v>5.1192095585629323E-2</v>
      </c>
      <c r="F24" s="79">
        <f t="shared" si="1"/>
        <v>1.1498766160398197E-2</v>
      </c>
    </row>
    <row r="25" spans="1:6">
      <c r="A25" s="77" t="s">
        <v>154</v>
      </c>
      <c r="B25" s="78">
        <v>1509.6</v>
      </c>
      <c r="C25" s="78">
        <v>122.02588395000004</v>
      </c>
      <c r="D25" s="78">
        <v>67.81288628999998</v>
      </c>
      <c r="E25" s="79">
        <f t="shared" si="0"/>
        <v>8.0833256458664571E-2</v>
      </c>
      <c r="F25" s="79">
        <f t="shared" si="1"/>
        <v>4.4921095846581868E-2</v>
      </c>
    </row>
    <row r="26" spans="1:6">
      <c r="A26" s="77" t="s">
        <v>155</v>
      </c>
      <c r="B26" s="78">
        <v>2320</v>
      </c>
      <c r="C26" s="78">
        <v>196.65318187</v>
      </c>
      <c r="D26" s="78">
        <v>60.334864279999962</v>
      </c>
      <c r="E26" s="79">
        <f t="shared" si="0"/>
        <v>8.476430253017242E-2</v>
      </c>
      <c r="F26" s="79">
        <f t="shared" si="1"/>
        <v>2.6006407017241363E-2</v>
      </c>
    </row>
    <row r="27" spans="1:6">
      <c r="A27" s="91" t="s">
        <v>85</v>
      </c>
      <c r="B27" s="92">
        <f>SUM(B28:B34)</f>
        <v>440</v>
      </c>
      <c r="C27" s="92">
        <f>SUM(C28:C34)</f>
        <v>4.8881209399999994</v>
      </c>
      <c r="D27" s="92">
        <f>SUM(D28:D34)</f>
        <v>1.0283337699999999</v>
      </c>
      <c r="E27" s="93">
        <f t="shared" si="0"/>
        <v>1.1109365772727271E-2</v>
      </c>
      <c r="F27" s="93">
        <f t="shared" si="1"/>
        <v>2.3371222045454544E-3</v>
      </c>
    </row>
    <row r="28" spans="1:6">
      <c r="A28" s="77" t="s">
        <v>118</v>
      </c>
      <c r="B28" s="78">
        <v>107</v>
      </c>
      <c r="C28" s="78">
        <v>4.6734347199999995</v>
      </c>
      <c r="D28" s="78">
        <v>1.0283337699999999</v>
      </c>
      <c r="E28" s="79">
        <f t="shared" ref="E28:E65" si="2">C28/B28</f>
        <v>4.3676959999999994E-2</v>
      </c>
      <c r="F28" s="79">
        <f t="shared" ref="F28:F65" si="3">D28/B28</f>
        <v>9.6105959813084108E-3</v>
      </c>
    </row>
    <row r="29" spans="1:6">
      <c r="A29" s="77" t="s">
        <v>119</v>
      </c>
      <c r="B29" s="78">
        <v>55</v>
      </c>
      <c r="C29" s="78">
        <v>0.21468622000000004</v>
      </c>
      <c r="D29" s="78">
        <v>0</v>
      </c>
      <c r="E29" s="79">
        <f t="shared" si="2"/>
        <v>3.9033858181818188E-3</v>
      </c>
      <c r="F29" s="79">
        <f t="shared" si="3"/>
        <v>0</v>
      </c>
    </row>
    <row r="30" spans="1:6">
      <c r="A30" s="77" t="s">
        <v>120</v>
      </c>
      <c r="B30" s="78">
        <v>90</v>
      </c>
      <c r="C30" s="78">
        <v>0</v>
      </c>
      <c r="D30" s="78">
        <v>0</v>
      </c>
      <c r="E30" s="79">
        <f t="shared" si="2"/>
        <v>0</v>
      </c>
      <c r="F30" s="79">
        <f t="shared" si="3"/>
        <v>0</v>
      </c>
    </row>
    <row r="31" spans="1:6">
      <c r="A31" s="80" t="s">
        <v>121</v>
      </c>
      <c r="B31" s="78">
        <v>100</v>
      </c>
      <c r="C31" s="78">
        <v>0</v>
      </c>
      <c r="D31" s="78">
        <v>0</v>
      </c>
      <c r="E31" s="79">
        <f t="shared" si="2"/>
        <v>0</v>
      </c>
      <c r="F31" s="79">
        <f t="shared" si="3"/>
        <v>0</v>
      </c>
    </row>
    <row r="32" spans="1:6">
      <c r="A32" s="77" t="s">
        <v>122</v>
      </c>
      <c r="B32" s="78">
        <v>18</v>
      </c>
      <c r="C32" s="78">
        <v>0</v>
      </c>
      <c r="D32" s="78">
        <v>0</v>
      </c>
      <c r="E32" s="79">
        <f t="shared" si="2"/>
        <v>0</v>
      </c>
      <c r="F32" s="79">
        <f t="shared" si="3"/>
        <v>0</v>
      </c>
    </row>
    <row r="33" spans="1:6">
      <c r="A33" s="77" t="s">
        <v>123</v>
      </c>
      <c r="B33" s="78">
        <v>60</v>
      </c>
      <c r="C33" s="78">
        <v>0</v>
      </c>
      <c r="D33" s="78">
        <v>0</v>
      </c>
      <c r="E33" s="79">
        <f t="shared" si="2"/>
        <v>0</v>
      </c>
      <c r="F33" s="79">
        <f t="shared" si="3"/>
        <v>0</v>
      </c>
    </row>
    <row r="34" spans="1:6">
      <c r="A34" s="77" t="s">
        <v>124</v>
      </c>
      <c r="B34" s="78">
        <v>10</v>
      </c>
      <c r="C34" s="78">
        <v>0</v>
      </c>
      <c r="D34" s="78">
        <v>0</v>
      </c>
      <c r="E34" s="79">
        <f t="shared" si="2"/>
        <v>0</v>
      </c>
      <c r="F34" s="79">
        <f t="shared" si="3"/>
        <v>0</v>
      </c>
    </row>
    <row r="35" spans="1:6">
      <c r="A35" s="84" t="s">
        <v>84</v>
      </c>
      <c r="B35" s="85">
        <f>SUM(B36:B42)</f>
        <v>16950</v>
      </c>
      <c r="C35" s="85">
        <f>SUM(C36:C42)</f>
        <v>1377.5385989599999</v>
      </c>
      <c r="D35" s="85">
        <f>SUM(D36:D42)</f>
        <v>273.14758402000001</v>
      </c>
      <c r="E35" s="86">
        <f t="shared" ref="E35:E42" si="4">C35/B35</f>
        <v>8.1270713802949854E-2</v>
      </c>
      <c r="F35" s="86">
        <f t="shared" ref="F35:F42" si="5">D35/B35</f>
        <v>1.6114901712094395E-2</v>
      </c>
    </row>
    <row r="36" spans="1:6">
      <c r="A36" s="77" t="s">
        <v>127</v>
      </c>
      <c r="B36" s="78">
        <v>250</v>
      </c>
      <c r="C36" s="78">
        <v>245.89872124999999</v>
      </c>
      <c r="D36" s="78">
        <v>71.235196520000002</v>
      </c>
      <c r="E36" s="79">
        <f t="shared" si="4"/>
        <v>0.98359488500000003</v>
      </c>
      <c r="F36" s="79">
        <f t="shared" si="5"/>
        <v>0.28494078608000001</v>
      </c>
    </row>
    <row r="37" spans="1:6">
      <c r="A37" s="77" t="s">
        <v>128</v>
      </c>
      <c r="B37" s="78">
        <v>500</v>
      </c>
      <c r="C37" s="78">
        <v>227.75722888999991</v>
      </c>
      <c r="D37" s="78">
        <v>6.1042095800000009</v>
      </c>
      <c r="E37" s="79">
        <f t="shared" si="4"/>
        <v>0.45551445777999983</v>
      </c>
      <c r="F37" s="79">
        <f t="shared" si="5"/>
        <v>1.2208419160000001E-2</v>
      </c>
    </row>
    <row r="38" spans="1:6">
      <c r="A38" s="77" t="s">
        <v>129</v>
      </c>
      <c r="B38" s="78">
        <v>1000</v>
      </c>
      <c r="C38" s="78">
        <v>83.357388700000001</v>
      </c>
      <c r="D38" s="78">
        <v>16.195866780000003</v>
      </c>
      <c r="E38" s="79">
        <f t="shared" si="4"/>
        <v>8.3357388700000007E-2</v>
      </c>
      <c r="F38" s="79">
        <f t="shared" si="5"/>
        <v>1.6195866780000002E-2</v>
      </c>
    </row>
    <row r="39" spans="1:6">
      <c r="A39" s="77" t="s">
        <v>130</v>
      </c>
      <c r="B39" s="78">
        <v>400</v>
      </c>
      <c r="C39" s="78">
        <v>23.377634219999997</v>
      </c>
      <c r="D39" s="78">
        <v>0.81061509999999992</v>
      </c>
      <c r="E39" s="79">
        <f t="shared" si="4"/>
        <v>5.8444085549999997E-2</v>
      </c>
      <c r="F39" s="79">
        <f t="shared" si="5"/>
        <v>2.0265377499999997E-3</v>
      </c>
    </row>
    <row r="40" spans="1:6">
      <c r="A40" s="77" t="s">
        <v>131</v>
      </c>
      <c r="B40" s="78">
        <v>1900</v>
      </c>
      <c r="C40" s="78">
        <v>18</v>
      </c>
      <c r="D40" s="78">
        <v>0</v>
      </c>
      <c r="E40" s="79">
        <f t="shared" si="4"/>
        <v>9.4736842105263164E-3</v>
      </c>
      <c r="F40" s="79">
        <f t="shared" si="5"/>
        <v>0</v>
      </c>
    </row>
    <row r="41" spans="1:6">
      <c r="A41" s="77" t="s">
        <v>132</v>
      </c>
      <c r="B41" s="78">
        <v>1400</v>
      </c>
      <c r="C41" s="78">
        <v>779.14762589999998</v>
      </c>
      <c r="D41" s="78">
        <v>178.80169604</v>
      </c>
      <c r="E41" s="79">
        <f t="shared" si="4"/>
        <v>0.55653401849999995</v>
      </c>
      <c r="F41" s="79">
        <f t="shared" si="5"/>
        <v>0.12771549717142858</v>
      </c>
    </row>
    <row r="42" spans="1:6">
      <c r="A42" s="77" t="s">
        <v>133</v>
      </c>
      <c r="B42" s="78">
        <v>11500</v>
      </c>
      <c r="C42" s="78">
        <v>0</v>
      </c>
      <c r="D42" s="78">
        <v>0</v>
      </c>
      <c r="E42" s="79">
        <f t="shared" si="4"/>
        <v>0</v>
      </c>
      <c r="F42" s="79">
        <f t="shared" si="5"/>
        <v>0</v>
      </c>
    </row>
    <row r="43" spans="1:6">
      <c r="A43" s="84" t="s">
        <v>116</v>
      </c>
      <c r="B43" s="85">
        <f>SUM(B44:B45)</f>
        <v>54.893000000000001</v>
      </c>
      <c r="C43" s="85">
        <f>SUM(C44:C45)</f>
        <v>12.43668237</v>
      </c>
      <c r="D43" s="85">
        <f>SUM(D44:D45)</f>
        <v>6.5538037400000002</v>
      </c>
      <c r="E43" s="86">
        <f t="shared" si="2"/>
        <v>0.22656226422312498</v>
      </c>
      <c r="F43" s="86">
        <f t="shared" si="3"/>
        <v>0.11939234037126774</v>
      </c>
    </row>
    <row r="44" spans="1:6">
      <c r="A44" s="77" t="s">
        <v>125</v>
      </c>
      <c r="B44" s="78">
        <v>12</v>
      </c>
      <c r="C44" s="78">
        <v>0</v>
      </c>
      <c r="D44" s="78">
        <v>0</v>
      </c>
      <c r="E44" s="79">
        <f t="shared" si="2"/>
        <v>0</v>
      </c>
      <c r="F44" s="79">
        <f t="shared" si="3"/>
        <v>0</v>
      </c>
    </row>
    <row r="45" spans="1:6">
      <c r="A45" s="77" t="s">
        <v>126</v>
      </c>
      <c r="B45" s="78">
        <v>42.893000000000001</v>
      </c>
      <c r="C45" s="78">
        <v>12.43668237</v>
      </c>
      <c r="D45" s="78">
        <v>6.5538037400000002</v>
      </c>
      <c r="E45" s="79">
        <f t="shared" si="2"/>
        <v>0.28994666658895391</v>
      </c>
      <c r="F45" s="79">
        <f t="shared" si="3"/>
        <v>0.15279424941132586</v>
      </c>
    </row>
    <row r="46" spans="1:6">
      <c r="A46" s="84" t="s">
        <v>166</v>
      </c>
      <c r="B46" s="85">
        <f>SUM(B47:B53)</f>
        <v>800.66099311000005</v>
      </c>
      <c r="C46" s="85">
        <f>SUM(C47:C53)</f>
        <v>364.33873819999997</v>
      </c>
      <c r="D46" s="85">
        <f>SUM(D47:D53)</f>
        <v>83.129606940000002</v>
      </c>
      <c r="E46" s="86">
        <f t="shared" ref="E46:E53" si="6">C46/B46</f>
        <v>0.45504744371872347</v>
      </c>
      <c r="F46" s="86">
        <f t="shared" ref="F46:F53" si="7">D46/B46</f>
        <v>0.10382622315232373</v>
      </c>
    </row>
    <row r="47" spans="1:6">
      <c r="A47" s="81" t="s">
        <v>167</v>
      </c>
      <c r="B47" s="78">
        <v>54.8</v>
      </c>
      <c r="C47" s="78">
        <v>3.61391974</v>
      </c>
      <c r="D47" s="78">
        <v>3.61391974</v>
      </c>
      <c r="E47" s="79">
        <f t="shared" si="6"/>
        <v>6.5947440510948904E-2</v>
      </c>
      <c r="F47" s="79">
        <f t="shared" si="7"/>
        <v>6.5947440510948904E-2</v>
      </c>
    </row>
    <row r="48" spans="1:6">
      <c r="A48" s="81" t="s">
        <v>168</v>
      </c>
      <c r="B48" s="78">
        <v>43.422685000000001</v>
      </c>
      <c r="C48" s="78">
        <v>34.582154520000003</v>
      </c>
      <c r="D48" s="78">
        <v>28.457012579999997</v>
      </c>
      <c r="E48" s="79">
        <f t="shared" si="6"/>
        <v>0.79640755793889761</v>
      </c>
      <c r="F48" s="79">
        <f t="shared" si="7"/>
        <v>0.65534898590448742</v>
      </c>
    </row>
    <row r="49" spans="1:6">
      <c r="A49" s="81" t="s">
        <v>169</v>
      </c>
      <c r="B49" s="78">
        <v>315</v>
      </c>
      <c r="C49" s="78">
        <v>85.590325059999998</v>
      </c>
      <c r="D49" s="78">
        <v>43.016289869999994</v>
      </c>
      <c r="E49" s="79">
        <f t="shared" si="6"/>
        <v>0.27171531765079365</v>
      </c>
      <c r="F49" s="79">
        <f t="shared" si="7"/>
        <v>0.13655965038095236</v>
      </c>
    </row>
    <row r="50" spans="1:6">
      <c r="A50" s="81" t="s">
        <v>170</v>
      </c>
      <c r="B50" s="78">
        <v>145.66000099999999</v>
      </c>
      <c r="C50" s="78">
        <v>105.49479017</v>
      </c>
      <c r="D50" s="78">
        <v>1.5871934999999999</v>
      </c>
      <c r="E50" s="79">
        <f t="shared" si="6"/>
        <v>0.72425366913185729</v>
      </c>
      <c r="F50" s="79">
        <f t="shared" si="7"/>
        <v>1.0896563841160485E-2</v>
      </c>
    </row>
    <row r="51" spans="1:6">
      <c r="A51" s="81" t="s">
        <v>171</v>
      </c>
      <c r="B51" s="78">
        <v>25.300000009999998</v>
      </c>
      <c r="C51" s="78">
        <v>1.72985346</v>
      </c>
      <c r="D51" s="78">
        <v>1.7298533899999999</v>
      </c>
      <c r="E51" s="79">
        <f t="shared" si="6"/>
        <v>6.8373654518429389E-2</v>
      </c>
      <c r="F51" s="79">
        <f t="shared" si="7"/>
        <v>6.8373651751630973E-2</v>
      </c>
    </row>
    <row r="52" spans="1:6">
      <c r="A52" s="81" t="s">
        <v>172</v>
      </c>
      <c r="B52" s="78">
        <v>106.6822389</v>
      </c>
      <c r="C52" s="78">
        <v>23.531627059999998</v>
      </c>
      <c r="D52" s="78">
        <v>4.6771866600000003</v>
      </c>
      <c r="E52" s="79">
        <f t="shared" si="6"/>
        <v>0.22057680174914288</v>
      </c>
      <c r="F52" s="79">
        <f t="shared" si="7"/>
        <v>4.3842224424856913E-2</v>
      </c>
    </row>
    <row r="53" spans="1:6">
      <c r="A53" s="87" t="s">
        <v>173</v>
      </c>
      <c r="B53" s="88">
        <v>109.79606820000001</v>
      </c>
      <c r="C53" s="88">
        <v>109.79606819</v>
      </c>
      <c r="D53" s="88">
        <v>4.8151199999999998E-2</v>
      </c>
      <c r="E53" s="89">
        <f t="shared" si="6"/>
        <v>0.99999999990892197</v>
      </c>
      <c r="F53" s="89">
        <f t="shared" si="7"/>
        <v>4.3855122309379742E-4</v>
      </c>
    </row>
    <row r="54" spans="1:6">
      <c r="A54" s="84" t="s">
        <v>86</v>
      </c>
      <c r="B54" s="85">
        <f>SUM(B55:B64)</f>
        <v>4972.8385657600011</v>
      </c>
      <c r="C54" s="85">
        <f>SUM(C55:C64)</f>
        <v>633.97401318999994</v>
      </c>
      <c r="D54" s="85">
        <f>SUM(D55:D64)</f>
        <v>315.54754279000002</v>
      </c>
      <c r="E54" s="86">
        <f t="shared" si="2"/>
        <v>0.1274873504953824</v>
      </c>
      <c r="F54" s="86">
        <f t="shared" si="3"/>
        <v>6.3454210028588517E-2</v>
      </c>
    </row>
    <row r="55" spans="1:6">
      <c r="A55" s="77" t="s">
        <v>156</v>
      </c>
      <c r="B55" s="78">
        <v>3</v>
      </c>
      <c r="C55" s="78">
        <v>1.5960800100000003</v>
      </c>
      <c r="D55" s="78">
        <v>1.5960800099999999</v>
      </c>
      <c r="E55" s="79">
        <f t="shared" si="2"/>
        <v>0.53202667000000015</v>
      </c>
      <c r="F55" s="79">
        <f t="shared" si="3"/>
        <v>0.53202666999999992</v>
      </c>
    </row>
    <row r="56" spans="1:6">
      <c r="A56" s="77" t="s">
        <v>157</v>
      </c>
      <c r="B56" s="78">
        <v>3</v>
      </c>
      <c r="C56" s="78">
        <v>0</v>
      </c>
      <c r="D56" s="78">
        <v>0</v>
      </c>
      <c r="E56" s="79">
        <f t="shared" si="2"/>
        <v>0</v>
      </c>
      <c r="F56" s="79">
        <f t="shared" si="3"/>
        <v>0</v>
      </c>
    </row>
    <row r="57" spans="1:6">
      <c r="A57" s="77" t="s">
        <v>158</v>
      </c>
      <c r="B57" s="78">
        <v>26.532244760000001</v>
      </c>
      <c r="C57" s="78">
        <v>26.532244759999998</v>
      </c>
      <c r="D57" s="78">
        <v>13.951462779999996</v>
      </c>
      <c r="E57" s="79">
        <f t="shared" si="2"/>
        <v>0.99999999999999989</v>
      </c>
      <c r="F57" s="79">
        <f t="shared" si="3"/>
        <v>0.52583047179759224</v>
      </c>
    </row>
    <row r="58" spans="1:6">
      <c r="A58" s="77" t="s">
        <v>159</v>
      </c>
      <c r="B58" s="78">
        <v>600</v>
      </c>
      <c r="C58" s="78">
        <v>600</v>
      </c>
      <c r="D58" s="78">
        <v>300</v>
      </c>
      <c r="E58" s="79">
        <f t="shared" si="2"/>
        <v>1</v>
      </c>
      <c r="F58" s="79">
        <f t="shared" si="3"/>
        <v>0.5</v>
      </c>
    </row>
    <row r="59" spans="1:6">
      <c r="A59" s="77" t="s">
        <v>160</v>
      </c>
      <c r="B59" s="78">
        <v>715</v>
      </c>
      <c r="C59" s="78">
        <v>0</v>
      </c>
      <c r="D59" s="78">
        <v>0</v>
      </c>
      <c r="E59" s="79">
        <f t="shared" si="2"/>
        <v>0</v>
      </c>
      <c r="F59" s="79">
        <f t="shared" si="3"/>
        <v>0</v>
      </c>
    </row>
    <row r="60" spans="1:6">
      <c r="A60" s="77" t="s">
        <v>161</v>
      </c>
      <c r="B60" s="78">
        <v>67.456321000000003</v>
      </c>
      <c r="C60" s="78">
        <v>0</v>
      </c>
      <c r="D60" s="78">
        <v>0</v>
      </c>
      <c r="E60" s="79">
        <f t="shared" si="2"/>
        <v>0</v>
      </c>
      <c r="F60" s="79">
        <f t="shared" si="3"/>
        <v>0</v>
      </c>
    </row>
    <row r="61" spans="1:6">
      <c r="A61" s="77" t="s">
        <v>162</v>
      </c>
      <c r="B61" s="78">
        <v>30</v>
      </c>
      <c r="C61" s="78">
        <v>3.7620534199999995</v>
      </c>
      <c r="D61" s="78">
        <v>0</v>
      </c>
      <c r="E61" s="79">
        <f t="shared" si="2"/>
        <v>0.12540178066666666</v>
      </c>
      <c r="F61" s="79">
        <f t="shared" si="3"/>
        <v>0</v>
      </c>
    </row>
    <row r="62" spans="1:6">
      <c r="A62" s="77" t="s">
        <v>163</v>
      </c>
      <c r="B62" s="78">
        <v>3500</v>
      </c>
      <c r="C62" s="78">
        <v>0</v>
      </c>
      <c r="D62" s="78">
        <v>0</v>
      </c>
      <c r="E62" s="79">
        <f t="shared" si="2"/>
        <v>0</v>
      </c>
      <c r="F62" s="79">
        <f t="shared" si="3"/>
        <v>0</v>
      </c>
    </row>
    <row r="63" spans="1:6">
      <c r="A63" s="77" t="s">
        <v>164</v>
      </c>
      <c r="B63" s="78">
        <v>16.8</v>
      </c>
      <c r="C63" s="78">
        <v>2.0836350000000001</v>
      </c>
      <c r="D63" s="78">
        <v>0</v>
      </c>
      <c r="E63" s="79">
        <f t="shared" si="2"/>
        <v>0.12402589285714286</v>
      </c>
      <c r="F63" s="79">
        <f t="shared" si="3"/>
        <v>0</v>
      </c>
    </row>
    <row r="64" spans="1:6">
      <c r="A64" s="77" t="s">
        <v>165</v>
      </c>
      <c r="B64" s="78">
        <v>11.05</v>
      </c>
      <c r="C64" s="78">
        <v>0</v>
      </c>
      <c r="D64" s="78">
        <v>0</v>
      </c>
      <c r="E64" s="79">
        <f t="shared" si="2"/>
        <v>0</v>
      </c>
      <c r="F64" s="79">
        <f t="shared" si="3"/>
        <v>0</v>
      </c>
    </row>
    <row r="65" spans="1:6">
      <c r="A65" s="90" t="s">
        <v>10</v>
      </c>
      <c r="B65" s="82">
        <f>B54+B5+B27+B43+B35+B46</f>
        <v>37578.675739510007</v>
      </c>
      <c r="C65" s="82">
        <f>C54+C5+C27+C43+C35+C46</f>
        <v>3508.3758866600001</v>
      </c>
      <c r="D65" s="82">
        <f>D54+D5+D27+D43+D35+D46</f>
        <v>941.83958490000009</v>
      </c>
      <c r="E65" s="83">
        <f t="shared" si="2"/>
        <v>9.3360817474771027E-2</v>
      </c>
      <c r="F65" s="83">
        <f t="shared" si="3"/>
        <v>2.5063139303489485E-2</v>
      </c>
    </row>
  </sheetData>
  <mergeCells count="3">
    <mergeCell ref="A1:F1"/>
    <mergeCell ref="A3:A4"/>
    <mergeCell ref="A2:F2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zoomScaleNormal="100" zoomScaleSheetLayoutView="100" workbookViewId="0">
      <selection activeCell="B6" sqref="B6"/>
    </sheetView>
  </sheetViews>
  <sheetFormatPr baseColWidth="10" defaultColWidth="11" defaultRowHeight="16"/>
  <cols>
    <col min="2" max="2" width="16" customWidth="1"/>
    <col min="3" max="3" width="12" bestFit="1" customWidth="1"/>
    <col min="4" max="4" width="11" bestFit="1" customWidth="1"/>
    <col min="5" max="5" width="13.1640625" customWidth="1"/>
    <col min="6" max="6" width="13.33203125" customWidth="1"/>
  </cols>
  <sheetData>
    <row r="1" spans="1:6">
      <c r="A1" s="110" t="s">
        <v>98</v>
      </c>
      <c r="B1" s="110"/>
      <c r="C1" s="110"/>
      <c r="D1" s="110"/>
      <c r="E1" s="110"/>
      <c r="F1" s="110"/>
    </row>
    <row r="2" spans="1:6" ht="17" thickBot="1">
      <c r="A2" s="109" t="s">
        <v>97</v>
      </c>
      <c r="B2" s="109"/>
      <c r="C2" s="109"/>
      <c r="D2" s="109"/>
      <c r="E2" s="109"/>
      <c r="F2" s="109"/>
    </row>
    <row r="3" spans="1:6" ht="31" thickBot="1">
      <c r="A3" s="53" t="s">
        <v>0</v>
      </c>
      <c r="B3" s="57" t="s">
        <v>11</v>
      </c>
      <c r="C3" s="57" t="s">
        <v>12</v>
      </c>
      <c r="D3" s="57" t="s">
        <v>13</v>
      </c>
      <c r="E3" s="57" t="s">
        <v>14</v>
      </c>
      <c r="F3" s="57" t="s">
        <v>15</v>
      </c>
    </row>
    <row r="4" spans="1:6" ht="17" thickBot="1">
      <c r="A4" s="19" t="s">
        <v>4</v>
      </c>
      <c r="B4" s="20">
        <v>34509.279999999999</v>
      </c>
      <c r="C4" s="20">
        <v>15436.26</v>
      </c>
      <c r="D4" s="20">
        <v>7007.94</v>
      </c>
      <c r="E4" s="21">
        <f>C4/$B4</f>
        <v>0.44730750685033127</v>
      </c>
      <c r="F4" s="21">
        <f t="shared" ref="F4:F6" si="0">D4/$B4</f>
        <v>0.20307407166999716</v>
      </c>
    </row>
    <row r="5" spans="1:6" ht="17" thickBot="1">
      <c r="A5" s="19" t="s">
        <v>5</v>
      </c>
      <c r="B5" s="20">
        <v>19753.330000000002</v>
      </c>
      <c r="C5" s="20">
        <v>9928.6</v>
      </c>
      <c r="D5" s="20">
        <v>4878.88</v>
      </c>
      <c r="E5" s="21">
        <f t="shared" ref="E5:E6" si="1">C5/$B5</f>
        <v>0.5026291769539617</v>
      </c>
      <c r="F5" s="21">
        <f t="shared" si="0"/>
        <v>0.24699025430142663</v>
      </c>
    </row>
    <row r="6" spans="1:6" ht="17" thickBot="1">
      <c r="A6" s="58" t="s">
        <v>10</v>
      </c>
      <c r="B6" s="61">
        <f>SUM(B4:B5)</f>
        <v>54262.61</v>
      </c>
      <c r="C6" s="61">
        <f>SUM(C4:C5)</f>
        <v>25364.86</v>
      </c>
      <c r="D6" s="61">
        <f>SUM(D4:D5)</f>
        <v>11886.82</v>
      </c>
      <c r="E6" s="62">
        <f t="shared" si="1"/>
        <v>0.46744636868738898</v>
      </c>
      <c r="F6" s="62">
        <f t="shared" si="0"/>
        <v>0.21906097034403615</v>
      </c>
    </row>
    <row r="7" spans="1:6">
      <c r="A7" s="1" t="s">
        <v>16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zoomScaleNormal="100" workbookViewId="0">
      <selection activeCell="D9" sqref="D9"/>
    </sheetView>
  </sheetViews>
  <sheetFormatPr baseColWidth="10" defaultColWidth="11" defaultRowHeight="16"/>
  <cols>
    <col min="1" max="1" width="18.5" bestFit="1" customWidth="1"/>
    <col min="2" max="2" width="19.33203125" customWidth="1"/>
    <col min="3" max="3" width="17.1640625" customWidth="1"/>
    <col min="4" max="4" width="16.1640625" customWidth="1"/>
    <col min="6" max="6" width="14" customWidth="1"/>
    <col min="7" max="7" width="15.33203125" customWidth="1"/>
  </cols>
  <sheetData>
    <row r="1" spans="1:7">
      <c r="A1" s="108" t="s">
        <v>99</v>
      </c>
      <c r="B1" s="108"/>
      <c r="C1" s="108"/>
      <c r="D1" s="108"/>
      <c r="E1" s="108"/>
      <c r="F1" s="108"/>
      <c r="G1" s="108"/>
    </row>
    <row r="2" spans="1:7" ht="17" thickBot="1">
      <c r="A2" s="109" t="s">
        <v>97</v>
      </c>
      <c r="B2" s="109"/>
      <c r="C2" s="109"/>
      <c r="D2" s="109"/>
      <c r="E2" s="109"/>
      <c r="F2" s="109"/>
      <c r="G2" s="109"/>
    </row>
    <row r="3" spans="1:7" ht="31" thickBot="1">
      <c r="A3" s="53" t="s">
        <v>26</v>
      </c>
      <c r="B3" s="53" t="s">
        <v>17</v>
      </c>
      <c r="C3" s="57" t="s">
        <v>11</v>
      </c>
      <c r="D3" s="57" t="s">
        <v>12</v>
      </c>
      <c r="E3" s="57" t="s">
        <v>13</v>
      </c>
      <c r="F3" s="57" t="s">
        <v>14</v>
      </c>
      <c r="G3" s="57" t="s">
        <v>15</v>
      </c>
    </row>
    <row r="4" spans="1:7" ht="17" thickBot="1">
      <c r="A4" s="113" t="s">
        <v>18</v>
      </c>
      <c r="B4" s="14" t="s">
        <v>19</v>
      </c>
      <c r="C4" s="15">
        <v>814.98</v>
      </c>
      <c r="D4" s="69">
        <v>427.68</v>
      </c>
      <c r="E4" s="69">
        <v>184.4</v>
      </c>
      <c r="F4" s="16">
        <f>D4/$C4</f>
        <v>0.52477361407641909</v>
      </c>
      <c r="G4" s="16">
        <f t="shared" ref="G4:G12" si="0">E4/$C4</f>
        <v>0.22626322118334191</v>
      </c>
    </row>
    <row r="5" spans="1:7" ht="17" thickBot="1">
      <c r="A5" s="113"/>
      <c r="B5" s="14" t="s">
        <v>20</v>
      </c>
      <c r="C5" s="15">
        <v>1918.82</v>
      </c>
      <c r="D5" s="69">
        <v>881.83</v>
      </c>
      <c r="E5" s="69">
        <v>412.9</v>
      </c>
      <c r="F5" s="16">
        <f t="shared" ref="F5:F12" si="1">D5/$C5</f>
        <v>0.4595689017208493</v>
      </c>
      <c r="G5" s="16">
        <f t="shared" si="0"/>
        <v>0.21518433203739798</v>
      </c>
    </row>
    <row r="6" spans="1:7" ht="17" thickBot="1">
      <c r="A6" s="113" t="s">
        <v>21</v>
      </c>
      <c r="B6" s="14" t="s">
        <v>19</v>
      </c>
      <c r="C6" s="15">
        <v>12563.48</v>
      </c>
      <c r="D6" s="69">
        <v>6863.91</v>
      </c>
      <c r="E6" s="69">
        <v>2293.63</v>
      </c>
      <c r="F6" s="16">
        <f t="shared" si="1"/>
        <v>0.54633827570068172</v>
      </c>
      <c r="G6" s="16">
        <f t="shared" si="0"/>
        <v>0.18256327068614747</v>
      </c>
    </row>
    <row r="7" spans="1:7" ht="17" thickBot="1">
      <c r="A7" s="113"/>
      <c r="B7" s="14" t="s">
        <v>20</v>
      </c>
      <c r="C7" s="15">
        <v>20384.080000000002</v>
      </c>
      <c r="D7" s="69">
        <v>7332.19</v>
      </c>
      <c r="E7" s="69">
        <v>3851.71</v>
      </c>
      <c r="F7" s="16">
        <f t="shared" si="1"/>
        <v>0.35970178688466681</v>
      </c>
      <c r="G7" s="16">
        <f t="shared" si="0"/>
        <v>0.1889567741099917</v>
      </c>
    </row>
    <row r="8" spans="1:7" ht="17" thickBot="1">
      <c r="A8" s="113" t="s">
        <v>22</v>
      </c>
      <c r="B8" s="14" t="s">
        <v>19</v>
      </c>
      <c r="C8" s="15">
        <v>1607.5</v>
      </c>
      <c r="D8" s="69">
        <v>997.81</v>
      </c>
      <c r="E8" s="69">
        <v>339.1</v>
      </c>
      <c r="F8" s="16">
        <f t="shared" si="1"/>
        <v>0.62072161741835141</v>
      </c>
      <c r="G8" s="16">
        <f t="shared" si="0"/>
        <v>0.21094867807153966</v>
      </c>
    </row>
    <row r="9" spans="1:7" ht="17" thickBot="1">
      <c r="A9" s="113"/>
      <c r="B9" s="14" t="s">
        <v>20</v>
      </c>
      <c r="C9" s="15">
        <v>13197.89</v>
      </c>
      <c r="D9" s="69">
        <v>6918.53</v>
      </c>
      <c r="E9" s="69">
        <v>3572.13</v>
      </c>
      <c r="F9" s="16">
        <f t="shared" si="1"/>
        <v>0.52421485555645642</v>
      </c>
      <c r="G9" s="16">
        <f t="shared" si="0"/>
        <v>0.27065917354971136</v>
      </c>
    </row>
    <row r="10" spans="1:7" ht="17" thickBot="1">
      <c r="A10" s="111" t="s">
        <v>23</v>
      </c>
      <c r="B10" s="111"/>
      <c r="C10" s="17">
        <v>2785.35</v>
      </c>
      <c r="D10" s="17">
        <v>1868.94</v>
      </c>
      <c r="E10" s="17">
        <v>1221.3</v>
      </c>
      <c r="F10" s="18">
        <f t="shared" si="1"/>
        <v>0.67098928321395879</v>
      </c>
      <c r="G10" s="18">
        <f t="shared" si="0"/>
        <v>0.43847272335613119</v>
      </c>
    </row>
    <row r="11" spans="1:7" ht="17" thickBot="1">
      <c r="A11" s="111" t="s">
        <v>24</v>
      </c>
      <c r="B11" s="111"/>
      <c r="C11" s="17">
        <v>990.51</v>
      </c>
      <c r="D11" s="17">
        <v>73.97</v>
      </c>
      <c r="E11" s="17">
        <v>11.65</v>
      </c>
      <c r="F11" s="18">
        <f t="shared" si="1"/>
        <v>7.4678700871268336E-2</v>
      </c>
      <c r="G11" s="18">
        <f t="shared" si="0"/>
        <v>1.176161775247095E-2</v>
      </c>
    </row>
    <row r="12" spans="1:7" ht="17" thickBot="1">
      <c r="A12" s="112" t="s">
        <v>25</v>
      </c>
      <c r="B12" s="112"/>
      <c r="C12" s="63">
        <f>SUM(C4:C11)</f>
        <v>54262.61</v>
      </c>
      <c r="D12" s="63">
        <f>SUM(D4:D11)</f>
        <v>25364.86</v>
      </c>
      <c r="E12" s="63">
        <f>SUM(E4:E11)</f>
        <v>11886.82</v>
      </c>
      <c r="F12" s="64">
        <f t="shared" si="1"/>
        <v>0.46744636868738898</v>
      </c>
      <c r="G12" s="64">
        <f t="shared" si="0"/>
        <v>0.21906097034403615</v>
      </c>
    </row>
    <row r="17" spans="3:3">
      <c r="C17" s="67"/>
    </row>
  </sheetData>
  <mergeCells count="8">
    <mergeCell ref="A1:G1"/>
    <mergeCell ref="A10:B10"/>
    <mergeCell ref="A11:B11"/>
    <mergeCell ref="A12:B12"/>
    <mergeCell ref="A4:A5"/>
    <mergeCell ref="A6:A7"/>
    <mergeCell ref="A8:A9"/>
    <mergeCell ref="A2:G2"/>
  </mergeCells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zoomScaleNormal="100" zoomScaleSheetLayoutView="114" workbookViewId="0">
      <selection activeCell="C5" sqref="C5"/>
    </sheetView>
  </sheetViews>
  <sheetFormatPr baseColWidth="10" defaultColWidth="11" defaultRowHeight="16"/>
  <cols>
    <col min="1" max="1" width="71.83203125" customWidth="1"/>
    <col min="2" max="2" width="17.6640625" customWidth="1"/>
    <col min="3" max="3" width="18.1640625" bestFit="1" customWidth="1"/>
    <col min="4" max="4" width="15.5" bestFit="1" customWidth="1"/>
    <col min="5" max="5" width="11.6640625" customWidth="1"/>
    <col min="6" max="6" width="12.83203125" customWidth="1"/>
  </cols>
  <sheetData>
    <row r="1" spans="1:6">
      <c r="A1" s="114" t="s">
        <v>100</v>
      </c>
      <c r="B1" s="114"/>
      <c r="C1" s="114"/>
      <c r="D1" s="114"/>
      <c r="E1" s="114"/>
      <c r="F1" s="114"/>
    </row>
    <row r="2" spans="1:6" ht="17" thickBot="1">
      <c r="A2" s="115" t="s">
        <v>97</v>
      </c>
      <c r="B2" s="115"/>
      <c r="C2" s="115"/>
      <c r="D2" s="115"/>
      <c r="E2" s="115"/>
      <c r="F2" s="115"/>
    </row>
    <row r="3" spans="1:6" ht="46" thickBot="1">
      <c r="A3" s="53" t="s">
        <v>27</v>
      </c>
      <c r="B3" s="57" t="s">
        <v>11</v>
      </c>
      <c r="C3" s="57" t="s">
        <v>12</v>
      </c>
      <c r="D3" s="57" t="s">
        <v>13</v>
      </c>
      <c r="E3" s="57" t="s">
        <v>14</v>
      </c>
      <c r="F3" s="57" t="s">
        <v>15</v>
      </c>
    </row>
    <row r="4" spans="1:6" ht="17" thickBot="1">
      <c r="A4" s="3" t="s">
        <v>28</v>
      </c>
      <c r="B4" s="4">
        <v>6002.17</v>
      </c>
      <c r="C4" s="4">
        <v>3286.74</v>
      </c>
      <c r="D4" s="4">
        <v>1207.04</v>
      </c>
      <c r="E4" s="5">
        <f>C4/B4</f>
        <v>0.54759195424321527</v>
      </c>
      <c r="F4" s="5">
        <f>D4/B4</f>
        <v>0.20110060194896179</v>
      </c>
    </row>
    <row r="5" spans="1:6" ht="31" thickBot="1">
      <c r="A5" s="3" t="s">
        <v>29</v>
      </c>
      <c r="B5" s="4">
        <v>2331.84</v>
      </c>
      <c r="C5" s="4">
        <v>1193.19</v>
      </c>
      <c r="D5" s="4">
        <v>446.91</v>
      </c>
      <c r="E5" s="5">
        <f t="shared" ref="E5:E17" si="0">C5/B5</f>
        <v>0.51169462741869076</v>
      </c>
      <c r="F5" s="5">
        <f t="shared" ref="F5:F17" si="1">D5/B5</f>
        <v>0.1916555166735282</v>
      </c>
    </row>
    <row r="6" spans="1:6" ht="31" thickBot="1">
      <c r="A6" s="3" t="s">
        <v>30</v>
      </c>
      <c r="B6" s="4">
        <v>6118.85</v>
      </c>
      <c r="C6" s="4">
        <v>3020.99</v>
      </c>
      <c r="D6" s="4">
        <v>1372.13</v>
      </c>
      <c r="E6" s="5">
        <f t="shared" si="0"/>
        <v>0.49371859091169085</v>
      </c>
      <c r="F6" s="5">
        <f t="shared" si="1"/>
        <v>0.22424638616733536</v>
      </c>
    </row>
    <row r="7" spans="1:6" ht="17" thickBot="1">
      <c r="A7" s="3" t="s">
        <v>31</v>
      </c>
      <c r="B7" s="4">
        <v>5213</v>
      </c>
      <c r="C7" s="4">
        <v>1937.66</v>
      </c>
      <c r="D7" s="4">
        <v>936.27</v>
      </c>
      <c r="E7" s="5">
        <f t="shared" si="0"/>
        <v>0.37169767887972377</v>
      </c>
      <c r="F7" s="5">
        <f t="shared" si="1"/>
        <v>0.17960291578745444</v>
      </c>
    </row>
    <row r="8" spans="1:6" ht="17" thickBot="1">
      <c r="A8" s="3" t="s">
        <v>32</v>
      </c>
      <c r="B8" s="4">
        <v>1581.2</v>
      </c>
      <c r="C8" s="4">
        <v>572.97</v>
      </c>
      <c r="D8" s="4">
        <v>302.41000000000003</v>
      </c>
      <c r="E8" s="5">
        <f t="shared" si="0"/>
        <v>0.36236402732102202</v>
      </c>
      <c r="F8" s="5">
        <f t="shared" si="1"/>
        <v>0.1912534783708576</v>
      </c>
    </row>
    <row r="9" spans="1:6" ht="17" thickBot="1">
      <c r="A9" s="3" t="s">
        <v>33</v>
      </c>
      <c r="B9" s="4">
        <v>4059.67</v>
      </c>
      <c r="C9" s="4">
        <v>1481.34</v>
      </c>
      <c r="D9" s="4">
        <v>813.73</v>
      </c>
      <c r="E9" s="5">
        <f t="shared" si="0"/>
        <v>0.36489172765274019</v>
      </c>
      <c r="F9" s="5">
        <f t="shared" si="1"/>
        <v>0.20044240049068027</v>
      </c>
    </row>
    <row r="10" spans="1:6" ht="29.25" customHeight="1" thickBot="1">
      <c r="A10" s="3" t="s">
        <v>34</v>
      </c>
      <c r="B10" s="4">
        <v>3384.84</v>
      </c>
      <c r="C10" s="4">
        <v>1963.19</v>
      </c>
      <c r="D10" s="4">
        <v>1006.92</v>
      </c>
      <c r="E10" s="5">
        <f t="shared" si="0"/>
        <v>0.57999491851904372</v>
      </c>
      <c r="F10" s="5">
        <f t="shared" si="1"/>
        <v>0.29747934909774165</v>
      </c>
    </row>
    <row r="11" spans="1:6" ht="17" thickBot="1">
      <c r="A11" s="3" t="s">
        <v>35</v>
      </c>
      <c r="B11" s="4">
        <v>8935.16</v>
      </c>
      <c r="C11" s="4">
        <v>4819.76</v>
      </c>
      <c r="D11" s="4">
        <v>2771.11</v>
      </c>
      <c r="E11" s="5">
        <f t="shared" si="0"/>
        <v>0.53941507482798301</v>
      </c>
      <c r="F11" s="5">
        <f t="shared" si="1"/>
        <v>0.31013546483778692</v>
      </c>
    </row>
    <row r="12" spans="1:6" ht="17" thickBot="1">
      <c r="A12" s="3" t="s">
        <v>36</v>
      </c>
      <c r="B12" s="4">
        <v>5726.04</v>
      </c>
      <c r="C12" s="4">
        <v>2009.76</v>
      </c>
      <c r="D12" s="4">
        <v>799.25</v>
      </c>
      <c r="E12" s="5">
        <f t="shared" si="0"/>
        <v>0.35098602175325355</v>
      </c>
      <c r="F12" s="5">
        <f t="shared" si="1"/>
        <v>0.13958163058588482</v>
      </c>
    </row>
    <row r="13" spans="1:6" ht="30.75" customHeight="1" thickBot="1">
      <c r="A13" s="3" t="s">
        <v>37</v>
      </c>
      <c r="B13" s="4">
        <v>6962.31</v>
      </c>
      <c r="C13" s="4">
        <v>3579.95</v>
      </c>
      <c r="D13" s="4">
        <v>1663.58</v>
      </c>
      <c r="E13" s="5">
        <f t="shared" si="0"/>
        <v>0.51418997430450519</v>
      </c>
      <c r="F13" s="5">
        <f t="shared" si="1"/>
        <v>0.23894081131118836</v>
      </c>
    </row>
    <row r="14" spans="1:6" ht="34.5" customHeight="1" thickBot="1">
      <c r="A14" s="3" t="s">
        <v>38</v>
      </c>
      <c r="B14" s="4">
        <v>1218.21</v>
      </c>
      <c r="C14" s="4">
        <v>468.42</v>
      </c>
      <c r="D14" s="4">
        <v>167.75</v>
      </c>
      <c r="E14" s="5">
        <f t="shared" si="0"/>
        <v>0.38451498510109094</v>
      </c>
      <c r="F14" s="5">
        <f t="shared" si="1"/>
        <v>0.13770203823642885</v>
      </c>
    </row>
    <row r="15" spans="1:6" ht="17" thickBot="1">
      <c r="A15" s="6"/>
      <c r="B15" s="7"/>
      <c r="C15" s="7"/>
      <c r="D15" s="7"/>
      <c r="E15" s="8"/>
      <c r="F15" s="8"/>
    </row>
    <row r="16" spans="1:6" ht="17" thickBot="1">
      <c r="A16" s="9" t="s">
        <v>39</v>
      </c>
      <c r="B16" s="4">
        <v>1738.81</v>
      </c>
      <c r="C16" s="4">
        <v>956.92</v>
      </c>
      <c r="D16" s="4">
        <v>388.07</v>
      </c>
      <c r="E16" s="5">
        <f t="shared" si="0"/>
        <v>0.55033039837590081</v>
      </c>
      <c r="F16" s="5">
        <f t="shared" si="1"/>
        <v>0.22318137116763764</v>
      </c>
    </row>
    <row r="17" spans="1:6" ht="17" thickBot="1">
      <c r="A17" s="10" t="s">
        <v>10</v>
      </c>
      <c r="B17" s="11">
        <f>SUM(B4:B16)</f>
        <v>53272.1</v>
      </c>
      <c r="C17" s="11">
        <f>SUM(C4:C16)</f>
        <v>25290.889999999996</v>
      </c>
      <c r="D17" s="11">
        <f>SUM(D4:D16)</f>
        <v>11875.17</v>
      </c>
      <c r="E17" s="12">
        <f t="shared" si="0"/>
        <v>0.47474925899298126</v>
      </c>
      <c r="F17" s="12">
        <f t="shared" si="1"/>
        <v>0.22291537221172059</v>
      </c>
    </row>
    <row r="24" spans="1:6">
      <c r="D24" s="67"/>
      <c r="E24" s="67"/>
    </row>
    <row r="25" spans="1:6">
      <c r="D25" s="67"/>
      <c r="E25" s="67"/>
    </row>
    <row r="54" spans="3:4">
      <c r="C54" s="67"/>
      <c r="D54" s="67"/>
    </row>
  </sheetData>
  <mergeCells count="2">
    <mergeCell ref="A1:F1"/>
    <mergeCell ref="A2:F2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"/>
  <sheetViews>
    <sheetView zoomScaleNormal="100" workbookViewId="0">
      <selection activeCell="C11" sqref="C11"/>
    </sheetView>
  </sheetViews>
  <sheetFormatPr baseColWidth="10" defaultColWidth="11" defaultRowHeight="16"/>
  <cols>
    <col min="1" max="1" width="19.6640625" bestFit="1" customWidth="1"/>
    <col min="2" max="2" width="18" customWidth="1"/>
    <col min="5" max="5" width="12.5" customWidth="1"/>
    <col min="6" max="6" width="12.83203125" customWidth="1"/>
  </cols>
  <sheetData>
    <row r="1" spans="1:10">
      <c r="A1" s="114" t="s">
        <v>101</v>
      </c>
      <c r="B1" s="114"/>
      <c r="C1" s="114"/>
      <c r="D1" s="114"/>
      <c r="E1" s="114"/>
      <c r="F1" s="114"/>
    </row>
    <row r="2" spans="1:10" ht="17" thickBot="1">
      <c r="A2" s="109" t="s">
        <v>97</v>
      </c>
      <c r="B2" s="109"/>
      <c r="C2" s="109"/>
      <c r="D2" s="109"/>
      <c r="E2" s="109"/>
      <c r="F2" s="109"/>
    </row>
    <row r="3" spans="1:10" ht="31" thickBot="1">
      <c r="A3" s="53" t="s">
        <v>47</v>
      </c>
      <c r="B3" s="57" t="s">
        <v>11</v>
      </c>
      <c r="C3" s="57" t="s">
        <v>12</v>
      </c>
      <c r="D3" s="57" t="s">
        <v>13</v>
      </c>
      <c r="E3" s="57" t="s">
        <v>14</v>
      </c>
      <c r="F3" s="57" t="s">
        <v>15</v>
      </c>
    </row>
    <row r="4" spans="1:10" ht="17" thickBot="1">
      <c r="A4" s="23" t="s">
        <v>40</v>
      </c>
      <c r="B4" s="24">
        <f>B5+B6</f>
        <v>414.01</v>
      </c>
      <c r="C4" s="24">
        <f>C5+C6</f>
        <v>196.17000000000002</v>
      </c>
      <c r="D4" s="24">
        <f>D5+D6</f>
        <v>59.31</v>
      </c>
      <c r="E4" s="25">
        <f>C4/B4</f>
        <v>0.47382913456196712</v>
      </c>
      <c r="F4" s="25">
        <f>D4/B4</f>
        <v>0.14325740924132269</v>
      </c>
    </row>
    <row r="5" spans="1:10" ht="17" thickBot="1">
      <c r="A5" s="26" t="s">
        <v>41</v>
      </c>
      <c r="B5" s="20">
        <v>271.51</v>
      </c>
      <c r="C5" s="20">
        <v>163.74</v>
      </c>
      <c r="D5" s="20">
        <v>42.31</v>
      </c>
      <c r="E5" s="27">
        <f t="shared" ref="E5:E15" si="0">C5/B5</f>
        <v>0.60307171006592764</v>
      </c>
      <c r="F5" s="27">
        <f t="shared" ref="F5:F15" si="1">D5/B5</f>
        <v>0.15583219770910833</v>
      </c>
      <c r="I5" s="67"/>
      <c r="J5" s="67"/>
    </row>
    <row r="6" spans="1:10" ht="17" thickBot="1">
      <c r="A6" s="26" t="s">
        <v>5</v>
      </c>
      <c r="B6" s="20">
        <v>142.5</v>
      </c>
      <c r="C6" s="20">
        <v>32.43</v>
      </c>
      <c r="D6" s="20">
        <v>17</v>
      </c>
      <c r="E6" s="27">
        <f t="shared" si="0"/>
        <v>0.22757894736842105</v>
      </c>
      <c r="F6" s="27">
        <f t="shared" si="1"/>
        <v>0.11929824561403508</v>
      </c>
    </row>
    <row r="7" spans="1:10" ht="17" thickBot="1">
      <c r="A7" s="23" t="s">
        <v>42</v>
      </c>
      <c r="B7" s="24">
        <f>B8+B9</f>
        <v>129.03</v>
      </c>
      <c r="C7" s="24">
        <f>C8+C9</f>
        <v>51.38</v>
      </c>
      <c r="D7" s="24">
        <f>D8+D9</f>
        <v>27.05</v>
      </c>
      <c r="E7" s="25">
        <f t="shared" si="0"/>
        <v>0.39820196853444939</v>
      </c>
      <c r="F7" s="25">
        <f t="shared" si="1"/>
        <v>0.2096411687204526</v>
      </c>
      <c r="I7" s="66"/>
    </row>
    <row r="8" spans="1:10" ht="17" thickBot="1">
      <c r="A8" s="26" t="s">
        <v>41</v>
      </c>
      <c r="B8" s="20">
        <v>88.96</v>
      </c>
      <c r="C8" s="20">
        <v>37.57</v>
      </c>
      <c r="D8" s="20">
        <v>16.64</v>
      </c>
      <c r="E8" s="27">
        <f t="shared" si="0"/>
        <v>0.42232464028776984</v>
      </c>
      <c r="F8" s="27">
        <f t="shared" si="1"/>
        <v>0.18705035971223025</v>
      </c>
    </row>
    <row r="9" spans="1:10" ht="17" thickBot="1">
      <c r="A9" s="26" t="s">
        <v>5</v>
      </c>
      <c r="B9" s="20">
        <v>40.07</v>
      </c>
      <c r="C9" s="20">
        <v>13.81</v>
      </c>
      <c r="D9" s="20">
        <v>10.41</v>
      </c>
      <c r="E9" s="27">
        <f t="shared" si="0"/>
        <v>0.34464686798103322</v>
      </c>
      <c r="F9" s="27">
        <f t="shared" si="1"/>
        <v>0.25979535812328425</v>
      </c>
    </row>
    <row r="10" spans="1:10" ht="17" thickBot="1">
      <c r="A10" s="23" t="s">
        <v>43</v>
      </c>
      <c r="B10" s="24">
        <f>B11+B12</f>
        <v>1375.78</v>
      </c>
      <c r="C10" s="24">
        <f>C11+C12</f>
        <v>634.28</v>
      </c>
      <c r="D10" s="24">
        <f>D11+D12</f>
        <v>326.54000000000002</v>
      </c>
      <c r="E10" s="25">
        <f t="shared" si="0"/>
        <v>0.46103301399933128</v>
      </c>
      <c r="F10" s="25">
        <f t="shared" si="1"/>
        <v>0.23734899475206794</v>
      </c>
      <c r="I10" s="66"/>
    </row>
    <row r="11" spans="1:10" ht="17" thickBot="1">
      <c r="A11" s="26" t="s">
        <v>41</v>
      </c>
      <c r="B11" s="20">
        <v>930.98</v>
      </c>
      <c r="C11" s="20">
        <v>424.6</v>
      </c>
      <c r="D11" s="20">
        <v>226.02</v>
      </c>
      <c r="E11" s="27">
        <f t="shared" si="0"/>
        <v>0.45607854089239297</v>
      </c>
      <c r="F11" s="27">
        <f t="shared" si="1"/>
        <v>0.24277642913918668</v>
      </c>
    </row>
    <row r="12" spans="1:10" ht="17" thickBot="1">
      <c r="A12" s="26" t="s">
        <v>5</v>
      </c>
      <c r="B12" s="20">
        <v>444.8</v>
      </c>
      <c r="C12" s="20">
        <v>209.68</v>
      </c>
      <c r="D12" s="20">
        <v>100.52</v>
      </c>
      <c r="E12" s="27">
        <f t="shared" si="0"/>
        <v>0.47140287769784173</v>
      </c>
      <c r="F12" s="27">
        <f t="shared" si="1"/>
        <v>0.22598920863309352</v>
      </c>
    </row>
    <row r="13" spans="1:10" ht="17" thickBot="1">
      <c r="A13" s="13" t="s">
        <v>44</v>
      </c>
      <c r="B13" s="28">
        <f>B14+B15</f>
        <v>1918.8200000000002</v>
      </c>
      <c r="C13" s="28">
        <f>C14+C15</f>
        <v>881.83000000000015</v>
      </c>
      <c r="D13" s="28">
        <f>D14+D15</f>
        <v>412.90000000000003</v>
      </c>
      <c r="E13" s="29">
        <f t="shared" si="0"/>
        <v>0.4595689017208493</v>
      </c>
      <c r="F13" s="29">
        <f t="shared" si="1"/>
        <v>0.21518433203739798</v>
      </c>
    </row>
    <row r="14" spans="1:10" ht="17" thickBot="1">
      <c r="A14" s="30" t="s">
        <v>45</v>
      </c>
      <c r="B14" s="31">
        <f t="shared" ref="B14:D15" si="2">B11+B8+B5</f>
        <v>1291.45</v>
      </c>
      <c r="C14" s="31">
        <f t="shared" si="2"/>
        <v>625.91000000000008</v>
      </c>
      <c r="D14" s="31">
        <f t="shared" si="2"/>
        <v>284.97000000000003</v>
      </c>
      <c r="E14" s="27">
        <f t="shared" si="0"/>
        <v>0.48465678113748117</v>
      </c>
      <c r="F14" s="27">
        <f t="shared" si="1"/>
        <v>0.22065894924309887</v>
      </c>
      <c r="H14" s="68"/>
    </row>
    <row r="15" spans="1:10" ht="17" thickBot="1">
      <c r="A15" s="30" t="s">
        <v>46</v>
      </c>
      <c r="B15" s="31">
        <f t="shared" si="2"/>
        <v>627.37</v>
      </c>
      <c r="C15" s="31">
        <f t="shared" si="2"/>
        <v>255.92000000000002</v>
      </c>
      <c r="D15" s="31">
        <f t="shared" si="2"/>
        <v>127.92999999999999</v>
      </c>
      <c r="E15" s="27">
        <f t="shared" si="0"/>
        <v>0.40792514783939304</v>
      </c>
      <c r="F15" s="27">
        <f t="shared" si="1"/>
        <v>0.20391475524809918</v>
      </c>
    </row>
    <row r="16" spans="1:10">
      <c r="A16" s="2" t="s">
        <v>87</v>
      </c>
    </row>
  </sheetData>
  <mergeCells count="2">
    <mergeCell ref="A1:F1"/>
    <mergeCell ref="A2:F2"/>
  </mergeCells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5"/>
  <sheetViews>
    <sheetView zoomScaleNormal="100" workbookViewId="0">
      <selection activeCell="D5" sqref="D5"/>
    </sheetView>
  </sheetViews>
  <sheetFormatPr baseColWidth="10" defaultColWidth="11" defaultRowHeight="16"/>
  <cols>
    <col min="1" max="1" width="55.1640625" customWidth="1"/>
    <col min="2" max="2" width="14.6640625" customWidth="1"/>
    <col min="5" max="5" width="13.1640625" customWidth="1"/>
    <col min="6" max="6" width="14.1640625" customWidth="1"/>
  </cols>
  <sheetData>
    <row r="1" spans="1:6">
      <c r="A1" s="116" t="s">
        <v>102</v>
      </c>
      <c r="B1" s="116"/>
      <c r="C1" s="116"/>
      <c r="D1" s="116"/>
      <c r="E1" s="116"/>
      <c r="F1" s="116"/>
    </row>
    <row r="2" spans="1:6" ht="17" thickBot="1">
      <c r="A2" s="117" t="s">
        <v>97</v>
      </c>
      <c r="B2" s="117"/>
      <c r="C2" s="117"/>
      <c r="D2" s="117"/>
      <c r="E2" s="117"/>
      <c r="F2" s="117"/>
    </row>
    <row r="3" spans="1:6" ht="48" customHeight="1" thickBot="1">
      <c r="A3" s="53" t="s">
        <v>27</v>
      </c>
      <c r="B3" s="57" t="s">
        <v>11</v>
      </c>
      <c r="C3" s="57" t="s">
        <v>12</v>
      </c>
      <c r="D3" s="57" t="s">
        <v>13</v>
      </c>
      <c r="E3" s="57" t="s">
        <v>14</v>
      </c>
      <c r="F3" s="57" t="s">
        <v>15</v>
      </c>
    </row>
    <row r="4" spans="1:6" ht="17" thickBot="1">
      <c r="A4" s="32" t="s">
        <v>28</v>
      </c>
      <c r="B4" s="20">
        <v>189.78</v>
      </c>
      <c r="C4" s="20">
        <v>117.19</v>
      </c>
      <c r="D4" s="20">
        <v>42.72</v>
      </c>
      <c r="E4" s="21">
        <f>C4/B4</f>
        <v>0.61750447887027082</v>
      </c>
      <c r="F4" s="21">
        <f>D4/B4</f>
        <v>0.2251027505532722</v>
      </c>
    </row>
    <row r="5" spans="1:6" ht="31" thickBot="1">
      <c r="A5" s="32" t="s">
        <v>29</v>
      </c>
      <c r="B5" s="20">
        <v>168.04</v>
      </c>
      <c r="C5" s="20">
        <v>92.54</v>
      </c>
      <c r="D5" s="20">
        <v>54.32</v>
      </c>
      <c r="E5" s="21">
        <f t="shared" ref="E5:E15" si="0">C5/B5</f>
        <v>0.55070221375862893</v>
      </c>
      <c r="F5" s="21">
        <f t="shared" ref="F5:F15" si="1">D5/B5</f>
        <v>0.32325636753154013</v>
      </c>
    </row>
    <row r="6" spans="1:6" ht="36.75" customHeight="1" thickBot="1">
      <c r="A6" s="32" t="s">
        <v>30</v>
      </c>
      <c r="B6" s="20">
        <v>317.14999999999998</v>
      </c>
      <c r="C6" s="20">
        <v>165.93</v>
      </c>
      <c r="D6" s="20">
        <v>60.23</v>
      </c>
      <c r="E6" s="21">
        <f t="shared" si="0"/>
        <v>0.52319091912344318</v>
      </c>
      <c r="F6" s="21">
        <f t="shared" si="1"/>
        <v>0.18991013715907301</v>
      </c>
    </row>
    <row r="7" spans="1:6" ht="31" thickBot="1">
      <c r="A7" s="32" t="s">
        <v>31</v>
      </c>
      <c r="B7" s="20">
        <v>205.96</v>
      </c>
      <c r="C7" s="20">
        <v>73.89</v>
      </c>
      <c r="D7" s="20">
        <v>44.73</v>
      </c>
      <c r="E7" s="21">
        <f t="shared" si="0"/>
        <v>0.35875898232666537</v>
      </c>
      <c r="F7" s="21">
        <f t="shared" si="1"/>
        <v>0.2171780928335599</v>
      </c>
    </row>
    <row r="8" spans="1:6" ht="31" thickBot="1">
      <c r="A8" s="32" t="s">
        <v>32</v>
      </c>
      <c r="B8" s="20">
        <v>110.86</v>
      </c>
      <c r="C8" s="20">
        <v>48.62</v>
      </c>
      <c r="D8" s="20">
        <v>13.9</v>
      </c>
      <c r="E8" s="21">
        <f t="shared" si="0"/>
        <v>0.43857117084611219</v>
      </c>
      <c r="F8" s="21">
        <f t="shared" si="1"/>
        <v>0.12538336640808226</v>
      </c>
    </row>
    <row r="9" spans="1:6" ht="17" thickBot="1">
      <c r="A9" s="32" t="s">
        <v>33</v>
      </c>
      <c r="B9" s="20">
        <v>198.08</v>
      </c>
      <c r="C9" s="20">
        <v>75.760000000000005</v>
      </c>
      <c r="D9" s="20">
        <v>44.28</v>
      </c>
      <c r="E9" s="21">
        <f t="shared" si="0"/>
        <v>0.38247172859450729</v>
      </c>
      <c r="F9" s="21">
        <f t="shared" si="1"/>
        <v>0.223546042003231</v>
      </c>
    </row>
    <row r="10" spans="1:6" ht="31" thickBot="1">
      <c r="A10" s="32" t="s">
        <v>35</v>
      </c>
      <c r="B10" s="20">
        <v>252.96</v>
      </c>
      <c r="C10" s="20">
        <v>105.94</v>
      </c>
      <c r="D10" s="20">
        <v>57.88</v>
      </c>
      <c r="E10" s="21">
        <f t="shared" si="0"/>
        <v>0.41880139152435164</v>
      </c>
      <c r="F10" s="21">
        <f t="shared" si="1"/>
        <v>0.22881087919038584</v>
      </c>
    </row>
    <row r="11" spans="1:6" ht="29.25" customHeight="1" thickBot="1">
      <c r="A11" s="32" t="s">
        <v>36</v>
      </c>
      <c r="B11" s="20">
        <v>183.07</v>
      </c>
      <c r="C11" s="20">
        <v>39.9</v>
      </c>
      <c r="D11" s="20">
        <v>19.75</v>
      </c>
      <c r="E11" s="21">
        <f t="shared" si="0"/>
        <v>0.21794941825531217</v>
      </c>
      <c r="F11" s="21">
        <f t="shared" si="1"/>
        <v>0.10788223084066205</v>
      </c>
    </row>
    <row r="12" spans="1:6" ht="31" thickBot="1">
      <c r="A12" s="32" t="s">
        <v>37</v>
      </c>
      <c r="B12" s="20">
        <v>197.41</v>
      </c>
      <c r="C12" s="20">
        <v>106.07</v>
      </c>
      <c r="D12" s="20">
        <v>51.96</v>
      </c>
      <c r="E12" s="21">
        <f t="shared" si="0"/>
        <v>0.53730814041841846</v>
      </c>
      <c r="F12" s="21">
        <f t="shared" si="1"/>
        <v>0.26320855073197913</v>
      </c>
    </row>
    <row r="13" spans="1:6" ht="31" thickBot="1">
      <c r="A13" s="32" t="s">
        <v>38</v>
      </c>
      <c r="B13" s="20">
        <v>20.260000000000002</v>
      </c>
      <c r="C13" s="20">
        <v>8.3699999999999992</v>
      </c>
      <c r="D13" s="20">
        <v>3.76</v>
      </c>
      <c r="E13" s="21">
        <f t="shared" si="0"/>
        <v>0.41312931885488641</v>
      </c>
      <c r="F13" s="21">
        <f t="shared" si="1"/>
        <v>0.18558736426456068</v>
      </c>
    </row>
    <row r="14" spans="1:6" ht="17" thickBot="1">
      <c r="A14" s="32" t="s">
        <v>59</v>
      </c>
      <c r="B14" s="20">
        <v>75.25</v>
      </c>
      <c r="C14" s="20">
        <v>47.62</v>
      </c>
      <c r="D14" s="20">
        <v>19.37</v>
      </c>
      <c r="E14" s="21">
        <f t="shared" si="0"/>
        <v>0.63282392026578071</v>
      </c>
      <c r="F14" s="21">
        <f t="shared" si="1"/>
        <v>0.25740863787375418</v>
      </c>
    </row>
    <row r="15" spans="1:6" ht="17" thickBot="1">
      <c r="A15" s="58" t="s">
        <v>44</v>
      </c>
      <c r="B15" s="61">
        <f>SUM(B4:B14)</f>
        <v>1918.8200000000002</v>
      </c>
      <c r="C15" s="61">
        <f>SUM(C4:C14)</f>
        <v>881.83000000000015</v>
      </c>
      <c r="D15" s="61">
        <f>SUM(D4:D14)</f>
        <v>412.89999999999992</v>
      </c>
      <c r="E15" s="62">
        <f t="shared" si="0"/>
        <v>0.4595689017208493</v>
      </c>
      <c r="F15" s="62">
        <f t="shared" si="1"/>
        <v>0.21518433203739792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2"/>
  <sheetViews>
    <sheetView zoomScaleNormal="100" workbookViewId="0">
      <selection activeCell="D8" sqref="D8"/>
    </sheetView>
  </sheetViews>
  <sheetFormatPr baseColWidth="10" defaultColWidth="11" defaultRowHeight="16"/>
  <cols>
    <col min="1" max="1" width="19.33203125" bestFit="1" customWidth="1"/>
    <col min="2" max="2" width="17.6640625" customWidth="1"/>
    <col min="5" max="5" width="13.1640625" customWidth="1"/>
    <col min="6" max="6" width="13.33203125" customWidth="1"/>
  </cols>
  <sheetData>
    <row r="1" spans="1:6">
      <c r="A1" s="116" t="s">
        <v>103</v>
      </c>
      <c r="B1" s="116"/>
      <c r="C1" s="116"/>
      <c r="D1" s="116"/>
      <c r="E1" s="116"/>
      <c r="F1" s="116"/>
    </row>
    <row r="2" spans="1:6" ht="17" thickBot="1">
      <c r="A2" s="117" t="s">
        <v>97</v>
      </c>
      <c r="B2" s="117"/>
      <c r="C2" s="117"/>
      <c r="D2" s="117"/>
      <c r="E2" s="117"/>
      <c r="F2" s="117"/>
    </row>
    <row r="3" spans="1:6" ht="31" thickBot="1">
      <c r="A3" s="53" t="s">
        <v>60</v>
      </c>
      <c r="B3" s="57" t="s">
        <v>11</v>
      </c>
      <c r="C3" s="57" t="s">
        <v>12</v>
      </c>
      <c r="D3" s="57" t="s">
        <v>13</v>
      </c>
      <c r="E3" s="57" t="s">
        <v>14</v>
      </c>
      <c r="F3" s="57" t="s">
        <v>15</v>
      </c>
    </row>
    <row r="4" spans="1:6" ht="17" thickBot="1">
      <c r="A4" s="23" t="s">
        <v>61</v>
      </c>
      <c r="B4" s="24">
        <f>B5+B6</f>
        <v>840.31000000000006</v>
      </c>
      <c r="C4" s="24">
        <f>C5+C6</f>
        <v>360.41999999999996</v>
      </c>
      <c r="D4" s="24">
        <f>D5+D6</f>
        <v>203.31</v>
      </c>
      <c r="E4" s="25">
        <f>C4/B4</f>
        <v>0.428913139198629</v>
      </c>
      <c r="F4" s="25">
        <f>D4/'Tabella 7'!B4</f>
        <v>0.241946424533803</v>
      </c>
    </row>
    <row r="5" spans="1:6" ht="17" thickBot="1">
      <c r="A5" s="26" t="s">
        <v>41</v>
      </c>
      <c r="B5" s="20">
        <v>550.69000000000005</v>
      </c>
      <c r="C5" s="20">
        <v>275.27</v>
      </c>
      <c r="D5" s="20">
        <v>154.28</v>
      </c>
      <c r="E5" s="27">
        <f t="shared" ref="E5:E21" si="0">C5/B5</f>
        <v>0.49986380722366475</v>
      </c>
      <c r="F5" s="27">
        <f>D5/'Tabella 7'!B5</f>
        <v>0.28015762043981185</v>
      </c>
    </row>
    <row r="6" spans="1:6" ht="17" thickBot="1">
      <c r="A6" s="26" t="s">
        <v>5</v>
      </c>
      <c r="B6" s="20">
        <v>289.62</v>
      </c>
      <c r="C6" s="20">
        <v>85.15</v>
      </c>
      <c r="D6" s="20">
        <v>49.03</v>
      </c>
      <c r="E6" s="27">
        <f t="shared" si="0"/>
        <v>0.2940059388163801</v>
      </c>
      <c r="F6" s="27">
        <f>D6/'Tabella 7'!B6</f>
        <v>0.16929079483461087</v>
      </c>
    </row>
    <row r="7" spans="1:6" ht="17" thickBot="1">
      <c r="A7" s="23" t="s">
        <v>62</v>
      </c>
      <c r="B7" s="24">
        <f>B8+B9</f>
        <v>2378.96</v>
      </c>
      <c r="C7" s="24">
        <f>C8+C9</f>
        <v>830.32</v>
      </c>
      <c r="D7" s="24">
        <f>D8+D9</f>
        <v>454.45</v>
      </c>
      <c r="E7" s="25">
        <f t="shared" si="0"/>
        <v>0.34902646534620174</v>
      </c>
      <c r="F7" s="25">
        <f>D7/'Tabella 7'!B7</f>
        <v>0.19102885294414365</v>
      </c>
    </row>
    <row r="8" spans="1:6" ht="17" thickBot="1">
      <c r="A8" s="26" t="s">
        <v>41</v>
      </c>
      <c r="B8" s="20">
        <v>2039.84</v>
      </c>
      <c r="C8" s="20">
        <v>758.6</v>
      </c>
      <c r="D8" s="20">
        <v>391.33</v>
      </c>
      <c r="E8" s="27">
        <f t="shared" si="0"/>
        <v>0.37189191309122288</v>
      </c>
      <c r="F8" s="27">
        <f>D8/'Tabella 7'!B8</f>
        <v>0.19184347791983686</v>
      </c>
    </row>
    <row r="9" spans="1:6" ht="17" thickBot="1">
      <c r="A9" s="26" t="s">
        <v>5</v>
      </c>
      <c r="B9" s="20">
        <v>339.12</v>
      </c>
      <c r="C9" s="20">
        <v>71.72</v>
      </c>
      <c r="D9" s="20">
        <v>63.12</v>
      </c>
      <c r="E9" s="27">
        <f t="shared" si="0"/>
        <v>0.21148855862231658</v>
      </c>
      <c r="F9" s="27">
        <f>D9/'Tabella 7'!B9</f>
        <v>0.18612880396319886</v>
      </c>
    </row>
    <row r="10" spans="1:6" ht="17" thickBot="1">
      <c r="A10" s="23" t="s">
        <v>63</v>
      </c>
      <c r="B10" s="24">
        <f>B11+B12</f>
        <v>4950.72</v>
      </c>
      <c r="C10" s="24">
        <f>C11+C12</f>
        <v>1769.4499999999998</v>
      </c>
      <c r="D10" s="24">
        <f>D11+D12</f>
        <v>858.2</v>
      </c>
      <c r="E10" s="25">
        <f t="shared" si="0"/>
        <v>0.3574126591687673</v>
      </c>
      <c r="F10" s="25">
        <f>D10/'Tabella 7'!B10</f>
        <v>0.17334852304311293</v>
      </c>
    </row>
    <row r="11" spans="1:6" ht="17" thickBot="1">
      <c r="A11" s="26" t="s">
        <v>41</v>
      </c>
      <c r="B11" s="20">
        <v>4113.55</v>
      </c>
      <c r="C11" s="20">
        <v>1487.1</v>
      </c>
      <c r="D11" s="20">
        <v>698.52</v>
      </c>
      <c r="E11" s="27">
        <f t="shared" si="0"/>
        <v>0.36151256214218858</v>
      </c>
      <c r="F11" s="27">
        <f>D11/'Tabella 7'!B11</f>
        <v>0.16980953191282469</v>
      </c>
    </row>
    <row r="12" spans="1:6" ht="17" thickBot="1">
      <c r="A12" s="26" t="s">
        <v>5</v>
      </c>
      <c r="B12" s="20">
        <v>837.17</v>
      </c>
      <c r="C12" s="20">
        <v>282.35000000000002</v>
      </c>
      <c r="D12" s="20">
        <v>159.68</v>
      </c>
      <c r="E12" s="27">
        <f t="shared" si="0"/>
        <v>0.33726722171124146</v>
      </c>
      <c r="F12" s="27">
        <f>D12/'Tabella 7'!B12</f>
        <v>0.19073784297096172</v>
      </c>
    </row>
    <row r="13" spans="1:6" ht="17" thickBot="1">
      <c r="A13" s="23" t="s">
        <v>64</v>
      </c>
      <c r="B13" s="24">
        <f>B14+B15</f>
        <v>7120.96</v>
      </c>
      <c r="C13" s="24">
        <f>C14+C15</f>
        <v>2766.8599999999997</v>
      </c>
      <c r="D13" s="24">
        <f>D14+D15</f>
        <v>1453.3400000000001</v>
      </c>
      <c r="E13" s="25">
        <f t="shared" si="0"/>
        <v>0.38855154361209721</v>
      </c>
      <c r="F13" s="25">
        <f>D13/'Tabella 7'!B13</f>
        <v>0.20409326832337216</v>
      </c>
    </row>
    <row r="14" spans="1:6" ht="17" thickBot="1">
      <c r="A14" s="26" t="s">
        <v>41</v>
      </c>
      <c r="B14" s="20">
        <v>5576.14</v>
      </c>
      <c r="C14" s="20">
        <v>2281.4899999999998</v>
      </c>
      <c r="D14" s="20">
        <v>1160.74</v>
      </c>
      <c r="E14" s="27">
        <f t="shared" si="0"/>
        <v>0.40915220923434487</v>
      </c>
      <c r="F14" s="27">
        <f>D14/'Tabella 7'!B14</f>
        <v>0.20816191845972301</v>
      </c>
    </row>
    <row r="15" spans="1:6" ht="17" thickBot="1">
      <c r="A15" s="26" t="s">
        <v>5</v>
      </c>
      <c r="B15" s="20">
        <v>1544.82</v>
      </c>
      <c r="C15" s="20">
        <v>485.37</v>
      </c>
      <c r="D15" s="20">
        <v>292.60000000000002</v>
      </c>
      <c r="E15" s="27">
        <f t="shared" si="0"/>
        <v>0.31419194469258555</v>
      </c>
      <c r="F15" s="27">
        <f>D15/'Tabella 7'!B15</f>
        <v>0.18940718012454527</v>
      </c>
    </row>
    <row r="16" spans="1:6" ht="17" thickBot="1">
      <c r="A16" s="23" t="s">
        <v>65</v>
      </c>
      <c r="B16" s="24">
        <f>B17+B18</f>
        <v>5093.13</v>
      </c>
      <c r="C16" s="24">
        <f>C17+C18</f>
        <v>1605.14</v>
      </c>
      <c r="D16" s="24">
        <f>D17+D18</f>
        <v>882.41000000000008</v>
      </c>
      <c r="E16" s="25">
        <f t="shared" si="0"/>
        <v>0.31515786952227809</v>
      </c>
      <c r="F16" s="25">
        <f>D16/'Tabella 7'!B16</f>
        <v>0.17325495324093437</v>
      </c>
    </row>
    <row r="17" spans="1:6" ht="17" thickBot="1">
      <c r="A17" s="26" t="s">
        <v>41</v>
      </c>
      <c r="B17" s="20">
        <v>4273.03</v>
      </c>
      <c r="C17" s="20">
        <v>1426.71</v>
      </c>
      <c r="D17" s="20">
        <v>763.96</v>
      </c>
      <c r="E17" s="27">
        <f t="shared" si="0"/>
        <v>0.33388719480087903</v>
      </c>
      <c r="F17" s="27">
        <f>D17/'Tabella 7'!B17</f>
        <v>0.17878648172374173</v>
      </c>
    </row>
    <row r="18" spans="1:6" ht="17" thickBot="1">
      <c r="A18" s="26" t="s">
        <v>5</v>
      </c>
      <c r="B18" s="20">
        <v>820.1</v>
      </c>
      <c r="C18" s="20">
        <v>178.43</v>
      </c>
      <c r="D18" s="20">
        <v>118.45</v>
      </c>
      <c r="E18" s="27">
        <f t="shared" si="0"/>
        <v>0.21757102792342398</v>
      </c>
      <c r="F18" s="27">
        <f>D18/'Tabella 7'!B18</f>
        <v>0.1444336056578466</v>
      </c>
    </row>
    <row r="19" spans="1:6" ht="17" thickBot="1">
      <c r="A19" s="13" t="s">
        <v>44</v>
      </c>
      <c r="B19" s="28">
        <f>B20+B21</f>
        <v>20384.079999999998</v>
      </c>
      <c r="C19" s="28">
        <f>C20+C21</f>
        <v>7332.1899999999987</v>
      </c>
      <c r="D19" s="28">
        <f>D20+D21</f>
        <v>3851.71</v>
      </c>
      <c r="E19" s="29">
        <f t="shared" si="0"/>
        <v>0.35970178688466681</v>
      </c>
      <c r="F19" s="29">
        <f>D19/'Tabella 7'!B19</f>
        <v>0.18895677410999173</v>
      </c>
    </row>
    <row r="20" spans="1:6" ht="17" thickBot="1">
      <c r="A20" s="26" t="s">
        <v>58</v>
      </c>
      <c r="B20" s="20">
        <f>B5+B8+B11+B14+B17</f>
        <v>16553.25</v>
      </c>
      <c r="C20" s="20">
        <f>C5+C8+C11+C14+C17</f>
        <v>6229.1699999999992</v>
      </c>
      <c r="D20" s="20">
        <f t="shared" ref="D20:D21" si="1">D5+D8+D11+D14+D17</f>
        <v>3168.83</v>
      </c>
      <c r="E20" s="27">
        <f t="shared" si="0"/>
        <v>0.37631099633002579</v>
      </c>
      <c r="F20" s="27">
        <f>D20/'Tabella 7'!B20</f>
        <v>0.19143249814991015</v>
      </c>
    </row>
    <row r="21" spans="1:6" ht="17" thickBot="1">
      <c r="A21" s="26" t="s">
        <v>46</v>
      </c>
      <c r="B21" s="20">
        <f t="shared" ref="B21:C21" si="2">B6+B9+B12+B15+B18</f>
        <v>3830.8299999999995</v>
      </c>
      <c r="C21" s="20">
        <f t="shared" si="2"/>
        <v>1103.02</v>
      </c>
      <c r="D21" s="20">
        <f t="shared" si="1"/>
        <v>682.88000000000011</v>
      </c>
      <c r="E21" s="27">
        <f t="shared" si="0"/>
        <v>0.28793238018914963</v>
      </c>
      <c r="F21" s="27">
        <f>D21/'Tabella 7'!B21</f>
        <v>0.17825901958583393</v>
      </c>
    </row>
    <row r="22" spans="1:6" s="33" customFormat="1">
      <c r="A22" s="118" t="s">
        <v>66</v>
      </c>
      <c r="B22" s="118"/>
      <c r="C22" s="118"/>
      <c r="D22" s="118"/>
    </row>
  </sheetData>
  <mergeCells count="3">
    <mergeCell ref="A22:D22"/>
    <mergeCell ref="A1:F1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9"/>
  <sheetViews>
    <sheetView zoomScaleNormal="100" workbookViewId="0">
      <selection activeCell="D5" sqref="D5"/>
    </sheetView>
  </sheetViews>
  <sheetFormatPr baseColWidth="10" defaultColWidth="11" defaultRowHeight="16"/>
  <cols>
    <col min="1" max="1" width="47.5" customWidth="1"/>
    <col min="2" max="2" width="16.6640625" customWidth="1"/>
    <col min="5" max="5" width="12.83203125" customWidth="1"/>
    <col min="6" max="6" width="13" customWidth="1"/>
  </cols>
  <sheetData>
    <row r="1" spans="1:6" ht="23.25" customHeight="1">
      <c r="A1" s="116" t="s">
        <v>104</v>
      </c>
      <c r="B1" s="116"/>
      <c r="C1" s="116"/>
      <c r="D1" s="116"/>
      <c r="E1" s="116"/>
      <c r="F1" s="116"/>
    </row>
    <row r="2" spans="1:6" ht="17" thickBot="1">
      <c r="A2" s="117" t="s">
        <v>97</v>
      </c>
      <c r="B2" s="117"/>
      <c r="C2" s="117"/>
      <c r="D2" s="117"/>
      <c r="E2" s="117"/>
      <c r="F2" s="117"/>
    </row>
    <row r="3" spans="1:6" ht="31" thickBot="1">
      <c r="A3" s="53" t="s">
        <v>27</v>
      </c>
      <c r="B3" s="57" t="s">
        <v>11</v>
      </c>
      <c r="C3" s="57" t="s">
        <v>12</v>
      </c>
      <c r="D3" s="57" t="s">
        <v>13</v>
      </c>
      <c r="E3" s="57" t="s">
        <v>14</v>
      </c>
      <c r="F3" s="57" t="s">
        <v>15</v>
      </c>
    </row>
    <row r="4" spans="1:6" ht="17" thickBot="1">
      <c r="A4" s="32" t="s">
        <v>28</v>
      </c>
      <c r="B4" s="34">
        <v>1873.2</v>
      </c>
      <c r="C4" s="34">
        <v>575.64</v>
      </c>
      <c r="D4" s="34">
        <v>270.88</v>
      </c>
      <c r="E4" s="35">
        <f>C4/B4</f>
        <v>0.30730301089045481</v>
      </c>
      <c r="F4" s="35">
        <f>D4/B4</f>
        <v>0.14460815716421097</v>
      </c>
    </row>
    <row r="5" spans="1:6" ht="31" thickBot="1">
      <c r="A5" s="32" t="s">
        <v>29</v>
      </c>
      <c r="B5" s="34">
        <v>1133.55</v>
      </c>
      <c r="C5" s="34">
        <v>484.34</v>
      </c>
      <c r="D5" s="34">
        <v>195.42</v>
      </c>
      <c r="E5" s="35">
        <f t="shared" ref="E5:E16" si="0">C5/B5</f>
        <v>0.42727713819416874</v>
      </c>
      <c r="F5" s="35">
        <f t="shared" ref="F5:F16" si="1">D5/B5</f>
        <v>0.17239645361916103</v>
      </c>
    </row>
    <row r="6" spans="1:6" ht="46" thickBot="1">
      <c r="A6" s="32" t="s">
        <v>30</v>
      </c>
      <c r="B6" s="34">
        <v>2371.2600000000002</v>
      </c>
      <c r="C6" s="34">
        <v>960.71</v>
      </c>
      <c r="D6" s="34">
        <v>440.92</v>
      </c>
      <c r="E6" s="35">
        <f t="shared" si="0"/>
        <v>0.40514747433853732</v>
      </c>
      <c r="F6" s="35">
        <f t="shared" si="1"/>
        <v>0.18594333814090397</v>
      </c>
    </row>
    <row r="7" spans="1:6" ht="31" thickBot="1">
      <c r="A7" s="32" t="s">
        <v>31</v>
      </c>
      <c r="B7" s="34">
        <v>2724.68</v>
      </c>
      <c r="C7" s="34">
        <v>789.22</v>
      </c>
      <c r="D7" s="34">
        <v>424.24</v>
      </c>
      <c r="E7" s="35">
        <f t="shared" si="0"/>
        <v>0.28965603300204062</v>
      </c>
      <c r="F7" s="35">
        <f t="shared" si="1"/>
        <v>0.15570268802207968</v>
      </c>
    </row>
    <row r="8" spans="1:6" ht="31" thickBot="1">
      <c r="A8" s="32" t="s">
        <v>32</v>
      </c>
      <c r="B8" s="34">
        <v>1073.2</v>
      </c>
      <c r="C8" s="34">
        <v>448.77</v>
      </c>
      <c r="D8" s="34">
        <v>243.25</v>
      </c>
      <c r="E8" s="35">
        <f t="shared" si="0"/>
        <v>0.41816064107342521</v>
      </c>
      <c r="F8" s="35">
        <f t="shared" si="1"/>
        <v>0.22665859112933281</v>
      </c>
    </row>
    <row r="9" spans="1:6" ht="31" thickBot="1">
      <c r="A9" s="32" t="s">
        <v>33</v>
      </c>
      <c r="B9" s="34">
        <v>3206.77</v>
      </c>
      <c r="C9" s="34">
        <v>1170.8699999999999</v>
      </c>
      <c r="D9" s="34">
        <v>631.71</v>
      </c>
      <c r="E9" s="35">
        <f t="shared" si="0"/>
        <v>0.36512440867290136</v>
      </c>
      <c r="F9" s="35">
        <f t="shared" si="1"/>
        <v>0.19699261250417088</v>
      </c>
    </row>
    <row r="10" spans="1:6" ht="31" thickBot="1">
      <c r="A10" s="32" t="s">
        <v>34</v>
      </c>
      <c r="B10" s="34">
        <v>1605.64</v>
      </c>
      <c r="C10" s="34">
        <v>949.59</v>
      </c>
      <c r="D10" s="34">
        <v>536.15</v>
      </c>
      <c r="E10" s="35">
        <f t="shared" si="0"/>
        <v>0.59140903315811766</v>
      </c>
      <c r="F10" s="35">
        <f t="shared" si="1"/>
        <v>0.33391669365486654</v>
      </c>
    </row>
    <row r="11" spans="1:6" ht="31" thickBot="1">
      <c r="A11" s="32" t="s">
        <v>35</v>
      </c>
      <c r="B11" s="34">
        <v>1461.55</v>
      </c>
      <c r="C11" s="34">
        <v>311.83</v>
      </c>
      <c r="D11" s="34">
        <v>239.43</v>
      </c>
      <c r="E11" s="35">
        <f t="shared" si="0"/>
        <v>0.2133556840340734</v>
      </c>
      <c r="F11" s="35">
        <f t="shared" si="1"/>
        <v>0.16381923300605522</v>
      </c>
    </row>
    <row r="12" spans="1:6" ht="31" thickBot="1">
      <c r="A12" s="32" t="s">
        <v>36</v>
      </c>
      <c r="B12" s="34">
        <v>2232.89</v>
      </c>
      <c r="C12" s="34">
        <v>536.26</v>
      </c>
      <c r="D12" s="34">
        <v>280.93</v>
      </c>
      <c r="E12" s="35">
        <f t="shared" si="0"/>
        <v>0.24016409227503371</v>
      </c>
      <c r="F12" s="35">
        <f t="shared" si="1"/>
        <v>0.12581452736140161</v>
      </c>
    </row>
    <row r="13" spans="1:6" ht="31" thickBot="1">
      <c r="A13" s="32" t="s">
        <v>37</v>
      </c>
      <c r="B13" s="34">
        <v>1977.31</v>
      </c>
      <c r="C13" s="34">
        <v>774.34</v>
      </c>
      <c r="D13" s="34">
        <v>443.87</v>
      </c>
      <c r="E13" s="35">
        <f t="shared" si="0"/>
        <v>0.39161284775781241</v>
      </c>
      <c r="F13" s="35">
        <f t="shared" si="1"/>
        <v>0.22448174540158095</v>
      </c>
    </row>
    <row r="14" spans="1:6" ht="31" thickBot="1">
      <c r="A14" s="32" t="s">
        <v>38</v>
      </c>
      <c r="B14" s="34">
        <v>147.94999999999999</v>
      </c>
      <c r="C14" s="34">
        <v>55.87</v>
      </c>
      <c r="D14" s="34">
        <v>23.51</v>
      </c>
      <c r="E14" s="35">
        <f t="shared" si="0"/>
        <v>0.37762757688408249</v>
      </c>
      <c r="F14" s="35">
        <f t="shared" si="1"/>
        <v>0.15890503548496115</v>
      </c>
    </row>
    <row r="15" spans="1:6" ht="17" thickBot="1">
      <c r="A15" s="32" t="s">
        <v>59</v>
      </c>
      <c r="B15" s="34">
        <v>576.08000000000004</v>
      </c>
      <c r="C15" s="34">
        <v>274.75</v>
      </c>
      <c r="D15" s="34">
        <v>121.4</v>
      </c>
      <c r="E15" s="35">
        <f t="shared" si="0"/>
        <v>0.47693028746007493</v>
      </c>
      <c r="F15" s="35">
        <f t="shared" si="1"/>
        <v>0.21073462019164005</v>
      </c>
    </row>
    <row r="16" spans="1:6" ht="17" thickBot="1">
      <c r="A16" s="58" t="s">
        <v>44</v>
      </c>
      <c r="B16" s="59">
        <f>SUM(B4:B15)</f>
        <v>20384.080000000005</v>
      </c>
      <c r="C16" s="59">
        <f>SUM(C4:C15)</f>
        <v>7332.19</v>
      </c>
      <c r="D16" s="59">
        <f>SUM(D4:D15)</f>
        <v>3851.71</v>
      </c>
      <c r="E16" s="60">
        <f t="shared" si="0"/>
        <v>0.35970178688466675</v>
      </c>
      <c r="F16" s="60">
        <f t="shared" si="1"/>
        <v>0.18895677410999168</v>
      </c>
    </row>
    <row r="19" spans="2:2">
      <c r="B19" s="67"/>
    </row>
  </sheetData>
  <mergeCells count="2">
    <mergeCell ref="A1:F1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A6B3-6A9B-484F-8822-11C77AA7235A}">
  <sheetPr>
    <pageSetUpPr fitToPage="1"/>
  </sheetPr>
  <dimension ref="A1:F45"/>
  <sheetViews>
    <sheetView topLeftCell="A17" zoomScaleNormal="100" workbookViewId="0">
      <selection activeCell="C3" sqref="C3"/>
    </sheetView>
  </sheetViews>
  <sheetFormatPr baseColWidth="10" defaultColWidth="11" defaultRowHeight="16"/>
  <cols>
    <col min="1" max="1" width="26.33203125" customWidth="1"/>
    <col min="2" max="2" width="16.33203125" customWidth="1"/>
    <col min="3" max="4" width="11.6640625" bestFit="1" customWidth="1"/>
    <col min="5" max="5" width="13.1640625" customWidth="1"/>
    <col min="6" max="6" width="13.5" customWidth="1"/>
    <col min="10" max="10" width="37.33203125" customWidth="1"/>
  </cols>
  <sheetData>
    <row r="1" spans="1:6">
      <c r="A1" s="116" t="s">
        <v>105</v>
      </c>
      <c r="B1" s="116"/>
      <c r="C1" s="116"/>
      <c r="D1" s="116"/>
      <c r="E1" s="116"/>
      <c r="F1" s="116"/>
    </row>
    <row r="2" spans="1:6" ht="17" thickBot="1">
      <c r="A2" s="117" t="s">
        <v>97</v>
      </c>
      <c r="B2" s="117"/>
      <c r="C2" s="117"/>
      <c r="D2" s="117"/>
      <c r="E2" s="117"/>
      <c r="F2" s="117"/>
    </row>
    <row r="3" spans="1:6" ht="31" thickBot="1">
      <c r="A3" s="105" t="s">
        <v>47</v>
      </c>
      <c r="B3" s="57" t="s">
        <v>11</v>
      </c>
      <c r="C3" s="57" t="s">
        <v>12</v>
      </c>
      <c r="D3" s="57" t="s">
        <v>13</v>
      </c>
      <c r="E3" s="57" t="s">
        <v>14</v>
      </c>
      <c r="F3" s="57" t="s">
        <v>15</v>
      </c>
    </row>
    <row r="4" spans="1:6" ht="17" thickBot="1">
      <c r="A4" s="23" t="s">
        <v>69</v>
      </c>
      <c r="B4" s="24">
        <f>B5+B6</f>
        <v>1268.1500000000001</v>
      </c>
      <c r="C4" s="24">
        <f>C5+C6</f>
        <v>959.68000000000006</v>
      </c>
      <c r="D4" s="24">
        <f>D5+D6</f>
        <v>476.87</v>
      </c>
      <c r="E4" s="36">
        <f>C4/B4</f>
        <v>0.75675590426999961</v>
      </c>
      <c r="F4" s="36">
        <f>D4/B4</f>
        <v>0.37603595789141658</v>
      </c>
    </row>
    <row r="5" spans="1:6" ht="17" thickBot="1">
      <c r="A5" s="26" t="s">
        <v>41</v>
      </c>
      <c r="B5" s="20">
        <v>481.9</v>
      </c>
      <c r="C5" s="20">
        <v>379.44</v>
      </c>
      <c r="D5" s="20">
        <v>188.65</v>
      </c>
      <c r="E5" s="37">
        <f t="shared" ref="E5:E45" si="0">C5/B5</f>
        <v>0.78738327453828594</v>
      </c>
      <c r="F5" s="37">
        <f t="shared" ref="F5:F45" si="1">D5/B5</f>
        <v>0.3914712595974269</v>
      </c>
    </row>
    <row r="6" spans="1:6" ht="17" thickBot="1">
      <c r="A6" s="26" t="s">
        <v>5</v>
      </c>
      <c r="B6" s="20">
        <v>786.25</v>
      </c>
      <c r="C6" s="20">
        <v>580.24</v>
      </c>
      <c r="D6" s="20">
        <v>288.22000000000003</v>
      </c>
      <c r="E6" s="37">
        <f t="shared" si="0"/>
        <v>0.73798410174880769</v>
      </c>
      <c r="F6" s="37">
        <f t="shared" si="1"/>
        <v>0.36657551669316379</v>
      </c>
    </row>
    <row r="7" spans="1:6" ht="17" thickBot="1">
      <c r="A7" s="23" t="s">
        <v>70</v>
      </c>
      <c r="B7" s="24">
        <f>B8+B9</f>
        <v>507.21000000000004</v>
      </c>
      <c r="C7" s="24">
        <f>C8+C9</f>
        <v>274.08</v>
      </c>
      <c r="D7" s="24">
        <f>D8+D9</f>
        <v>131.51999999999998</v>
      </c>
      <c r="E7" s="36">
        <f t="shared" si="0"/>
        <v>0.54036789495475235</v>
      </c>
      <c r="F7" s="36">
        <f t="shared" si="1"/>
        <v>0.25930088129177259</v>
      </c>
    </row>
    <row r="8" spans="1:6" ht="17" thickBot="1">
      <c r="A8" s="26" t="s">
        <v>41</v>
      </c>
      <c r="B8" s="20">
        <v>230.78</v>
      </c>
      <c r="C8" s="20">
        <v>168.56</v>
      </c>
      <c r="D8" s="20">
        <v>56.7</v>
      </c>
      <c r="E8" s="37">
        <f t="shared" si="0"/>
        <v>0.73039258167952159</v>
      </c>
      <c r="F8" s="37">
        <f t="shared" si="1"/>
        <v>0.24568853453505504</v>
      </c>
    </row>
    <row r="9" spans="1:6" ht="17" thickBot="1">
      <c r="A9" s="26" t="s">
        <v>5</v>
      </c>
      <c r="B9" s="20">
        <v>276.43</v>
      </c>
      <c r="C9" s="20">
        <v>105.52</v>
      </c>
      <c r="D9" s="20">
        <v>74.819999999999993</v>
      </c>
      <c r="E9" s="37">
        <f t="shared" si="0"/>
        <v>0.38172412545671597</v>
      </c>
      <c r="F9" s="37">
        <f t="shared" si="1"/>
        <v>0.27066526787975254</v>
      </c>
    </row>
    <row r="10" spans="1:6" ht="17" thickBot="1">
      <c r="A10" s="23" t="s">
        <v>71</v>
      </c>
      <c r="B10" s="24">
        <f>B11+B12</f>
        <v>1871.6</v>
      </c>
      <c r="C10" s="24">
        <f>C11+C12</f>
        <v>831.34</v>
      </c>
      <c r="D10" s="24">
        <f>D11+D12</f>
        <v>392.8</v>
      </c>
      <c r="E10" s="36">
        <f t="shared" si="0"/>
        <v>0.44418679204958328</v>
      </c>
      <c r="F10" s="36">
        <f t="shared" si="1"/>
        <v>0.20987390468048731</v>
      </c>
    </row>
    <row r="11" spans="1:6" ht="17" thickBot="1">
      <c r="A11" s="26" t="s">
        <v>41</v>
      </c>
      <c r="B11" s="20">
        <v>969.07</v>
      </c>
      <c r="C11" s="20">
        <v>431.73</v>
      </c>
      <c r="D11" s="20">
        <v>155.06</v>
      </c>
      <c r="E11" s="37">
        <f t="shared" si="0"/>
        <v>0.44550961230870834</v>
      </c>
      <c r="F11" s="37">
        <f t="shared" si="1"/>
        <v>0.16000908087135088</v>
      </c>
    </row>
    <row r="12" spans="1:6" ht="17" thickBot="1">
      <c r="A12" s="26" t="s">
        <v>5</v>
      </c>
      <c r="B12" s="20">
        <v>902.53</v>
      </c>
      <c r="C12" s="20">
        <v>399.61</v>
      </c>
      <c r="D12" s="20">
        <v>237.74</v>
      </c>
      <c r="E12" s="37">
        <f t="shared" si="0"/>
        <v>0.44276644543671684</v>
      </c>
      <c r="F12" s="37">
        <f t="shared" si="1"/>
        <v>0.26341506653518443</v>
      </c>
    </row>
    <row r="13" spans="1:6" ht="17" thickBot="1">
      <c r="A13" s="23" t="s">
        <v>72</v>
      </c>
      <c r="B13" s="24">
        <f>B14+B15</f>
        <v>747.09</v>
      </c>
      <c r="C13" s="24">
        <f>C14+C15</f>
        <v>362.45</v>
      </c>
      <c r="D13" s="24">
        <f>D14+D15</f>
        <v>179.25</v>
      </c>
      <c r="E13" s="36">
        <f t="shared" si="0"/>
        <v>0.48514904496111577</v>
      </c>
      <c r="F13" s="36">
        <f t="shared" si="1"/>
        <v>0.23993093201622293</v>
      </c>
    </row>
    <row r="14" spans="1:6" ht="17" thickBot="1">
      <c r="A14" s="26" t="s">
        <v>41</v>
      </c>
      <c r="B14" s="20">
        <v>392.55</v>
      </c>
      <c r="C14" s="20">
        <v>193.19</v>
      </c>
      <c r="D14" s="20">
        <v>96.4</v>
      </c>
      <c r="E14" s="37">
        <f t="shared" si="0"/>
        <v>0.49214112851866004</v>
      </c>
      <c r="F14" s="37">
        <f t="shared" si="1"/>
        <v>0.24557381225321614</v>
      </c>
    </row>
    <row r="15" spans="1:6" ht="17" thickBot="1">
      <c r="A15" s="26" t="s">
        <v>5</v>
      </c>
      <c r="B15" s="20">
        <v>354.54</v>
      </c>
      <c r="C15" s="20">
        <v>169.26</v>
      </c>
      <c r="D15" s="20">
        <v>82.85</v>
      </c>
      <c r="E15" s="37">
        <f t="shared" si="0"/>
        <v>0.47740734472838037</v>
      </c>
      <c r="F15" s="37">
        <f t="shared" si="1"/>
        <v>0.23368308230383028</v>
      </c>
    </row>
    <row r="16" spans="1:6" ht="17" thickBot="1">
      <c r="A16" s="23" t="s">
        <v>73</v>
      </c>
      <c r="B16" s="24">
        <f>B17+B18</f>
        <v>1940.94</v>
      </c>
      <c r="C16" s="24">
        <f>C17+C18</f>
        <v>955.65</v>
      </c>
      <c r="D16" s="24">
        <f>D17+D18</f>
        <v>554.14</v>
      </c>
      <c r="E16" s="36">
        <f t="shared" si="0"/>
        <v>0.49236452440570033</v>
      </c>
      <c r="F16" s="36">
        <f t="shared" si="1"/>
        <v>0.28550083979927249</v>
      </c>
    </row>
    <row r="17" spans="1:6" ht="17" thickBot="1">
      <c r="A17" s="26" t="s">
        <v>41</v>
      </c>
      <c r="B17" s="20">
        <v>970.47</v>
      </c>
      <c r="C17" s="20">
        <v>557.66</v>
      </c>
      <c r="D17" s="20">
        <v>237.02</v>
      </c>
      <c r="E17" s="37">
        <f t="shared" si="0"/>
        <v>0.57462878811297613</v>
      </c>
      <c r="F17" s="37">
        <f t="shared" si="1"/>
        <v>0.2442321761620658</v>
      </c>
    </row>
    <row r="18" spans="1:6" ht="17" thickBot="1">
      <c r="A18" s="26" t="s">
        <v>5</v>
      </c>
      <c r="B18" s="20">
        <v>970.47</v>
      </c>
      <c r="C18" s="20">
        <v>397.99</v>
      </c>
      <c r="D18" s="20">
        <v>317.12</v>
      </c>
      <c r="E18" s="37">
        <f t="shared" si="0"/>
        <v>0.41010026069842448</v>
      </c>
      <c r="F18" s="37">
        <f t="shared" si="1"/>
        <v>0.3267695034364792</v>
      </c>
    </row>
    <row r="19" spans="1:6" ht="17" thickBot="1">
      <c r="A19" s="23" t="s">
        <v>74</v>
      </c>
      <c r="B19" s="24">
        <f>B20+B21</f>
        <v>873.36</v>
      </c>
      <c r="C19" s="24">
        <f>C20+C21</f>
        <v>316.31</v>
      </c>
      <c r="D19" s="24">
        <f>D20+D21</f>
        <v>133.56</v>
      </c>
      <c r="E19" s="36">
        <f t="shared" si="0"/>
        <v>0.36217596409269948</v>
      </c>
      <c r="F19" s="36">
        <f t="shared" si="1"/>
        <v>0.15292662819455893</v>
      </c>
    </row>
    <row r="20" spans="1:6" ht="17" thickBot="1">
      <c r="A20" s="26" t="s">
        <v>41</v>
      </c>
      <c r="B20" s="20">
        <v>585.38</v>
      </c>
      <c r="C20" s="20">
        <v>220.72</v>
      </c>
      <c r="D20" s="20">
        <v>80.760000000000005</v>
      </c>
      <c r="E20" s="37">
        <f t="shared" si="0"/>
        <v>0.37705422118965459</v>
      </c>
      <c r="F20" s="37">
        <f t="shared" si="1"/>
        <v>0.1379616659264068</v>
      </c>
    </row>
    <row r="21" spans="1:6" ht="17" thickBot="1">
      <c r="A21" s="26" t="s">
        <v>5</v>
      </c>
      <c r="B21" s="20">
        <v>287.98</v>
      </c>
      <c r="C21" s="20">
        <v>95.59</v>
      </c>
      <c r="D21" s="20">
        <v>52.8</v>
      </c>
      <c r="E21" s="37">
        <f t="shared" si="0"/>
        <v>0.33193277310924368</v>
      </c>
      <c r="F21" s="37">
        <f t="shared" si="1"/>
        <v>0.18334606569900685</v>
      </c>
    </row>
    <row r="22" spans="1:6" ht="17" thickBot="1">
      <c r="A22" s="23" t="s">
        <v>75</v>
      </c>
      <c r="B22" s="24">
        <f>B23+B24</f>
        <v>273.25</v>
      </c>
      <c r="C22" s="24">
        <f>C23+C24</f>
        <v>155.35999999999999</v>
      </c>
      <c r="D22" s="24">
        <f>D23+D24</f>
        <v>50.480000000000004</v>
      </c>
      <c r="E22" s="36">
        <f t="shared" si="0"/>
        <v>0.56856358645928629</v>
      </c>
      <c r="F22" s="36">
        <f t="shared" si="1"/>
        <v>0.18473924977127174</v>
      </c>
    </row>
    <row r="23" spans="1:6" ht="17" thickBot="1">
      <c r="A23" s="26" t="s">
        <v>41</v>
      </c>
      <c r="B23" s="20">
        <v>136.62</v>
      </c>
      <c r="C23" s="20">
        <v>106.21</v>
      </c>
      <c r="D23" s="20">
        <v>25.63</v>
      </c>
      <c r="E23" s="37">
        <f t="shared" si="0"/>
        <v>0.77741179915092951</v>
      </c>
      <c r="F23" s="37">
        <f t="shared" si="1"/>
        <v>0.18760064412238323</v>
      </c>
    </row>
    <row r="24" spans="1:6" ht="17" thickBot="1">
      <c r="A24" s="26" t="s">
        <v>5</v>
      </c>
      <c r="B24" s="20">
        <v>136.63</v>
      </c>
      <c r="C24" s="20">
        <v>49.15</v>
      </c>
      <c r="D24" s="20">
        <v>24.85</v>
      </c>
      <c r="E24" s="37">
        <f t="shared" si="0"/>
        <v>0.35973065944521704</v>
      </c>
      <c r="F24" s="37">
        <f t="shared" si="1"/>
        <v>0.18187806484666619</v>
      </c>
    </row>
    <row r="25" spans="1:6" ht="17" thickBot="1">
      <c r="A25" s="23" t="s">
        <v>76</v>
      </c>
      <c r="B25" s="24">
        <f>B26+B27</f>
        <v>218.65</v>
      </c>
      <c r="C25" s="24">
        <f>C26+C27</f>
        <v>119.81</v>
      </c>
      <c r="D25" s="24">
        <f>D26+D27</f>
        <v>61.789999999999992</v>
      </c>
      <c r="E25" s="36">
        <f t="shared" si="0"/>
        <v>0.54795335010290414</v>
      </c>
      <c r="F25" s="36">
        <f t="shared" si="1"/>
        <v>0.28259775897553163</v>
      </c>
    </row>
    <row r="26" spans="1:6" ht="17" thickBot="1">
      <c r="A26" s="26" t="s">
        <v>41</v>
      </c>
      <c r="B26" s="20">
        <v>108.67</v>
      </c>
      <c r="C26" s="20">
        <v>50.94</v>
      </c>
      <c r="D26" s="20">
        <v>20.63</v>
      </c>
      <c r="E26" s="37">
        <f t="shared" si="0"/>
        <v>0.46875862703598048</v>
      </c>
      <c r="F26" s="37">
        <f t="shared" si="1"/>
        <v>0.18984080242937332</v>
      </c>
    </row>
    <row r="27" spans="1:6" ht="17" thickBot="1">
      <c r="A27" s="26" t="s">
        <v>5</v>
      </c>
      <c r="B27" s="20">
        <v>109.98</v>
      </c>
      <c r="C27" s="20">
        <v>68.87</v>
      </c>
      <c r="D27" s="20">
        <v>41.16</v>
      </c>
      <c r="E27" s="37">
        <f t="shared" si="0"/>
        <v>0.62620476450263685</v>
      </c>
      <c r="F27" s="37">
        <f t="shared" si="1"/>
        <v>0.3742498636115657</v>
      </c>
    </row>
    <row r="28" spans="1:6" ht="17" thickBot="1">
      <c r="A28" s="23" t="s">
        <v>77</v>
      </c>
      <c r="B28" s="24">
        <f>B29+B30</f>
        <v>1838.13</v>
      </c>
      <c r="C28" s="24">
        <f>C29+C30</f>
        <v>1006.48</v>
      </c>
      <c r="D28" s="24">
        <f>D29+D30</f>
        <v>589.52</v>
      </c>
      <c r="E28" s="36">
        <f t="shared" si="0"/>
        <v>0.54755648403540558</v>
      </c>
      <c r="F28" s="36">
        <f t="shared" si="1"/>
        <v>0.32071725068411916</v>
      </c>
    </row>
    <row r="29" spans="1:6" ht="17" thickBot="1">
      <c r="A29" s="26" t="s">
        <v>41</v>
      </c>
      <c r="B29" s="20">
        <v>965.84</v>
      </c>
      <c r="C29" s="20">
        <v>452.29</v>
      </c>
      <c r="D29" s="20">
        <v>227.63</v>
      </c>
      <c r="E29" s="37">
        <f t="shared" si="0"/>
        <v>0.46828667274082664</v>
      </c>
      <c r="F29" s="37">
        <f t="shared" si="1"/>
        <v>0.23568085811314501</v>
      </c>
    </row>
    <row r="30" spans="1:6" ht="17" thickBot="1">
      <c r="A30" s="26" t="s">
        <v>5</v>
      </c>
      <c r="B30" s="20">
        <v>872.29</v>
      </c>
      <c r="C30" s="20">
        <v>554.19000000000005</v>
      </c>
      <c r="D30" s="20">
        <v>361.89</v>
      </c>
      <c r="E30" s="37">
        <f t="shared" si="0"/>
        <v>0.63532770065001332</v>
      </c>
      <c r="F30" s="37">
        <f t="shared" si="1"/>
        <v>0.41487349390684292</v>
      </c>
    </row>
    <row r="31" spans="1:6" ht="17" thickBot="1">
      <c r="A31" s="23" t="s">
        <v>78</v>
      </c>
      <c r="B31" s="24">
        <f>B32+B33</f>
        <v>1525.42</v>
      </c>
      <c r="C31" s="24">
        <f>C32+C33</f>
        <v>970.5</v>
      </c>
      <c r="D31" s="24">
        <f>D32+D33</f>
        <v>449.88</v>
      </c>
      <c r="E31" s="36">
        <f t="shared" si="0"/>
        <v>0.63621822186676458</v>
      </c>
      <c r="F31" s="36">
        <f t="shared" si="1"/>
        <v>0.29492205425391038</v>
      </c>
    </row>
    <row r="32" spans="1:6" ht="17" thickBot="1">
      <c r="A32" s="26" t="s">
        <v>41</v>
      </c>
      <c r="B32" s="20">
        <v>792.46</v>
      </c>
      <c r="C32" s="20">
        <v>594.13</v>
      </c>
      <c r="D32" s="20">
        <v>253.15</v>
      </c>
      <c r="E32" s="37">
        <f t="shared" si="0"/>
        <v>0.74972869293087341</v>
      </c>
      <c r="F32" s="37">
        <f t="shared" si="1"/>
        <v>0.31944830022966458</v>
      </c>
    </row>
    <row r="33" spans="1:6" ht="17" thickBot="1">
      <c r="A33" s="26" t="s">
        <v>5</v>
      </c>
      <c r="B33" s="20">
        <v>732.96</v>
      </c>
      <c r="C33" s="20">
        <v>376.37</v>
      </c>
      <c r="D33" s="20">
        <v>196.73</v>
      </c>
      <c r="E33" s="37">
        <f t="shared" si="0"/>
        <v>0.51349323291857674</v>
      </c>
      <c r="F33" s="37">
        <f t="shared" si="1"/>
        <v>0.26840482427417589</v>
      </c>
    </row>
    <row r="34" spans="1:6" ht="17" thickBot="1">
      <c r="A34" s="23" t="s">
        <v>79</v>
      </c>
      <c r="B34" s="24">
        <f>B35+B36</f>
        <v>649.82000000000005</v>
      </c>
      <c r="C34" s="24">
        <f>C35+C36</f>
        <v>210.53</v>
      </c>
      <c r="D34" s="24">
        <f>D35+D36</f>
        <v>117.75</v>
      </c>
      <c r="E34" s="36">
        <f t="shared" si="0"/>
        <v>0.32398202579175772</v>
      </c>
      <c r="F34" s="36">
        <f t="shared" si="1"/>
        <v>0.1812040257302022</v>
      </c>
    </row>
    <row r="35" spans="1:6" ht="17" thickBot="1">
      <c r="A35" s="26" t="s">
        <v>41</v>
      </c>
      <c r="B35" s="20">
        <v>412.29</v>
      </c>
      <c r="C35" s="20">
        <v>127.37</v>
      </c>
      <c r="D35" s="20">
        <v>70.55</v>
      </c>
      <c r="E35" s="37">
        <f t="shared" si="0"/>
        <v>0.30893303257415894</v>
      </c>
      <c r="F35" s="37">
        <f t="shared" si="1"/>
        <v>0.17111741735186398</v>
      </c>
    </row>
    <row r="36" spans="1:6" ht="17" thickBot="1">
      <c r="A36" s="26" t="s">
        <v>5</v>
      </c>
      <c r="B36" s="20">
        <v>237.53</v>
      </c>
      <c r="C36" s="20">
        <v>83.16</v>
      </c>
      <c r="D36" s="20">
        <v>47.2</v>
      </c>
      <c r="E36" s="37">
        <f t="shared" si="0"/>
        <v>0.35010314486591165</v>
      </c>
      <c r="F36" s="37">
        <f t="shared" si="1"/>
        <v>0.19871174167473582</v>
      </c>
    </row>
    <row r="37" spans="1:6" ht="17" thickBot="1">
      <c r="A37" s="23" t="s">
        <v>80</v>
      </c>
      <c r="B37" s="24">
        <f>B38+B39</f>
        <v>119.91999999999999</v>
      </c>
      <c r="C37" s="24">
        <f>C38+C39</f>
        <v>61.599999999999994</v>
      </c>
      <c r="D37" s="24">
        <f>D38+D39</f>
        <v>38.9</v>
      </c>
      <c r="E37" s="36">
        <f t="shared" si="0"/>
        <v>0.51367578385590396</v>
      </c>
      <c r="F37" s="36">
        <f t="shared" si="1"/>
        <v>0.32438292194796531</v>
      </c>
    </row>
    <row r="38" spans="1:6" ht="17" thickBot="1">
      <c r="A38" s="26" t="s">
        <v>41</v>
      </c>
      <c r="B38" s="20">
        <v>64.349999999999994</v>
      </c>
      <c r="C38" s="20">
        <v>35.159999999999997</v>
      </c>
      <c r="D38" s="20">
        <v>26.25</v>
      </c>
      <c r="E38" s="37">
        <f t="shared" si="0"/>
        <v>0.5463869463869464</v>
      </c>
      <c r="F38" s="37">
        <f t="shared" si="1"/>
        <v>0.40792540792540793</v>
      </c>
    </row>
    <row r="39" spans="1:6" ht="17" thickBot="1">
      <c r="A39" s="26" t="s">
        <v>5</v>
      </c>
      <c r="B39" s="20">
        <v>55.57</v>
      </c>
      <c r="C39" s="20">
        <v>26.44</v>
      </c>
      <c r="D39" s="20">
        <v>12.65</v>
      </c>
      <c r="E39" s="37">
        <f t="shared" si="0"/>
        <v>0.47579629296382941</v>
      </c>
      <c r="F39" s="37">
        <f t="shared" si="1"/>
        <v>0.22764081338851899</v>
      </c>
    </row>
    <row r="40" spans="1:6" ht="17" thickBot="1">
      <c r="A40" s="23" t="s">
        <v>81</v>
      </c>
      <c r="B40" s="24">
        <f>B41+B42</f>
        <v>1364.35</v>
      </c>
      <c r="C40" s="24">
        <f>C41+C42</f>
        <v>694.74</v>
      </c>
      <c r="D40" s="24">
        <f>D41+D42</f>
        <v>395.67</v>
      </c>
      <c r="E40" s="36">
        <f t="shared" si="0"/>
        <v>0.50920951368783673</v>
      </c>
      <c r="F40" s="36">
        <f t="shared" si="1"/>
        <v>0.29000623007292853</v>
      </c>
    </row>
    <row r="41" spans="1:6" ht="17" thickBot="1">
      <c r="A41" s="26" t="s">
        <v>41</v>
      </c>
      <c r="B41" s="20">
        <v>600.32000000000005</v>
      </c>
      <c r="C41" s="20">
        <v>245.62</v>
      </c>
      <c r="D41" s="20">
        <v>137.13</v>
      </c>
      <c r="E41" s="37">
        <f t="shared" si="0"/>
        <v>0.4091484541577825</v>
      </c>
      <c r="F41" s="37">
        <f t="shared" si="1"/>
        <v>0.22842817164179102</v>
      </c>
    </row>
    <row r="42" spans="1:6" ht="17" thickBot="1">
      <c r="A42" s="26" t="s">
        <v>5</v>
      </c>
      <c r="B42" s="20">
        <v>764.03</v>
      </c>
      <c r="C42" s="20">
        <v>449.12</v>
      </c>
      <c r="D42" s="20">
        <v>258.54000000000002</v>
      </c>
      <c r="E42" s="37">
        <f t="shared" si="0"/>
        <v>0.5878303207989215</v>
      </c>
      <c r="F42" s="37">
        <f t="shared" si="1"/>
        <v>0.33838985380155234</v>
      </c>
    </row>
    <row r="43" spans="1:6" ht="17" thickBot="1">
      <c r="A43" s="13" t="s">
        <v>44</v>
      </c>
      <c r="B43" s="28">
        <f>B44+B45</f>
        <v>13197.89</v>
      </c>
      <c r="C43" s="28">
        <f>C44+C45</f>
        <v>6918.5299999999988</v>
      </c>
      <c r="D43" s="28">
        <f>D44+D45</f>
        <v>3572.13</v>
      </c>
      <c r="E43" s="38">
        <f t="shared" si="0"/>
        <v>0.52421485555645631</v>
      </c>
      <c r="F43" s="38">
        <f t="shared" si="1"/>
        <v>0.27065917354971136</v>
      </c>
    </row>
    <row r="44" spans="1:6" ht="17" thickBot="1">
      <c r="A44" s="30" t="s">
        <v>58</v>
      </c>
      <c r="B44" s="31">
        <f>B5+B8+B11+B14+B17+B20+B23+B26+B29+B32+B35+B38+B41</f>
        <v>6710.7000000000007</v>
      </c>
      <c r="C44" s="31">
        <f>C5+C8+C11+C14+C17+C20+C23+C26+C29+C32+C35+C38+C41</f>
        <v>3563.0199999999995</v>
      </c>
      <c r="D44" s="31">
        <f t="shared" ref="D44:D45" si="2">D5+D8+D11+D14+D17+D20+D23+D26+D29+D32+D35+D38+D41</f>
        <v>1575.56</v>
      </c>
      <c r="E44" s="37">
        <f t="shared" si="0"/>
        <v>0.53094610100287587</v>
      </c>
      <c r="F44" s="37">
        <f t="shared" si="1"/>
        <v>0.23478325659022156</v>
      </c>
    </row>
    <row r="45" spans="1:6" ht="17" thickBot="1">
      <c r="A45" s="30" t="s">
        <v>46</v>
      </c>
      <c r="B45" s="31">
        <f t="shared" ref="B45:C45" si="3">B6+B9+B12+B15+B18+B21+B24+B27+B30+B33+B36+B39+B42</f>
        <v>6487.19</v>
      </c>
      <c r="C45" s="31">
        <f t="shared" si="3"/>
        <v>3355.5099999999998</v>
      </c>
      <c r="D45" s="31">
        <f t="shared" si="2"/>
        <v>1996.57</v>
      </c>
      <c r="E45" s="37">
        <f t="shared" si="0"/>
        <v>0.51725169141030247</v>
      </c>
      <c r="F45" s="37">
        <f t="shared" si="1"/>
        <v>0.30777116131946192</v>
      </c>
    </row>
  </sheetData>
  <mergeCells count="2">
    <mergeCell ref="A1:F1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12</vt:i4>
      </vt:variant>
    </vt:vector>
  </HeadingPairs>
  <TitlesOfParts>
    <vt:vector size="27" baseType="lpstr">
      <vt:lpstr>Tabella 1</vt:lpstr>
      <vt:lpstr>Tabella 2</vt:lpstr>
      <vt:lpstr>Tabella 3</vt:lpstr>
      <vt:lpstr>Tabella 4</vt:lpstr>
      <vt:lpstr>Tabella 5</vt:lpstr>
      <vt:lpstr>Tabella 6</vt:lpstr>
      <vt:lpstr>Tabella 7</vt:lpstr>
      <vt:lpstr>Tabella 8</vt:lpstr>
      <vt:lpstr>Tabella 9</vt:lpstr>
      <vt:lpstr>Tabella 10</vt:lpstr>
      <vt:lpstr>Tabella 11</vt:lpstr>
      <vt:lpstr>Tabella 12</vt:lpstr>
      <vt:lpstr>Tabella 13</vt:lpstr>
      <vt:lpstr>Tabella 14</vt:lpstr>
      <vt:lpstr>Tabella 15</vt:lpstr>
      <vt:lpstr>'Tabella 1'!_Toc520960735</vt:lpstr>
      <vt:lpstr>'Tabella 4'!_Toc520960738</vt:lpstr>
      <vt:lpstr>'Tabella 5'!_Toc520960739</vt:lpstr>
      <vt:lpstr>'Tabella 6'!_Toc520960740</vt:lpstr>
      <vt:lpstr>'Tabella 7'!_Toc520960741</vt:lpstr>
      <vt:lpstr>'Tabella 10'!_Toc520960744</vt:lpstr>
      <vt:lpstr>'Tabella 11'!_Toc520960745</vt:lpstr>
      <vt:lpstr>'Tabella 13'!_Toc520960747</vt:lpstr>
      <vt:lpstr>'Tabella 14'!_Toc520960748</vt:lpstr>
      <vt:lpstr>'Tabella 15'!_Toc520960748</vt:lpstr>
      <vt:lpstr>'Tabella 12'!Titoli_stampa</vt:lpstr>
      <vt:lpstr>'Tabella 9'!Titoli_stampa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de Chiara</dc:creator>
  <cp:lastModifiedBy>Nicola de Chiara</cp:lastModifiedBy>
  <cp:lastPrinted>2018-08-06T12:18:30Z</cp:lastPrinted>
  <dcterms:created xsi:type="dcterms:W3CDTF">2018-07-18T22:03:43Z</dcterms:created>
  <dcterms:modified xsi:type="dcterms:W3CDTF">2019-07-01T16:34:23Z</dcterms:modified>
</cp:coreProperties>
</file>