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TTIVITA'\PUBBLICAZIONE DATI\BOLLETTINO\31 agosto 2019\"/>
    </mc:Choice>
  </mc:AlternateContent>
  <bookViews>
    <workbookView xWindow="0" yWindow="0" windowWidth="28800" windowHeight="12000" activeTab="11"/>
  </bookViews>
  <sheets>
    <sheet name="Tabella 1" sheetId="1" r:id="rId1"/>
    <sheet name="Tabella 2" sheetId="2" r:id="rId2"/>
    <sheet name="Tabella 3" sheetId="3" r:id="rId3"/>
    <sheet name="Tabella 4" sheetId="4" r:id="rId4"/>
    <sheet name="Tabella 5" sheetId="5" r:id="rId5"/>
    <sheet name="Tabella 6" sheetId="7" r:id="rId6"/>
    <sheet name="Tabella 7" sheetId="8" r:id="rId7"/>
    <sheet name="Tabella 8" sheetId="10" r:id="rId8"/>
    <sheet name="Tabella 9" sheetId="20" r:id="rId9"/>
    <sheet name="Tabella 10" sheetId="13" r:id="rId10"/>
    <sheet name="Tabella 11" sheetId="14" r:id="rId11"/>
    <sheet name="Tabella 12" sheetId="21" r:id="rId12"/>
    <sheet name="Tabella 13" sheetId="18" r:id="rId13"/>
    <sheet name="Tabella 14" sheetId="19" r:id="rId14"/>
    <sheet name="Tabella 15" sheetId="16" r:id="rId15"/>
  </sheets>
  <definedNames>
    <definedName name="_Toc520960735" localSheetId="0">'Tabella 1'!$A$1</definedName>
    <definedName name="_Toc520960738" localSheetId="3">'Tabella 4'!$A$1</definedName>
    <definedName name="_Toc520960739" localSheetId="4">'Tabella 5'!$A$1</definedName>
    <definedName name="_Toc520960740" localSheetId="5">'Tabella 6'!$A$1</definedName>
    <definedName name="_Toc520960741" localSheetId="6">'Tabella 7'!$A$1</definedName>
    <definedName name="_Toc520960744" localSheetId="9">'Tabella 10'!$A$1</definedName>
    <definedName name="_Toc520960745" localSheetId="10">'Tabella 11'!$A$1</definedName>
    <definedName name="_Toc520960747" localSheetId="12">'Tabella 13'!$A$1</definedName>
    <definedName name="_Toc520960748" localSheetId="13">'Tabella 14'!$A$1</definedName>
    <definedName name="_Toc520960748" localSheetId="14">'Tabella 15'!$A$1</definedName>
    <definedName name="_xlnm.Print_Titles" localSheetId="11">'Tabella 12'!$2:$4</definedName>
    <definedName name="_xlnm.Print_Titles" localSheetId="8">'Tabella 9'!$3:$3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F58" i="16" l="1"/>
  <c r="E58" i="16"/>
  <c r="F57" i="16"/>
  <c r="E57" i="16"/>
  <c r="F56" i="16"/>
  <c r="E56" i="16"/>
  <c r="F55" i="16"/>
  <c r="E55" i="16"/>
  <c r="F54" i="16"/>
  <c r="E54" i="16"/>
  <c r="F53" i="16"/>
  <c r="E53" i="16"/>
  <c r="F52" i="16"/>
  <c r="E52" i="16"/>
  <c r="F51" i="16"/>
  <c r="E51" i="16"/>
  <c r="F50" i="16"/>
  <c r="E50" i="16"/>
  <c r="F49" i="16"/>
  <c r="E49" i="16"/>
  <c r="F48" i="16"/>
  <c r="E48" i="16"/>
  <c r="F47" i="16"/>
  <c r="E47" i="16"/>
  <c r="F46" i="16"/>
  <c r="E46" i="16"/>
  <c r="F45" i="16"/>
  <c r="E45" i="16"/>
  <c r="F44" i="16"/>
  <c r="E44" i="16"/>
  <c r="F43" i="16"/>
  <c r="E43" i="16"/>
  <c r="F42" i="16"/>
  <c r="E42" i="16"/>
  <c r="F41" i="16"/>
  <c r="E41" i="16"/>
  <c r="F40" i="16"/>
  <c r="E40" i="16"/>
  <c r="F39" i="16"/>
  <c r="E39" i="16"/>
  <c r="F38" i="16"/>
  <c r="E38" i="16"/>
  <c r="D49" i="21"/>
  <c r="E48" i="21"/>
  <c r="D48" i="21"/>
  <c r="E47" i="21"/>
  <c r="D47" i="21"/>
  <c r="E46" i="21"/>
  <c r="D46" i="21"/>
  <c r="E43" i="21"/>
  <c r="E49" i="21" s="1"/>
  <c r="D43" i="21"/>
  <c r="E39" i="21"/>
  <c r="D39" i="21"/>
  <c r="E35" i="21"/>
  <c r="D35" i="21"/>
  <c r="E32" i="21"/>
  <c r="D32" i="21"/>
  <c r="E28" i="21"/>
  <c r="D28" i="21"/>
  <c r="E24" i="21"/>
  <c r="D24" i="21"/>
  <c r="E21" i="21"/>
  <c r="D21" i="21"/>
  <c r="E19" i="21"/>
  <c r="D19" i="21"/>
  <c r="E15" i="21"/>
  <c r="D15" i="21"/>
  <c r="E11" i="21"/>
  <c r="D11" i="21"/>
  <c r="E7" i="21"/>
  <c r="D7" i="21"/>
  <c r="E5" i="21"/>
  <c r="D5" i="21"/>
  <c r="C40" i="20"/>
  <c r="C37" i="20"/>
  <c r="C34" i="20"/>
  <c r="C31" i="20"/>
  <c r="C28" i="20"/>
  <c r="C25" i="20"/>
  <c r="C22" i="20"/>
  <c r="C19" i="20"/>
  <c r="C16" i="20"/>
  <c r="C10" i="20"/>
  <c r="C7" i="20"/>
  <c r="C13" i="20"/>
  <c r="C4" i="20"/>
  <c r="C16" i="8"/>
  <c r="C7" i="8"/>
  <c r="C4" i="8"/>
  <c r="B16" i="8"/>
  <c r="C13" i="8"/>
  <c r="C14" i="5"/>
  <c r="C7" i="5"/>
  <c r="C4" i="5"/>
  <c r="B15" i="5"/>
  <c r="D12" i="3"/>
  <c r="C6" i="2"/>
  <c r="E45" i="21" l="1"/>
  <c r="D45" i="21"/>
  <c r="C45" i="20"/>
  <c r="C44" i="20"/>
  <c r="C21" i="8"/>
  <c r="C10" i="8"/>
  <c r="C20" i="8"/>
  <c r="C10" i="5"/>
  <c r="C15" i="5"/>
  <c r="C13" i="5" s="1"/>
  <c r="G9" i="3"/>
  <c r="C19" i="8" l="1"/>
  <c r="C43" i="20"/>
  <c r="B49" i="21"/>
  <c r="I48" i="21"/>
  <c r="M48" i="21" s="1"/>
  <c r="H48" i="21"/>
  <c r="L48" i="21" s="1"/>
  <c r="G48" i="21"/>
  <c r="K48" i="21" s="1"/>
  <c r="F48" i="21"/>
  <c r="J48" i="21" s="1"/>
  <c r="C48" i="21"/>
  <c r="B48" i="21"/>
  <c r="I47" i="21"/>
  <c r="H47" i="21"/>
  <c r="L47" i="21" s="1"/>
  <c r="G47" i="21"/>
  <c r="F47" i="21"/>
  <c r="J47" i="21" s="1"/>
  <c r="C47" i="21"/>
  <c r="B47" i="21"/>
  <c r="I46" i="21"/>
  <c r="M46" i="21" s="1"/>
  <c r="H46" i="21"/>
  <c r="L46" i="21" s="1"/>
  <c r="G46" i="21"/>
  <c r="F46" i="21"/>
  <c r="C46" i="21"/>
  <c r="B46" i="21"/>
  <c r="B45" i="21"/>
  <c r="M44" i="21"/>
  <c r="K44" i="21"/>
  <c r="I43" i="21"/>
  <c r="I49" i="21" s="1"/>
  <c r="H43" i="21"/>
  <c r="H49" i="21" s="1"/>
  <c r="G43" i="21"/>
  <c r="G49" i="21" s="1"/>
  <c r="F43" i="21"/>
  <c r="F49" i="21" s="1"/>
  <c r="C43" i="21"/>
  <c r="C49" i="21" s="1"/>
  <c r="B43" i="21"/>
  <c r="M42" i="21"/>
  <c r="K42" i="21"/>
  <c r="M41" i="21"/>
  <c r="K41" i="21"/>
  <c r="M40" i="21"/>
  <c r="K40" i="21"/>
  <c r="I39" i="21"/>
  <c r="H39" i="21"/>
  <c r="G39" i="21"/>
  <c r="F39" i="21"/>
  <c r="C39" i="21"/>
  <c r="B39" i="21"/>
  <c r="M38" i="21"/>
  <c r="L38" i="21"/>
  <c r="K38" i="21"/>
  <c r="J38" i="21"/>
  <c r="M37" i="21"/>
  <c r="L37" i="21"/>
  <c r="K37" i="21"/>
  <c r="J37" i="21"/>
  <c r="M36" i="21"/>
  <c r="L36" i="21"/>
  <c r="K36" i="21"/>
  <c r="J36" i="21"/>
  <c r="I35" i="21"/>
  <c r="M35" i="21" s="1"/>
  <c r="H35" i="21"/>
  <c r="G35" i="21"/>
  <c r="F35" i="21"/>
  <c r="C35" i="21"/>
  <c r="B35" i="21"/>
  <c r="M34" i="21"/>
  <c r="L34" i="21"/>
  <c r="K34" i="21"/>
  <c r="J34" i="21"/>
  <c r="M33" i="21"/>
  <c r="L33" i="21"/>
  <c r="K33" i="21"/>
  <c r="J33" i="21"/>
  <c r="I32" i="21"/>
  <c r="H32" i="21"/>
  <c r="L32" i="21" s="1"/>
  <c r="G32" i="21"/>
  <c r="K32" i="21" s="1"/>
  <c r="F32" i="21"/>
  <c r="J32" i="21" s="1"/>
  <c r="C32" i="21"/>
  <c r="B32" i="21"/>
  <c r="L31" i="21"/>
  <c r="J31" i="21"/>
  <c r="L30" i="21"/>
  <c r="J30" i="21"/>
  <c r="L29" i="21"/>
  <c r="J29" i="21"/>
  <c r="I28" i="21"/>
  <c r="H28" i="21"/>
  <c r="G28" i="21"/>
  <c r="K28" i="21" s="1"/>
  <c r="F28" i="21"/>
  <c r="J28" i="21" s="1"/>
  <c r="C28" i="21"/>
  <c r="B28" i="21"/>
  <c r="L27" i="21"/>
  <c r="J27" i="21"/>
  <c r="L26" i="21"/>
  <c r="J26" i="21"/>
  <c r="L25" i="21"/>
  <c r="J25" i="21"/>
  <c r="I24" i="21"/>
  <c r="H24" i="21"/>
  <c r="G24" i="21"/>
  <c r="K24" i="21" s="1"/>
  <c r="F24" i="21"/>
  <c r="J24" i="21" s="1"/>
  <c r="C24" i="21"/>
  <c r="B24" i="21"/>
  <c r="L23" i="21"/>
  <c r="J23" i="21"/>
  <c r="L22" i="21"/>
  <c r="J22" i="21"/>
  <c r="I21" i="21"/>
  <c r="H21" i="21"/>
  <c r="L21" i="21" s="1"/>
  <c r="G21" i="21"/>
  <c r="F21" i="21"/>
  <c r="J21" i="21" s="1"/>
  <c r="C21" i="21"/>
  <c r="B21" i="21"/>
  <c r="L20" i="21"/>
  <c r="J20" i="21"/>
  <c r="I19" i="21"/>
  <c r="H19" i="21"/>
  <c r="L19" i="21" s="1"/>
  <c r="G19" i="21"/>
  <c r="F19" i="21"/>
  <c r="J19" i="21" s="1"/>
  <c r="C19" i="21"/>
  <c r="B19" i="21"/>
  <c r="M18" i="21"/>
  <c r="K18" i="21"/>
  <c r="M17" i="21"/>
  <c r="K17" i="21"/>
  <c r="M16" i="21"/>
  <c r="K16" i="21"/>
  <c r="I15" i="21"/>
  <c r="H15" i="21"/>
  <c r="G15" i="21"/>
  <c r="F15" i="21"/>
  <c r="C15" i="21"/>
  <c r="B15" i="21"/>
  <c r="L14" i="21"/>
  <c r="J14" i="21"/>
  <c r="L13" i="21"/>
  <c r="J13" i="21"/>
  <c r="L12" i="21"/>
  <c r="J12" i="21"/>
  <c r="I11" i="21"/>
  <c r="H11" i="21"/>
  <c r="G11" i="21"/>
  <c r="F11" i="21"/>
  <c r="C11" i="21"/>
  <c r="B11" i="21"/>
  <c r="M10" i="21"/>
  <c r="L10" i="21"/>
  <c r="K10" i="21"/>
  <c r="J10" i="21"/>
  <c r="M9" i="21"/>
  <c r="L9" i="21"/>
  <c r="K9" i="21"/>
  <c r="J9" i="21"/>
  <c r="M8" i="21"/>
  <c r="L8" i="21"/>
  <c r="K8" i="21"/>
  <c r="J8" i="21"/>
  <c r="I7" i="21"/>
  <c r="H7" i="21"/>
  <c r="L7" i="21" s="1"/>
  <c r="G7" i="21"/>
  <c r="K7" i="21" s="1"/>
  <c r="F7" i="21"/>
  <c r="J7" i="21" s="1"/>
  <c r="C7" i="21"/>
  <c r="B7" i="21"/>
  <c r="L6" i="21"/>
  <c r="J6" i="21"/>
  <c r="I5" i="21"/>
  <c r="H5" i="21"/>
  <c r="G5" i="21"/>
  <c r="F5" i="21"/>
  <c r="J5" i="21" s="1"/>
  <c r="C5" i="21"/>
  <c r="B5" i="21"/>
  <c r="E45" i="20"/>
  <c r="D45" i="20"/>
  <c r="B45" i="20"/>
  <c r="B43" i="20" s="1"/>
  <c r="E44" i="20"/>
  <c r="D44" i="20"/>
  <c r="F44" i="20" s="1"/>
  <c r="B44" i="20"/>
  <c r="G42" i="20"/>
  <c r="F42" i="20"/>
  <c r="G41" i="20"/>
  <c r="F41" i="20"/>
  <c r="E40" i="20"/>
  <c r="D40" i="20"/>
  <c r="F40" i="20" s="1"/>
  <c r="B40" i="20"/>
  <c r="G39" i="20"/>
  <c r="F39" i="20"/>
  <c r="G38" i="20"/>
  <c r="F38" i="20"/>
  <c r="E37" i="20"/>
  <c r="D37" i="20"/>
  <c r="B37" i="20"/>
  <c r="G36" i="20"/>
  <c r="F36" i="20"/>
  <c r="G35" i="20"/>
  <c r="F35" i="20"/>
  <c r="E34" i="20"/>
  <c r="G34" i="20" s="1"/>
  <c r="D34" i="20"/>
  <c r="F34" i="20" s="1"/>
  <c r="B34" i="20"/>
  <c r="G33" i="20"/>
  <c r="F33" i="20"/>
  <c r="G32" i="20"/>
  <c r="F32" i="20"/>
  <c r="E31" i="20"/>
  <c r="D31" i="20"/>
  <c r="F31" i="20" s="1"/>
  <c r="B31" i="20"/>
  <c r="G30" i="20"/>
  <c r="F30" i="20"/>
  <c r="G29" i="20"/>
  <c r="F29" i="20"/>
  <c r="E28" i="20"/>
  <c r="D28" i="20"/>
  <c r="F28" i="20" s="1"/>
  <c r="B28" i="20"/>
  <c r="G27" i="20"/>
  <c r="F27" i="20"/>
  <c r="G26" i="20"/>
  <c r="F26" i="20"/>
  <c r="E25" i="20"/>
  <c r="G25" i="20" s="1"/>
  <c r="D25" i="20"/>
  <c r="F25" i="20" s="1"/>
  <c r="B25" i="20"/>
  <c r="G24" i="20"/>
  <c r="F24" i="20"/>
  <c r="G23" i="20"/>
  <c r="F23" i="20"/>
  <c r="E22" i="20"/>
  <c r="G22" i="20" s="1"/>
  <c r="D22" i="20"/>
  <c r="F22" i="20" s="1"/>
  <c r="B22" i="20"/>
  <c r="G21" i="20"/>
  <c r="F21" i="20"/>
  <c r="G20" i="20"/>
  <c r="F20" i="20"/>
  <c r="E19" i="20"/>
  <c r="D19" i="20"/>
  <c r="F19" i="20" s="1"/>
  <c r="B19" i="20"/>
  <c r="G18" i="20"/>
  <c r="F18" i="20"/>
  <c r="G17" i="20"/>
  <c r="F17" i="20"/>
  <c r="E16" i="20"/>
  <c r="D16" i="20"/>
  <c r="F16" i="20" s="1"/>
  <c r="B16" i="20"/>
  <c r="G15" i="20"/>
  <c r="F15" i="20"/>
  <c r="G14" i="20"/>
  <c r="F14" i="20"/>
  <c r="E13" i="20"/>
  <c r="G13" i="20" s="1"/>
  <c r="D13" i="20"/>
  <c r="F13" i="20" s="1"/>
  <c r="B13" i="20"/>
  <c r="G12" i="20"/>
  <c r="F12" i="20"/>
  <c r="G11" i="20"/>
  <c r="F11" i="20"/>
  <c r="E10" i="20"/>
  <c r="G10" i="20" s="1"/>
  <c r="D10" i="20"/>
  <c r="F10" i="20" s="1"/>
  <c r="B10" i="20"/>
  <c r="G9" i="20"/>
  <c r="F9" i="20"/>
  <c r="G8" i="20"/>
  <c r="F8" i="20"/>
  <c r="E7" i="20"/>
  <c r="D7" i="20"/>
  <c r="F7" i="20" s="1"/>
  <c r="B7" i="20"/>
  <c r="G6" i="20"/>
  <c r="F6" i="20"/>
  <c r="G5" i="20"/>
  <c r="F5" i="20"/>
  <c r="E4" i="20"/>
  <c r="D4" i="20"/>
  <c r="F4" i="20" s="1"/>
  <c r="B4" i="20"/>
  <c r="G37" i="20" l="1"/>
  <c r="G45" i="20"/>
  <c r="F37" i="20"/>
  <c r="C45" i="21"/>
  <c r="K47" i="21"/>
  <c r="M15" i="21"/>
  <c r="M47" i="21"/>
  <c r="L28" i="21"/>
  <c r="J35" i="21"/>
  <c r="K49" i="21"/>
  <c r="L5" i="21"/>
  <c r="J11" i="21"/>
  <c r="L24" i="21"/>
  <c r="M7" i="21"/>
  <c r="M24" i="21"/>
  <c r="M28" i="21"/>
  <c r="M32" i="21"/>
  <c r="K35" i="21"/>
  <c r="M39" i="21"/>
  <c r="M49" i="21"/>
  <c r="L11" i="21"/>
  <c r="L35" i="21"/>
  <c r="K43" i="21"/>
  <c r="M43" i="21"/>
  <c r="F45" i="21"/>
  <c r="J45" i="21" s="1"/>
  <c r="K39" i="21"/>
  <c r="I45" i="21"/>
  <c r="K15" i="21"/>
  <c r="H45" i="21"/>
  <c r="L45" i="21" s="1"/>
  <c r="G45" i="21"/>
  <c r="J46" i="21"/>
  <c r="K46" i="21"/>
  <c r="G31" i="20"/>
  <c r="G28" i="20"/>
  <c r="G7" i="20"/>
  <c r="G4" i="20"/>
  <c r="E43" i="20"/>
  <c r="G43" i="20" s="1"/>
  <c r="G19" i="20"/>
  <c r="G16" i="20"/>
  <c r="G40" i="20"/>
  <c r="D43" i="20"/>
  <c r="F43" i="20" s="1"/>
  <c r="G44" i="20"/>
  <c r="F45" i="20"/>
  <c r="M45" i="21" l="1"/>
  <c r="K45" i="21"/>
  <c r="B15" i="18"/>
  <c r="F73" i="16" l="1"/>
  <c r="E73" i="16"/>
  <c r="F72" i="16"/>
  <c r="E72" i="16"/>
  <c r="F71" i="16"/>
  <c r="E71" i="16"/>
  <c r="F70" i="16"/>
  <c r="E70" i="16"/>
  <c r="F69" i="16"/>
  <c r="E69" i="16"/>
  <c r="F68" i="16"/>
  <c r="E68" i="16"/>
  <c r="F67" i="16"/>
  <c r="E67" i="16"/>
  <c r="D66" i="16"/>
  <c r="C66" i="16"/>
  <c r="B66" i="16"/>
  <c r="B7" i="19" s="1"/>
  <c r="F84" i="16"/>
  <c r="E84" i="16"/>
  <c r="F83" i="16"/>
  <c r="E83" i="16"/>
  <c r="F82" i="16"/>
  <c r="E82" i="16"/>
  <c r="F81" i="16"/>
  <c r="E81" i="16"/>
  <c r="F80" i="16"/>
  <c r="E80" i="16"/>
  <c r="F79" i="16"/>
  <c r="E79" i="16"/>
  <c r="F78" i="16"/>
  <c r="E78" i="16"/>
  <c r="F77" i="16"/>
  <c r="E77" i="16"/>
  <c r="F76" i="16"/>
  <c r="E76" i="16"/>
  <c r="F75" i="16"/>
  <c r="E75" i="16"/>
  <c r="D74" i="16"/>
  <c r="C74" i="16"/>
  <c r="C8" i="19" s="1"/>
  <c r="B74" i="16"/>
  <c r="F26" i="16"/>
  <c r="E26" i="16"/>
  <c r="F25" i="16"/>
  <c r="E25" i="16"/>
  <c r="F24" i="16"/>
  <c r="E24" i="16"/>
  <c r="F23" i="16"/>
  <c r="E23" i="16"/>
  <c r="F22" i="16"/>
  <c r="E22" i="16"/>
  <c r="F21" i="16"/>
  <c r="E21" i="16"/>
  <c r="F20" i="16"/>
  <c r="E20" i="16"/>
  <c r="F19" i="16"/>
  <c r="E19" i="16"/>
  <c r="F18" i="16"/>
  <c r="E18" i="16"/>
  <c r="F17" i="16"/>
  <c r="E17" i="16"/>
  <c r="F16" i="16"/>
  <c r="E16" i="16"/>
  <c r="F15" i="16"/>
  <c r="E15" i="16"/>
  <c r="F14" i="16"/>
  <c r="E14" i="16"/>
  <c r="F13" i="16"/>
  <c r="E13" i="16"/>
  <c r="F12" i="16"/>
  <c r="E12" i="16"/>
  <c r="F11" i="16"/>
  <c r="E11" i="16"/>
  <c r="F10" i="16"/>
  <c r="E10" i="16"/>
  <c r="F9" i="16"/>
  <c r="E9" i="16"/>
  <c r="F8" i="16"/>
  <c r="E8" i="16"/>
  <c r="F7" i="16"/>
  <c r="E7" i="16"/>
  <c r="F6" i="16"/>
  <c r="E6" i="16"/>
  <c r="D5" i="16"/>
  <c r="C5" i="16"/>
  <c r="B5" i="16"/>
  <c r="B5" i="19" s="1"/>
  <c r="F62" i="16"/>
  <c r="E62" i="16"/>
  <c r="F61" i="16"/>
  <c r="E61" i="16"/>
  <c r="F60" i="16"/>
  <c r="E60" i="16"/>
  <c r="F59" i="16"/>
  <c r="E59" i="16"/>
  <c r="F37" i="16"/>
  <c r="E37" i="16"/>
  <c r="F36" i="16"/>
  <c r="E36" i="16"/>
  <c r="F35" i="16"/>
  <c r="E35" i="16"/>
  <c r="D34" i="16"/>
  <c r="C34" i="16"/>
  <c r="B34" i="16"/>
  <c r="F65" i="16"/>
  <c r="E65" i="16"/>
  <c r="F64" i="16"/>
  <c r="E64" i="16"/>
  <c r="D63" i="16"/>
  <c r="C63" i="16"/>
  <c r="B63" i="16"/>
  <c r="F33" i="16"/>
  <c r="E33" i="16"/>
  <c r="F32" i="16"/>
  <c r="E32" i="16"/>
  <c r="F31" i="16"/>
  <c r="E31" i="16"/>
  <c r="F30" i="16"/>
  <c r="E30" i="16"/>
  <c r="F29" i="16"/>
  <c r="E29" i="16"/>
  <c r="F28" i="16"/>
  <c r="E28" i="16"/>
  <c r="D27" i="16"/>
  <c r="C27" i="16"/>
  <c r="B27" i="16"/>
  <c r="B6" i="19" l="1"/>
  <c r="F63" i="16"/>
  <c r="D85" i="16"/>
  <c r="D8" i="19"/>
  <c r="F66" i="16"/>
  <c r="D7" i="19"/>
  <c r="F7" i="19" s="1"/>
  <c r="E27" i="16"/>
  <c r="C6" i="19"/>
  <c r="E34" i="16"/>
  <c r="E74" i="16"/>
  <c r="F5" i="16"/>
  <c r="D5" i="19"/>
  <c r="E66" i="16"/>
  <c r="C7" i="19"/>
  <c r="E7" i="19" s="1"/>
  <c r="F27" i="16"/>
  <c r="D6" i="19"/>
  <c r="E63" i="16"/>
  <c r="F34" i="16"/>
  <c r="E5" i="16"/>
  <c r="C5" i="19"/>
  <c r="B85" i="16"/>
  <c r="B8" i="19"/>
  <c r="E8" i="19" s="1"/>
  <c r="C85" i="16"/>
  <c r="F74" i="16"/>
  <c r="C6" i="1"/>
  <c r="B6" i="1"/>
  <c r="F6" i="19" l="1"/>
  <c r="E6" i="19"/>
  <c r="E85" i="16"/>
  <c r="F8" i="19"/>
  <c r="F85" i="16"/>
  <c r="E5" i="19"/>
  <c r="C9" i="19"/>
  <c r="D9" i="19"/>
  <c r="F5" i="19"/>
  <c r="B9" i="19"/>
  <c r="F9" i="19" l="1"/>
  <c r="E9" i="19"/>
  <c r="B15" i="13"/>
  <c r="B16" i="10" l="1"/>
  <c r="B4" i="5"/>
  <c r="B7" i="5"/>
  <c r="B10" i="5"/>
  <c r="B15" i="7"/>
  <c r="B4" i="8"/>
  <c r="B7" i="8"/>
  <c r="B10" i="8"/>
  <c r="B13" i="8"/>
  <c r="B21" i="8"/>
  <c r="B20" i="8"/>
  <c r="B19" i="8" l="1"/>
  <c r="B14" i="5"/>
  <c r="B13" i="5" l="1"/>
  <c r="D5" i="1"/>
  <c r="D6" i="1" s="1"/>
  <c r="D4" i="1"/>
  <c r="C12" i="3" l="1"/>
  <c r="H11" i="3"/>
  <c r="G11" i="3"/>
  <c r="H10" i="3"/>
  <c r="G10" i="3"/>
  <c r="H9" i="3"/>
  <c r="H8" i="3"/>
  <c r="G8" i="3"/>
  <c r="H7" i="3"/>
  <c r="G7" i="3"/>
  <c r="H6" i="3"/>
  <c r="G6" i="3"/>
  <c r="H5" i="3"/>
  <c r="G5" i="3"/>
  <c r="H4" i="3"/>
  <c r="G4" i="3"/>
  <c r="F12" i="3"/>
  <c r="E12" i="3"/>
  <c r="D15" i="18"/>
  <c r="F15" i="18" s="1"/>
  <c r="C15" i="18"/>
  <c r="E15" i="18" s="1"/>
  <c r="D15" i="13"/>
  <c r="F15" i="13" s="1"/>
  <c r="C15" i="13"/>
  <c r="E15" i="13" s="1"/>
  <c r="E21" i="8"/>
  <c r="G21" i="8" s="1"/>
  <c r="D21" i="8"/>
  <c r="F21" i="8" s="1"/>
  <c r="E20" i="8"/>
  <c r="G20" i="8" s="1"/>
  <c r="D20" i="8"/>
  <c r="F20" i="8" s="1"/>
  <c r="E16" i="8"/>
  <c r="G16" i="8" s="1"/>
  <c r="D16" i="8"/>
  <c r="F16" i="8" s="1"/>
  <c r="D13" i="8"/>
  <c r="F13" i="8" s="1"/>
  <c r="E13" i="8"/>
  <c r="G13" i="8" s="1"/>
  <c r="E10" i="8"/>
  <c r="G10" i="8" s="1"/>
  <c r="D10" i="8"/>
  <c r="F10" i="8" s="1"/>
  <c r="D7" i="8"/>
  <c r="F7" i="8" s="1"/>
  <c r="E7" i="8"/>
  <c r="G7" i="8" s="1"/>
  <c r="E4" i="8"/>
  <c r="G4" i="8" s="1"/>
  <c r="D4" i="8"/>
  <c r="F4" i="8" s="1"/>
  <c r="D16" i="10"/>
  <c r="F16" i="10" s="1"/>
  <c r="C16" i="10"/>
  <c r="E16" i="10" s="1"/>
  <c r="D15" i="7"/>
  <c r="F15" i="7" s="1"/>
  <c r="C15" i="7"/>
  <c r="E15" i="7" s="1"/>
  <c r="E15" i="5"/>
  <c r="G15" i="5" s="1"/>
  <c r="D15" i="5"/>
  <c r="F15" i="5" s="1"/>
  <c r="E14" i="5"/>
  <c r="G14" i="5" s="1"/>
  <c r="D14" i="5"/>
  <c r="F14" i="5" s="1"/>
  <c r="E10" i="5"/>
  <c r="G10" i="5" s="1"/>
  <c r="D10" i="5"/>
  <c r="F10" i="5" s="1"/>
  <c r="E7" i="5"/>
  <c r="G7" i="5" s="1"/>
  <c r="D7" i="5"/>
  <c r="F7" i="5" s="1"/>
  <c r="E4" i="5"/>
  <c r="G4" i="5" s="1"/>
  <c r="D4" i="5"/>
  <c r="F4" i="5" s="1"/>
  <c r="B17" i="4"/>
  <c r="D17" i="4"/>
  <c r="C17" i="4"/>
  <c r="G5" i="2"/>
  <c r="F5" i="2"/>
  <c r="G4" i="2"/>
  <c r="F4" i="2"/>
  <c r="E6" i="2"/>
  <c r="B6" i="2"/>
  <c r="F14" i="18"/>
  <c r="E14" i="18"/>
  <c r="F13" i="18"/>
  <c r="E13" i="18"/>
  <c r="F12" i="18"/>
  <c r="E12" i="18"/>
  <c r="F11" i="18"/>
  <c r="E11" i="18"/>
  <c r="F10" i="18"/>
  <c r="E10" i="18"/>
  <c r="F9" i="18"/>
  <c r="E9" i="18"/>
  <c r="F8" i="18"/>
  <c r="E8" i="18"/>
  <c r="F7" i="18"/>
  <c r="E7" i="18"/>
  <c r="F6" i="18"/>
  <c r="E6" i="18"/>
  <c r="F5" i="18"/>
  <c r="E5" i="18"/>
  <c r="F4" i="18"/>
  <c r="E4" i="18"/>
  <c r="F14" i="7"/>
  <c r="E14" i="7"/>
  <c r="F13" i="7"/>
  <c r="E13" i="7"/>
  <c r="F12" i="7"/>
  <c r="E12" i="7"/>
  <c r="F11" i="7"/>
  <c r="E11" i="7"/>
  <c r="F10" i="7"/>
  <c r="E10" i="7"/>
  <c r="F9" i="7"/>
  <c r="E9" i="7"/>
  <c r="F8" i="7"/>
  <c r="E8" i="7"/>
  <c r="F7" i="7"/>
  <c r="E7" i="7"/>
  <c r="F6" i="7"/>
  <c r="E6" i="7"/>
  <c r="F5" i="7"/>
  <c r="E5" i="7"/>
  <c r="F4" i="7"/>
  <c r="E4" i="7"/>
  <c r="F15" i="10"/>
  <c r="E15" i="10"/>
  <c r="F14" i="10"/>
  <c r="E14" i="10"/>
  <c r="F13" i="10"/>
  <c r="E13" i="10"/>
  <c r="F12" i="10"/>
  <c r="E12" i="10"/>
  <c r="F11" i="10"/>
  <c r="E11" i="10"/>
  <c r="F10" i="10"/>
  <c r="E10" i="10"/>
  <c r="F9" i="10"/>
  <c r="E9" i="10"/>
  <c r="F8" i="10"/>
  <c r="E8" i="10"/>
  <c r="F7" i="10"/>
  <c r="E7" i="10"/>
  <c r="F6" i="10"/>
  <c r="E6" i="10"/>
  <c r="F5" i="10"/>
  <c r="E5" i="10"/>
  <c r="F4" i="10"/>
  <c r="E4" i="10"/>
  <c r="F14" i="13"/>
  <c r="E14" i="13"/>
  <c r="F13" i="13"/>
  <c r="E13" i="13"/>
  <c r="F12" i="13"/>
  <c r="E12" i="13"/>
  <c r="F11" i="13"/>
  <c r="E11" i="13"/>
  <c r="F10" i="13"/>
  <c r="E10" i="13"/>
  <c r="F9" i="13"/>
  <c r="E9" i="13"/>
  <c r="F8" i="13"/>
  <c r="E8" i="13"/>
  <c r="F7" i="13"/>
  <c r="E7" i="13"/>
  <c r="F6" i="13"/>
  <c r="E6" i="13"/>
  <c r="F5" i="13"/>
  <c r="E5" i="13"/>
  <c r="F4" i="13"/>
  <c r="E4" i="13"/>
  <c r="G4" i="14"/>
  <c r="F4" i="14"/>
  <c r="G18" i="8"/>
  <c r="F18" i="8"/>
  <c r="G17" i="8"/>
  <c r="F17" i="8"/>
  <c r="G15" i="8"/>
  <c r="F15" i="8"/>
  <c r="G14" i="8"/>
  <c r="F14" i="8"/>
  <c r="G12" i="8"/>
  <c r="F12" i="8"/>
  <c r="G11" i="8"/>
  <c r="F11" i="8"/>
  <c r="G9" i="8"/>
  <c r="F9" i="8"/>
  <c r="G8" i="8"/>
  <c r="F8" i="8"/>
  <c r="G6" i="8"/>
  <c r="F6" i="8"/>
  <c r="G5" i="8"/>
  <c r="F5" i="8"/>
  <c r="G12" i="5"/>
  <c r="F12" i="5"/>
  <c r="G11" i="5"/>
  <c r="F11" i="5"/>
  <c r="G9" i="5"/>
  <c r="F9" i="5"/>
  <c r="G8" i="5"/>
  <c r="F8" i="5"/>
  <c r="G6" i="5"/>
  <c r="F6" i="5"/>
  <c r="G5" i="5"/>
  <c r="F5" i="5"/>
  <c r="F16" i="4"/>
  <c r="E16" i="4"/>
  <c r="F14" i="4"/>
  <c r="E14" i="4"/>
  <c r="F13" i="4"/>
  <c r="E13" i="4"/>
  <c r="F12" i="4"/>
  <c r="E12" i="4"/>
  <c r="F11" i="4"/>
  <c r="E11" i="4"/>
  <c r="F10" i="4"/>
  <c r="E10" i="4"/>
  <c r="F9" i="4"/>
  <c r="E9" i="4"/>
  <c r="F8" i="4"/>
  <c r="E8" i="4"/>
  <c r="F7" i="4"/>
  <c r="E7" i="4"/>
  <c r="F6" i="4"/>
  <c r="E6" i="4"/>
  <c r="F5" i="4"/>
  <c r="E5" i="4"/>
  <c r="F4" i="4"/>
  <c r="E4" i="4"/>
  <c r="F17" i="4" l="1"/>
  <c r="E17" i="4"/>
  <c r="E19" i="8"/>
  <c r="G19" i="8" s="1"/>
  <c r="D13" i="5"/>
  <c r="F13" i="5" s="1"/>
  <c r="E13" i="5"/>
  <c r="G13" i="5" s="1"/>
  <c r="H12" i="3"/>
  <c r="G12" i="3"/>
  <c r="F6" i="2"/>
  <c r="G6" i="2"/>
  <c r="D19" i="8"/>
  <c r="F19" i="8" s="1"/>
</calcChain>
</file>

<file path=xl/sharedStrings.xml><?xml version="1.0" encoding="utf-8"?>
<sst xmlns="http://schemas.openxmlformats.org/spreadsheetml/2006/main" count="441" uniqueCount="204">
  <si>
    <t>Fondo</t>
  </si>
  <si>
    <t>Risorse programmate</t>
  </si>
  <si>
    <t>Di cui contributo UE</t>
  </si>
  <si>
    <t>Di cui contributo nazionale</t>
  </si>
  <si>
    <t>FESR*</t>
  </si>
  <si>
    <t>FSE</t>
  </si>
  <si>
    <t xml:space="preserve">Totale </t>
  </si>
  <si>
    <t>% Avanzamento</t>
  </si>
  <si>
    <t>(B/A)</t>
  </si>
  <si>
    <t>(C/A)</t>
  </si>
  <si>
    <t>Totale</t>
  </si>
  <si>
    <t xml:space="preserve">Risorse programmate 
(A) </t>
  </si>
  <si>
    <t xml:space="preserve">Impegni
(B) </t>
  </si>
  <si>
    <t xml:space="preserve">Pagamenti
(C) </t>
  </si>
  <si>
    <t>% Avanzamento
(B/A)</t>
  </si>
  <si>
    <t>% Avanzamento
(C/A)</t>
  </si>
  <si>
    <t>Tipologia Programma</t>
  </si>
  <si>
    <t>In transizione</t>
  </si>
  <si>
    <t>PON</t>
  </si>
  <si>
    <t>POR</t>
  </si>
  <si>
    <t>Meno sviluppate</t>
  </si>
  <si>
    <t>Più sviluppate</t>
  </si>
  <si>
    <t>Totale PO CTE</t>
  </si>
  <si>
    <t>Totale Generale</t>
  </si>
  <si>
    <t>Categoria di Regione</t>
  </si>
  <si>
    <t>Obiettivo Tematico</t>
  </si>
  <si>
    <t>01-Rafforzare la ricerca, lo sviluppo tecnologico e l'innovazione</t>
  </si>
  <si>
    <t>02-Migliorare l'accesso alle tecnologie dell'informazione e della comunicazione, nonché l'impiego e la qualità delle medesime</t>
  </si>
  <si>
    <t>03-Promuovere la competitività delle piccole e medie imprese, del settore agricolo (per il FEASR) e del settore della pesca e dell'acquacoltura (per il FEAMP)</t>
  </si>
  <si>
    <t>04-Sostenere la transizione verso un'economia a basse emissioni di carbonio in tutti i settori</t>
  </si>
  <si>
    <t>05-Promuovere l'adattamento al cambiamento climatico, la prevenzione e la gestione dei rischi</t>
  </si>
  <si>
    <t>06-Preservare e tutelare l'ambiente e promuovere l'uso efficiente delle risorse</t>
  </si>
  <si>
    <t>07-Promuovere sistemi di trasporto sostenibili ed eliminare le strozzature nelle principali infrastrutture di rete</t>
  </si>
  <si>
    <t>08-Promuovere un'occupazione sostenibile e di qualità e sostenere la mobilità dei lavoratori</t>
  </si>
  <si>
    <t>09-Promuovere l'inclusione sociale e combattere la povertà e ogni discriminazione</t>
  </si>
  <si>
    <t>10-Investire nell'istruzione, nella formazione e nella formazione professionale per le competenze e l'apprendimento permanente</t>
  </si>
  <si>
    <t>11-Rafforzare la capacità istituzionale delle autorità pubbliche e delle parti interessate e un'amministrazione pubblica efficiente</t>
  </si>
  <si>
    <t>AT- Assistenza Tecnica</t>
  </si>
  <si>
    <t>Abruzzo</t>
  </si>
  <si>
    <t>FESR</t>
  </si>
  <si>
    <t>Molise*</t>
  </si>
  <si>
    <t>Sardegna</t>
  </si>
  <si>
    <t>Totale complessivo</t>
  </si>
  <si>
    <t xml:space="preserve"> di cui FESR</t>
  </si>
  <si>
    <t>di cui FSE</t>
  </si>
  <si>
    <t>Programma Operativo</t>
  </si>
  <si>
    <t>PON Governance e Capacità Istituzionale</t>
  </si>
  <si>
    <t>PON Imprese e Competitività</t>
  </si>
  <si>
    <t>PON Inclusione</t>
  </si>
  <si>
    <t>PON Iniziativa PMI</t>
  </si>
  <si>
    <t>PON Legalità</t>
  </si>
  <si>
    <t>PON Città Metropolitane</t>
  </si>
  <si>
    <t>PON Ricerca e Innovazione</t>
  </si>
  <si>
    <t>PON Per la Scuola</t>
  </si>
  <si>
    <t>PON Sistemi Politiche Attive per l'Occupazione</t>
  </si>
  <si>
    <t>Totale Complessivo</t>
  </si>
  <si>
    <t>di cui FESR</t>
  </si>
  <si>
    <t>Assistenza Tecnica</t>
  </si>
  <si>
    <t>Programma operativo</t>
  </si>
  <si>
    <t>Basilicata</t>
  </si>
  <si>
    <t>Calabria*</t>
  </si>
  <si>
    <t>Campania</t>
  </si>
  <si>
    <t>Puglia*</t>
  </si>
  <si>
    <t>Sicilia</t>
  </si>
  <si>
    <t>* Programma Plurifondo</t>
  </si>
  <si>
    <t>PON Cultura e sviluppo</t>
  </si>
  <si>
    <t>PON Infrastrutture e Reti</t>
  </si>
  <si>
    <t>Emilia Romagna</t>
  </si>
  <si>
    <t>Friuli Venezia Giulia</t>
  </si>
  <si>
    <t>Lazio</t>
  </si>
  <si>
    <t>Liguria</t>
  </si>
  <si>
    <t>Lombardia</t>
  </si>
  <si>
    <t>Marche</t>
  </si>
  <si>
    <t>PA Bolzano</t>
  </si>
  <si>
    <t>PA Trento</t>
  </si>
  <si>
    <t>Piemonte</t>
  </si>
  <si>
    <t>Toscana</t>
  </si>
  <si>
    <t>Umbria</t>
  </si>
  <si>
    <t>Valle d'Aosta</t>
  </si>
  <si>
    <t>Veneto</t>
  </si>
  <si>
    <t>Tipologia</t>
  </si>
  <si>
    <t>Piani Operativi - Piani Stralcio</t>
  </si>
  <si>
    <t>Piani Operativi Territoriali</t>
  </si>
  <si>
    <t>Altri interventi FSC</t>
  </si>
  <si>
    <t>*Programma Plurifondo</t>
  </si>
  <si>
    <t>Regioni Meno Sviluppate</t>
  </si>
  <si>
    <t>Regioni In transizione</t>
  </si>
  <si>
    <t>Regioni Più Sviluppate</t>
  </si>
  <si>
    <t>NA</t>
  </si>
  <si>
    <t>di Regioni In Transizione</t>
  </si>
  <si>
    <t>di Regioni Meno Sviluppate</t>
  </si>
  <si>
    <t>di Regioni più sviluppate</t>
  </si>
  <si>
    <t>Tabella 1 - Ripartizione risorse fondi strutturali</t>
  </si>
  <si>
    <t>In milioni di euro</t>
  </si>
  <si>
    <t xml:space="preserve">Tabella 2 - Stato attuazione per fondo strutturale </t>
  </si>
  <si>
    <t>Tabella 3 - Stato attuazione per PO</t>
  </si>
  <si>
    <t>Tabella 4 - Stato attuazione per OT</t>
  </si>
  <si>
    <t>Tabella 5 - Stato attuazione categoria di regione in transizione</t>
  </si>
  <si>
    <t>Tabella 6 - Stato attuazione OT per categoria di regione in transizione</t>
  </si>
  <si>
    <t>Tabella 7 - Stato attuazione categoria di regione meno sviluppate</t>
  </si>
  <si>
    <t xml:space="preserve">
Tabella 8 - Stato attuazione OT per categoria di regione meno sviluppate 
</t>
  </si>
  <si>
    <t>Tabella 9 - Stato attuazione per categoria di regione più sviluppate</t>
  </si>
  <si>
    <t>Tabella 10 - Stato attuazione OT per categoria di regione più sviluppate</t>
  </si>
  <si>
    <t>Tabella 11 - Stato attuazione PON</t>
  </si>
  <si>
    <t>Tabella 12 - Stato attuazione PON - dettaglio</t>
  </si>
  <si>
    <t>Tabella 13 - Stato attuazione PON per OT</t>
  </si>
  <si>
    <t>Tabella 14 - Stato attuazione FSC</t>
  </si>
  <si>
    <t xml:space="preserve">(A) </t>
  </si>
  <si>
    <t>Impegni</t>
  </si>
  <si>
    <t xml:space="preserve">(B) </t>
  </si>
  <si>
    <t>Pagamenti</t>
  </si>
  <si>
    <t xml:space="preserve">(C) </t>
  </si>
  <si>
    <t>Contratto Istituzionale di Sviluppo</t>
  </si>
  <si>
    <t>Tipologia Programma/Programma</t>
  </si>
  <si>
    <t>Piano Operativo Territoriale FSC 2014/2020 della città metropolitana di Bologna</t>
  </si>
  <si>
    <t>Piano Operativo Territoriale FSC 2014/2020 Regione Emilia Romagna</t>
  </si>
  <si>
    <t>Poli tecnologici. Parco città della salute di Torino</t>
  </si>
  <si>
    <t>Provincia Autonoma di Bolzano. Parco tecnologico</t>
  </si>
  <si>
    <t>Regione Piemonte costruzione dell'ospedale unico ASL VCO di Ornavasso</t>
  </si>
  <si>
    <t>Regione Toscana completamento presidio ospedaliero città di Prato</t>
  </si>
  <si>
    <t>Contratto di sviluppo Taranto.Interventi Commissario straordinario.</t>
  </si>
  <si>
    <t>FSC-Piano stralcio interv.immediata attiv. per area Taranto-annualità 2016-M</t>
  </si>
  <si>
    <t>FSC - Contratti di Sviluppo (art. 43 dl n. 112/2008) annualità 2015</t>
  </si>
  <si>
    <t>FSC 14/20-Piano stralcio ricerca e innov.-D.CIPE 1/16</t>
  </si>
  <si>
    <t>Piano stralcio "Cultura e Turismo" Del. CIPE n. 3/2016</t>
  </si>
  <si>
    <t>PO AGRICOLTURA FSC 2014-2020</t>
  </si>
  <si>
    <t>PO AMBIENTE FSC 2014-2020</t>
  </si>
  <si>
    <t>PO IMPRESE E COMPETITIVITA' FSC 2014-20</t>
  </si>
  <si>
    <t>PO INFRASTRUTTURE FSC 2014-2020</t>
  </si>
  <si>
    <t>Patti per lo sviluppo</t>
  </si>
  <si>
    <t>PATTO CITTA' DI BARI</t>
  </si>
  <si>
    <t>PATTO CITTA' DI CAGLIARI</t>
  </si>
  <si>
    <t>PATTO CITTA' DI CATANIA</t>
  </si>
  <si>
    <t>PATTO CITTA' DI FIRENZE</t>
  </si>
  <si>
    <t>PATTO CITTA' DI GENOVA</t>
  </si>
  <si>
    <t>PATTO CITTA' DI MESSINA</t>
  </si>
  <si>
    <t>PATTO CITTA' DI MILANO</t>
  </si>
  <si>
    <t>PATTO CITTA' DI NAPOLI</t>
  </si>
  <si>
    <t>PATTO CITTA' DI PALERMO</t>
  </si>
  <si>
    <t>PATTO CITTA' DI VENEZIA</t>
  </si>
  <si>
    <t>PATTO CITTA' METROPOLITANA DI REGGIO CALABRIA</t>
  </si>
  <si>
    <t>PATTO REGIONE ABRUZZO</t>
  </si>
  <si>
    <t>PATTO REGIONE BASILICATA</t>
  </si>
  <si>
    <t>PATTO REGIONE CALABRIA</t>
  </si>
  <si>
    <t>PATTO REGIONE CAMPANIA</t>
  </si>
  <si>
    <t>PATTO REGIONE LAZIO</t>
  </si>
  <si>
    <t>PATTO REGIONE LOMBARDIA</t>
  </si>
  <si>
    <t>PATTO REGIONE MOLISE</t>
  </si>
  <si>
    <t>PATTO REGIONE PUGLIA</t>
  </si>
  <si>
    <t>PATTO REGIONE SARDEGNA</t>
  </si>
  <si>
    <t>PATTO REGIONE SICILIA</t>
  </si>
  <si>
    <t>Capitali italiane della cultura FSC 2014/2020</t>
  </si>
  <si>
    <t>Completamento del nuovo Palazzo di giustizia di Reggio Calabria</t>
  </si>
  <si>
    <t>Completamento nuova cittadella giudiziaria di Salerno.</t>
  </si>
  <si>
    <t>Fondo di garanzia per le piccole e medie imprese.</t>
  </si>
  <si>
    <t>FSC 2014-2020 giovani imprenditori nel Mezzogiorno</t>
  </si>
  <si>
    <t>FSC 2014-2020 Voucher digit. PMI</t>
  </si>
  <si>
    <t>Matera capitale della cultura 2019.</t>
  </si>
  <si>
    <t>Piani di investimenti per la diffusione banda ultra larga</t>
  </si>
  <si>
    <t>PO Rafforzamento del sistema conti pubblici territoriali (Cipe n. 48/2017).</t>
  </si>
  <si>
    <t>Programma "Sensi contemporanei" MIBACT Toscana</t>
  </si>
  <si>
    <t>Piano Stralcio Difesa del Suolo Aree Metropolitane</t>
  </si>
  <si>
    <t>2016ABAMPSAP01 - Piano Stralcio A.M. Accordo di Programma Abruzzo</t>
  </si>
  <si>
    <t>2016EMAMPSAP02 - Piano Stralcio A.M.Accordo di Programma Emilia Romagna</t>
  </si>
  <si>
    <t>2016LIAMPSAP03 - Piano Stralcio A.M. Accordo di Programma Liguria</t>
  </si>
  <si>
    <t>2016LOAMPSAP06 - Piano Stralcio A.M. Accordo di Programma Lombardia</t>
  </si>
  <si>
    <t>2016SAAMPSAP04 - Piano Stralcio A.M. Accordo di Programma Sardegna</t>
  </si>
  <si>
    <t>2016TOAMPSAP05 - Piano Stralcio A.M. Accordo di Programma Toscana</t>
  </si>
  <si>
    <t>2016VEAMPSAP07 - Piano Stralcio A.M. Accordo di Programma Veneto</t>
  </si>
  <si>
    <t>Patti per lo Sviluppo</t>
  </si>
  <si>
    <t>Piani Operativi Territoriali - Piani Stralcio - Contratto Istituzionale di Sviluppo</t>
  </si>
  <si>
    <t xml:space="preserve">Piano Stralcio Difesa Suolo Aree Metropolitane </t>
  </si>
  <si>
    <t>(*) Il valore programmato comprende: 110 mln€ a valere sul FSC2007/2013, 450 mln€ a valere sul FSC 2014-2020 e 240,6 mln a valere su risorse nazionali del MATTM e delle Regioni.</t>
  </si>
  <si>
    <t xml:space="preserve">Tabella 15 - Stato attuazione FSC - Dettaglio Programma					</t>
  </si>
  <si>
    <t>Piano stralcio Fondo progettazione dissesto idrogeologico - delibera n. 32/2015 - Abruzzo</t>
  </si>
  <si>
    <t>Piano stralcio Fondo progettazione dissesto idrogeologico - delibera n. 32/2015 - Basilicata</t>
  </si>
  <si>
    <t>Piano stralcio Fondo progettazione dissesto idrogeologico - delibera n. 32/2015 - P.A. Bolzano</t>
  </si>
  <si>
    <t>Piano stralcio Fondo progettazione dissesto idrogeologico - delibera n. 32/2015 - Campania</t>
  </si>
  <si>
    <t>Piano stralcio Fondo progettazione dissesto idrogeologico - delibera n. 32/2015 - Calabria</t>
  </si>
  <si>
    <t>Piano stralcio Fondo progettazione dissesto idrogeologico - delibera n. 32/2015 - Emilia Romagna</t>
  </si>
  <si>
    <t>Piano stralcio Fondo progettazione dissesto idrogeologico - delibera n. 32/2015 - Friuli Venezia Giulia</t>
  </si>
  <si>
    <t>Piano stralcio Fondo progettazione dissesto idrogeologico - delibera n. 32/2015 - Lazio</t>
  </si>
  <si>
    <t>Piano stralcio Fondo progettazione dissesto idrogeologico - delibera n. 32/2015 - Liguria</t>
  </si>
  <si>
    <t>Piano stralcio Fondo progettazione dissesto idrogeologico - delibera n. 32/2015 - Lombardia</t>
  </si>
  <si>
    <t>Piano stralcio Fondo progettazione dissesto idrogeologico - delibera n. 32/2015 - Marche</t>
  </si>
  <si>
    <t>Piano stralcio Fondo progettazione dissesto idrogeologico - delibera n. 32/2015 - Molise</t>
  </si>
  <si>
    <t>Piano stralcio Fondo progettazione dissesto idrogeologico - delibera n. 32/2015 - Piemonte</t>
  </si>
  <si>
    <t>Piano stralcio Fondo progettazione dissesto idrogeologico - delibera n. 32/2015 - Puglia</t>
  </si>
  <si>
    <t>Piano stralcio Fondo progettazione dissesto idrogeologico - delibera n. 32/2015 - Sardegna</t>
  </si>
  <si>
    <t>Piano stralcio Fondo progettazione dissesto idrogeologico - Delibera n. 32/2015 - Sicilia</t>
  </si>
  <si>
    <t>Piano stralcio Fondo progettazione dissesto idrogeologico - delibera n. 32/2015 - Toscana</t>
  </si>
  <si>
    <t>Piano stralcio Fondo progettazione dissesto idrogeologico - delibera n. 32/2015 - P.A. Trento</t>
  </si>
  <si>
    <t>Piano stralcio Fondo progettazione dissesto idrogeologico - delibera n. 32/2015 - Umbria</t>
  </si>
  <si>
    <t>Piano stralcio Fondo progettazione dissesto idrogeologico - delibera n. 32/2015 - Valle d'Aosta</t>
  </si>
  <si>
    <t>Piano stralcio Fondo progettazione dissesto idrogeologico - delibera n. 32/2015 - Veneto</t>
  </si>
  <si>
    <t>FSE**</t>
  </si>
  <si>
    <t>* Comprensivo anche dei Programmi CTE (Italia-Francia Marittimo; Italia-Malta; Italia-Austria; Italia-Albania Montenegro; Adrion; Italia-Svizzera; Italia-Croazia; Italia-Slovenia)</t>
  </si>
  <si>
    <t>*  Comprensivo anche dei Programmi CTE (Italia-Francia Marittimo; Italia-Malta; Italia-Austria; Italia-Albania Montenegro; Adrion; Italia-Svizzera; Italia-Croazia; Italia-Slovenia)</t>
  </si>
  <si>
    <t>**Comprensivo della quota a valere sull’Iniziativa Occupazione Giovani (IOG) programmata nel PON Iniziativa Occupazione Giovani a titolarità dell’Agenzia Nazionale per le Politiche Attive del Lavoro (ANPAL)</t>
  </si>
  <si>
    <t>Totale PON IOG*</t>
  </si>
  <si>
    <t>* Si precisa che per il PON IOG, pur avendo attivato il colloquio telematico con il Sistema Nazionale di Monitoraggio, il trasferimento complessivo dei dati finanziari alla BDU non risulta completamente allineato allo stato di attuazione al 31/08/2019. Pertanto, i dati sono stati acquisiti extra-sistema.</t>
  </si>
  <si>
    <t>PON IOG *</t>
  </si>
  <si>
    <t>di cui PON IOG *</t>
  </si>
  <si>
    <t>*Si precisa che per il PON IOG, pur avendo attivato il colloquio telematico con il Sistema Nazionale di Monitoraggio, il trasferimento complessivo dei dati finanziari alla BDU non risulta completamente allineato allo stato di attuazione al 31/08/2019. Pertanto, i dati sono stati acquisiti extra-sistema.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</si>
</sst>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33">
    <font>
      <sz val="12"/>
      <color theme="1"/>
      <name val="Calibri"/>
      <family val="2"/>
      <scheme val="minor"/>
    </font>
    <font>
      <sz val="12"/>
      <color theme="1"/>
      <name val="Calibri"/>
      <family val="2"/>
      <scheme val="minor"/>
    </font>
    <font>
      <i/>
      <sz val="12"/>
      <color theme="1"/>
      <name val="Calibri"/>
      <family val="2"/>
      <scheme val="minor"/>
    </font>
    <font>
      <b/>
      <sz val="10"/>
      <color rgb="FF000000"/>
      <name val="Calibri"/>
      <family val="2"/>
    </font>
    <font>
      <b/>
      <i/>
      <sz val="11"/>
      <color rgb="FF000000"/>
      <name val="Calibri"/>
      <family val="2"/>
    </font>
    <font>
      <sz val="10"/>
      <color rgb="FF000000"/>
      <name val="Calibri"/>
      <family val="2"/>
    </font>
    <font>
      <b/>
      <i/>
      <sz val="10"/>
      <color rgb="FF000000"/>
      <name val="Calibri"/>
      <family val="2"/>
      <scheme val="minor"/>
    </font>
    <font>
      <b/>
      <sz val="9"/>
      <color theme="1"/>
      <name val="Arial"/>
      <family val="2"/>
    </font>
    <font>
      <i/>
      <sz val="9"/>
      <color theme="1"/>
      <name val="Arial"/>
      <family val="2"/>
    </font>
    <font>
      <i/>
      <sz val="10"/>
      <color theme="1"/>
      <name val="Arial"/>
      <family val="2"/>
    </font>
    <font>
      <sz val="10"/>
      <color rgb="FF000000"/>
      <name val="Calibri (Corpo)_x0000_"/>
    </font>
    <font>
      <sz val="10"/>
      <color theme="1"/>
      <name val="Calibri (Corpo)_x0000_"/>
    </font>
    <font>
      <b/>
      <sz val="10"/>
      <color rgb="FF000000"/>
      <name val="Calibri (Corpo)_x0000_"/>
    </font>
    <font>
      <b/>
      <sz val="10"/>
      <color theme="1"/>
      <name val="Calibri (Corpo)_x0000_"/>
    </font>
    <font>
      <b/>
      <sz val="10"/>
      <color theme="1"/>
      <name val="Arial"/>
      <family val="2"/>
    </font>
    <font>
      <i/>
      <sz val="10"/>
      <color rgb="FF000000"/>
      <name val="Calibri"/>
      <family val="2"/>
    </font>
    <font>
      <sz val="10"/>
      <color theme="1"/>
      <name val="Calibri"/>
      <family val="2"/>
      <scheme val="minor"/>
    </font>
    <font>
      <b/>
      <sz val="10"/>
      <color theme="1"/>
      <name val="Calibri"/>
      <family val="2"/>
      <scheme val="minor"/>
    </font>
    <font>
      <i/>
      <sz val="10"/>
      <color theme="1"/>
      <name val="Calibri"/>
      <family val="2"/>
      <scheme val="minor"/>
    </font>
    <font>
      <sz val="10"/>
      <color theme="1"/>
      <name val="Calibri"/>
      <family val="2"/>
    </font>
    <font>
      <b/>
      <sz val="10"/>
      <color theme="1"/>
      <name val="Calibri"/>
      <family val="2"/>
    </font>
    <font>
      <b/>
      <i/>
      <sz val="10"/>
      <color rgb="FF000000"/>
      <name val="Calibri"/>
      <family val="2"/>
    </font>
    <font>
      <i/>
      <sz val="10"/>
      <color rgb="FF000000"/>
      <name val="Calibri (Corpo)_x0000_"/>
    </font>
    <font>
      <b/>
      <sz val="10"/>
      <color rgb="FFFFFFFF"/>
      <name val="Calibri"/>
      <family val="2"/>
    </font>
    <font>
      <sz val="11"/>
      <color theme="1"/>
      <name val="Calibri"/>
      <family val="2"/>
      <scheme val="minor"/>
    </font>
    <font>
      <sz val="10"/>
      <name val="Calibri"/>
      <family val="2"/>
      <scheme val="minor"/>
    </font>
    <font>
      <sz val="10"/>
      <name val="Calibri"/>
      <family val="2"/>
    </font>
    <font>
      <sz val="10"/>
      <name val="Calibri (Corpo)_x0000_"/>
    </font>
    <font>
      <i/>
      <sz val="10"/>
      <name val="Calibri"/>
      <family val="2"/>
    </font>
    <font>
      <b/>
      <sz val="10"/>
      <name val="Calibri"/>
      <family val="2"/>
    </font>
    <font>
      <b/>
      <sz val="10"/>
      <color theme="0"/>
      <name val="Arial"/>
      <family val="2"/>
    </font>
    <font>
      <sz val="10"/>
      <name val="Arial"/>
      <family val="2"/>
    </font>
    <font>
      <b/>
      <sz val="10"/>
      <name val="Arial"/>
      <family val="2"/>
    </font>
  </fonts>
  <fills count="9">
    <fill>
      <patternFill patternType="none"/>
    </fill>
    <fill>
      <patternFill patternType="gray125"/>
    </fill>
    <fill>
      <patternFill patternType="solid">
        <fgColor rgb="FFB4C6E7"/>
        <bgColor indexed="64"/>
      </patternFill>
    </fill>
    <fill>
      <patternFill patternType="solid">
        <fgColor rgb="FFD9E2F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457FAF"/>
        <bgColor indexed="64"/>
      </patternFill>
    </fill>
    <fill>
      <patternFill patternType="solid">
        <fgColor theme="4"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4" fillId="0" borderId="0"/>
    <xf numFmtId="0" fontId="31" fillId="0" borderId="0"/>
  </cellStyleXfs>
  <cellXfs count="140">
    <xf numFmtId="0" fontId="0" fillId="0" borderId="0" xfId="0"/>
    <xf numFmtId="0" fontId="6" fillId="0" borderId="0" xfId="0" applyFont="1"/>
    <xf numFmtId="0" fontId="10" fillId="0" borderId="1" xfId="0" applyFont="1" applyBorder="1" applyAlignment="1">
      <alignment vertical="center" wrapText="1"/>
    </xf>
    <xf numFmtId="164" fontId="11" fillId="0" borderId="1" xfId="1" applyFont="1" applyBorder="1" applyAlignment="1">
      <alignment horizontal="right" vertical="center"/>
    </xf>
    <xf numFmtId="10" fontId="11" fillId="0" borderId="1" xfId="2" applyNumberFormat="1" applyFont="1" applyBorder="1" applyAlignment="1">
      <alignment horizontal="right"/>
    </xf>
    <xf numFmtId="0" fontId="10" fillId="3" borderId="1" xfId="0" applyFont="1" applyFill="1" applyBorder="1" applyAlignment="1">
      <alignment vertical="center"/>
    </xf>
    <xf numFmtId="164" fontId="11" fillId="3" borderId="1" xfId="1" applyFont="1" applyFill="1" applyBorder="1" applyAlignment="1">
      <alignment horizontal="right" vertical="center"/>
    </xf>
    <xf numFmtId="10" fontId="11" fillId="4" borderId="1" xfId="2" applyNumberFormat="1" applyFont="1" applyFill="1" applyBorder="1" applyAlignment="1">
      <alignment horizontal="right"/>
    </xf>
    <xf numFmtId="0" fontId="12" fillId="2" borderId="1" xfId="0" applyFont="1" applyFill="1" applyBorder="1" applyAlignment="1">
      <alignment vertical="center"/>
    </xf>
    <xf numFmtId="164" fontId="13" fillId="2" borderId="1" xfId="1" applyFont="1" applyFill="1" applyBorder="1" applyAlignment="1">
      <alignment horizontal="right" vertical="center"/>
    </xf>
    <xf numFmtId="10" fontId="13" fillId="5" borderId="1" xfId="2" applyNumberFormat="1" applyFont="1" applyFill="1" applyBorder="1" applyAlignment="1">
      <alignment horizontal="right"/>
    </xf>
    <xf numFmtId="0" fontId="3" fillId="2" borderId="1" xfId="0" applyFont="1" applyFill="1" applyBorder="1" applyAlignment="1">
      <alignment horizontal="center" vertical="center"/>
    </xf>
    <xf numFmtId="0" fontId="5" fillId="0" borderId="1" xfId="0" applyFont="1" applyBorder="1" applyAlignment="1">
      <alignment horizontal="center" vertical="center" wrapText="1"/>
    </xf>
    <xf numFmtId="164" fontId="5" fillId="0" borderId="1" xfId="1" applyFont="1" applyBorder="1" applyAlignment="1">
      <alignment vertical="center"/>
    </xf>
    <xf numFmtId="10" fontId="5" fillId="0" borderId="1" xfId="0" applyNumberFormat="1" applyFont="1" applyBorder="1" applyAlignment="1">
      <alignment vertical="center"/>
    </xf>
    <xf numFmtId="164" fontId="3" fillId="0" borderId="1" xfId="1" applyFont="1" applyBorder="1" applyAlignment="1">
      <alignment vertical="center"/>
    </xf>
    <xf numFmtId="10" fontId="3" fillId="0" borderId="1" xfId="0" applyNumberFormat="1" applyFont="1" applyBorder="1" applyAlignment="1">
      <alignment vertical="center"/>
    </xf>
    <xf numFmtId="0" fontId="5" fillId="0" borderId="1" xfId="0" applyFont="1" applyBorder="1" applyAlignment="1">
      <alignment vertical="center"/>
    </xf>
    <xf numFmtId="164" fontId="5" fillId="0" borderId="1" xfId="1" applyFont="1" applyBorder="1" applyAlignment="1">
      <alignment horizontal="right" vertical="center"/>
    </xf>
    <xf numFmtId="10" fontId="5" fillId="0" borderId="1" xfId="0" applyNumberFormat="1" applyFont="1" applyBorder="1" applyAlignment="1">
      <alignment horizontal="right" vertical="center"/>
    </xf>
    <xf numFmtId="164" fontId="5" fillId="0" borderId="1" xfId="1" applyFont="1" applyBorder="1" applyAlignment="1">
      <alignment horizontal="right" vertical="center" wrapText="1"/>
    </xf>
    <xf numFmtId="0" fontId="15" fillId="3" borderId="1" xfId="0" applyFont="1" applyFill="1" applyBorder="1" applyAlignment="1">
      <alignment horizontal="center" vertical="center"/>
    </xf>
    <xf numFmtId="164" fontId="5" fillId="3" borderId="1" xfId="1" applyFont="1" applyFill="1" applyBorder="1" applyAlignment="1">
      <alignment horizontal="right" vertical="center"/>
    </xf>
    <xf numFmtId="10" fontId="16" fillId="4" borderId="1" xfId="2" applyNumberFormat="1" applyFont="1" applyFill="1" applyBorder="1" applyAlignment="1">
      <alignment horizontal="right"/>
    </xf>
    <xf numFmtId="0" fontId="5" fillId="0" borderId="1" xfId="0" applyFont="1" applyBorder="1" applyAlignment="1">
      <alignment horizontal="center" vertical="center"/>
    </xf>
    <xf numFmtId="10" fontId="16" fillId="0" borderId="1" xfId="2" applyNumberFormat="1" applyFont="1" applyBorder="1" applyAlignment="1">
      <alignment horizontal="right"/>
    </xf>
    <xf numFmtId="164" fontId="3" fillId="2" borderId="1" xfId="1" applyFont="1" applyFill="1" applyBorder="1" applyAlignment="1">
      <alignment horizontal="right" vertical="center"/>
    </xf>
    <xf numFmtId="10" fontId="17" fillId="5" borderId="1" xfId="2" applyNumberFormat="1" applyFont="1" applyFill="1" applyBorder="1" applyAlignment="1">
      <alignment horizontal="right"/>
    </xf>
    <xf numFmtId="0" fontId="15" fillId="0" borderId="1" xfId="0" applyFont="1" applyBorder="1" applyAlignment="1">
      <alignment horizontal="center" vertical="center"/>
    </xf>
    <xf numFmtId="164" fontId="15" fillId="0" borderId="1" xfId="1" applyFont="1" applyBorder="1" applyAlignment="1">
      <alignment horizontal="right" vertical="center"/>
    </xf>
    <xf numFmtId="0" fontId="5" fillId="0" borderId="1" xfId="0" applyFont="1" applyBorder="1" applyAlignment="1">
      <alignment vertical="center" wrapText="1"/>
    </xf>
    <xf numFmtId="0" fontId="0" fillId="0" borderId="0" xfId="0" applyBorder="1"/>
    <xf numFmtId="164" fontId="19" fillId="0" borderId="1" xfId="1" applyFont="1" applyBorder="1" applyAlignment="1">
      <alignment horizontal="right" vertical="center"/>
    </xf>
    <xf numFmtId="10" fontId="19" fillId="0" borderId="1" xfId="0" applyNumberFormat="1" applyFont="1" applyBorder="1" applyAlignment="1">
      <alignment horizontal="right" vertical="center"/>
    </xf>
    <xf numFmtId="10" fontId="15" fillId="3" borderId="1" xfId="2" applyNumberFormat="1" applyFont="1" applyFill="1" applyBorder="1" applyAlignment="1">
      <alignment horizontal="right" vertical="center"/>
    </xf>
    <xf numFmtId="10" fontId="15" fillId="0" borderId="1" xfId="2" applyNumberFormat="1" applyFont="1" applyBorder="1" applyAlignment="1">
      <alignment horizontal="right" vertical="center"/>
    </xf>
    <xf numFmtId="10" fontId="21" fillId="2" borderId="1" xfId="2" applyNumberFormat="1" applyFont="1" applyFill="1" applyBorder="1" applyAlignment="1">
      <alignment horizontal="right" vertical="center"/>
    </xf>
    <xf numFmtId="0" fontId="10" fillId="0" borderId="1" xfId="0" applyFont="1" applyBorder="1" applyAlignment="1">
      <alignment horizontal="center" vertical="center"/>
    </xf>
    <xf numFmtId="164" fontId="10" fillId="0" borderId="1" xfId="1" applyFont="1" applyBorder="1" applyAlignment="1">
      <alignment horizontal="right" vertical="center"/>
    </xf>
    <xf numFmtId="10" fontId="19" fillId="4" borderId="1" xfId="2" applyNumberFormat="1" applyFont="1" applyFill="1" applyBorder="1"/>
    <xf numFmtId="10" fontId="19" fillId="0" borderId="1" xfId="2" applyNumberFormat="1" applyFont="1" applyBorder="1"/>
    <xf numFmtId="10" fontId="19" fillId="4" borderId="1" xfId="2" applyNumberFormat="1" applyFont="1" applyFill="1" applyBorder="1" applyAlignment="1">
      <alignment wrapText="1"/>
    </xf>
    <xf numFmtId="10" fontId="20" fillId="5" borderId="1" xfId="2" applyNumberFormat="1" applyFont="1" applyFill="1" applyBorder="1"/>
    <xf numFmtId="0" fontId="15" fillId="0" borderId="1" xfId="0" applyFont="1" applyBorder="1" applyAlignment="1">
      <alignment vertical="center"/>
    </xf>
    <xf numFmtId="164" fontId="22" fillId="0" borderId="1" xfId="1" applyFont="1" applyBorder="1" applyAlignment="1">
      <alignment horizontal="right" vertical="center"/>
    </xf>
    <xf numFmtId="164" fontId="15" fillId="0" borderId="1" xfId="1" applyFont="1" applyBorder="1" applyAlignment="1">
      <alignment vertical="center"/>
    </xf>
    <xf numFmtId="0" fontId="16" fillId="0" borderId="1" xfId="0" applyFont="1" applyBorder="1"/>
    <xf numFmtId="164" fontId="16" fillId="0" borderId="1" xfId="1" applyNumberFormat="1" applyFont="1" applyBorder="1"/>
    <xf numFmtId="10" fontId="16" fillId="0" borderId="1" xfId="2" applyNumberFormat="1" applyFont="1" applyBorder="1"/>
    <xf numFmtId="0" fontId="16" fillId="0" borderId="1" xfId="0" applyFont="1" applyBorder="1" applyAlignment="1">
      <alignment wrapText="1"/>
    </xf>
    <xf numFmtId="0" fontId="23" fillId="7" borderId="3" xfId="0" applyFont="1" applyFill="1" applyBorder="1" applyAlignment="1">
      <alignment horizontal="center" vertical="center" wrapText="1"/>
    </xf>
    <xf numFmtId="0" fontId="23" fillId="7" borderId="2" xfId="0" applyFont="1" applyFill="1" applyBorder="1" applyAlignment="1">
      <alignment horizontal="center" vertical="center"/>
    </xf>
    <xf numFmtId="0" fontId="17" fillId="5" borderId="1" xfId="0" applyFont="1" applyFill="1" applyBorder="1"/>
    <xf numFmtId="164" fontId="17" fillId="5" borderId="1" xfId="1" applyNumberFormat="1" applyFont="1" applyFill="1" applyBorder="1"/>
    <xf numFmtId="10" fontId="17" fillId="5" borderId="1" xfId="2" applyNumberFormat="1" applyFont="1" applyFill="1" applyBorder="1"/>
    <xf numFmtId="0" fontId="23" fillId="7" borderId="2" xfId="0" applyFont="1" applyFill="1" applyBorder="1" applyAlignment="1">
      <alignment horizontal="center" vertical="center" wrapText="1"/>
    </xf>
    <xf numFmtId="0" fontId="3" fillId="5" borderId="1" xfId="0" applyFont="1" applyFill="1" applyBorder="1" applyAlignment="1">
      <alignment vertical="center"/>
    </xf>
    <xf numFmtId="164" fontId="20" fillId="5" borderId="1" xfId="1" applyFont="1" applyFill="1" applyBorder="1" applyAlignment="1">
      <alignment horizontal="right" vertical="center"/>
    </xf>
    <xf numFmtId="10" fontId="20" fillId="5" borderId="1" xfId="0" applyNumberFormat="1" applyFont="1" applyFill="1" applyBorder="1" applyAlignment="1">
      <alignment horizontal="right" vertical="center"/>
    </xf>
    <xf numFmtId="164" fontId="3" fillId="5" borderId="1" xfId="1" applyFont="1" applyFill="1" applyBorder="1" applyAlignment="1">
      <alignment horizontal="right" vertical="center"/>
    </xf>
    <xf numFmtId="10" fontId="3" fillId="5" borderId="1" xfId="0" applyNumberFormat="1" applyFont="1" applyFill="1" applyBorder="1" applyAlignment="1">
      <alignment horizontal="right" vertical="center"/>
    </xf>
    <xf numFmtId="164" fontId="3" fillId="5" borderId="1" xfId="1" applyFont="1" applyFill="1" applyBorder="1" applyAlignment="1">
      <alignment vertical="center"/>
    </xf>
    <xf numFmtId="10" fontId="3" fillId="5" borderId="1" xfId="0" applyNumberFormat="1" applyFont="1" applyFill="1" applyBorder="1" applyAlignment="1">
      <alignment vertical="center"/>
    </xf>
    <xf numFmtId="164" fontId="0" fillId="0" borderId="0" xfId="1" applyFont="1"/>
    <xf numFmtId="43" fontId="0" fillId="0" borderId="0" xfId="0" applyNumberFormat="1"/>
    <xf numFmtId="164" fontId="0" fillId="0" borderId="0" xfId="0" applyNumberFormat="1"/>
    <xf numFmtId="10" fontId="0" fillId="0" borderId="0" xfId="2" applyNumberFormat="1" applyFont="1"/>
    <xf numFmtId="164" fontId="5" fillId="0" borderId="1" xfId="1" applyFont="1" applyFill="1" applyBorder="1" applyAlignment="1">
      <alignment vertical="center"/>
    </xf>
    <xf numFmtId="0" fontId="25" fillId="3" borderId="1" xfId="0" applyFont="1" applyFill="1" applyBorder="1" applyAlignment="1">
      <alignment vertical="center"/>
    </xf>
    <xf numFmtId="0" fontId="26" fillId="0" borderId="1" xfId="0" applyFont="1" applyBorder="1" applyAlignment="1">
      <alignment vertical="center"/>
    </xf>
    <xf numFmtId="0" fontId="26" fillId="3" borderId="1" xfId="0" applyFont="1" applyFill="1" applyBorder="1" applyAlignment="1">
      <alignment vertical="center" wrapText="1"/>
    </xf>
    <xf numFmtId="0" fontId="27" fillId="3" borderId="1" xfId="0" applyFont="1" applyFill="1" applyBorder="1" applyAlignment="1">
      <alignment vertical="center"/>
    </xf>
    <xf numFmtId="0" fontId="26" fillId="3" borderId="1" xfId="0" applyFont="1" applyFill="1" applyBorder="1" applyAlignment="1">
      <alignment vertical="center"/>
    </xf>
    <xf numFmtId="0" fontId="28" fillId="3" borderId="1" xfId="0" applyFont="1" applyFill="1" applyBorder="1" applyAlignment="1">
      <alignment vertical="center"/>
    </xf>
    <xf numFmtId="0" fontId="29" fillId="2" borderId="1" xfId="0" applyFont="1" applyFill="1" applyBorder="1" applyAlignment="1">
      <alignment vertical="center"/>
    </xf>
    <xf numFmtId="0" fontId="0" fillId="0" borderId="7" xfId="0" applyBorder="1"/>
    <xf numFmtId="164" fontId="0" fillId="0" borderId="7" xfId="1" applyFont="1" applyBorder="1"/>
    <xf numFmtId="10" fontId="0" fillId="0" borderId="7" xfId="2" applyNumberFormat="1" applyFont="1" applyBorder="1"/>
    <xf numFmtId="0" fontId="31" fillId="0" borderId="7" xfId="0" applyFont="1" applyBorder="1"/>
    <xf numFmtId="0" fontId="24" fillId="0" borderId="7" xfId="3" applyBorder="1"/>
    <xf numFmtId="164" fontId="32" fillId="2" borderId="7" xfId="1" applyFont="1" applyFill="1" applyBorder="1"/>
    <xf numFmtId="10" fontId="32" fillId="2" borderId="7" xfId="2" applyNumberFormat="1" applyFont="1" applyFill="1" applyBorder="1"/>
    <xf numFmtId="0" fontId="30" fillId="8" borderId="7" xfId="0" applyFont="1" applyFill="1" applyBorder="1"/>
    <xf numFmtId="164" fontId="30" fillId="8" borderId="7" xfId="1" applyFont="1" applyFill="1" applyBorder="1"/>
    <xf numFmtId="10" fontId="30" fillId="8" borderId="7" xfId="2" applyNumberFormat="1" applyFont="1" applyFill="1" applyBorder="1"/>
    <xf numFmtId="0" fontId="24" fillId="0" borderId="8" xfId="3" applyBorder="1"/>
    <xf numFmtId="164" fontId="0" fillId="0" borderId="8" xfId="1" applyFont="1" applyBorder="1"/>
    <xf numFmtId="10" fontId="0" fillId="0" borderId="8" xfId="2" applyNumberFormat="1" applyFont="1" applyBorder="1"/>
    <xf numFmtId="0" fontId="17" fillId="2" borderId="7" xfId="0" applyFont="1" applyFill="1" applyBorder="1"/>
    <xf numFmtId="0" fontId="30" fillId="8" borderId="9" xfId="0" applyFont="1" applyFill="1" applyBorder="1"/>
    <xf numFmtId="164" fontId="30" fillId="8" borderId="9" xfId="1" applyFont="1" applyFill="1" applyBorder="1"/>
    <xf numFmtId="10" fontId="30" fillId="8" borderId="9" xfId="2" applyNumberFormat="1" applyFont="1" applyFill="1" applyBorder="1"/>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5" fillId="0" borderId="13" xfId="0" applyFont="1" applyBorder="1" applyAlignment="1">
      <alignment horizontal="justify" vertical="center"/>
    </xf>
    <xf numFmtId="164" fontId="5" fillId="0" borderId="14" xfId="1" applyFont="1" applyBorder="1" applyAlignment="1">
      <alignment vertical="center"/>
    </xf>
    <xf numFmtId="10" fontId="5" fillId="0" borderId="14" xfId="0" applyNumberFormat="1" applyFont="1" applyBorder="1" applyAlignment="1">
      <alignment horizontal="right" vertical="center"/>
    </xf>
    <xf numFmtId="0" fontId="3" fillId="2" borderId="13" xfId="0" applyFont="1" applyFill="1" applyBorder="1" applyAlignment="1">
      <alignment horizontal="justify" vertical="center"/>
    </xf>
    <xf numFmtId="4" fontId="3" fillId="2" borderId="14" xfId="0" applyNumberFormat="1" applyFont="1" applyFill="1" applyBorder="1" applyAlignment="1">
      <alignment vertical="center"/>
    </xf>
    <xf numFmtId="10" fontId="3" fillId="2" borderId="14" xfId="0" applyNumberFormat="1" applyFont="1" applyFill="1" applyBorder="1" applyAlignment="1">
      <alignment horizontal="right" vertical="center"/>
    </xf>
    <xf numFmtId="0" fontId="23" fillId="7" borderId="2" xfId="0" applyFont="1" applyFill="1" applyBorder="1" applyAlignment="1">
      <alignment horizontal="center" vertical="center"/>
    </xf>
    <xf numFmtId="10" fontId="11" fillId="0" borderId="1" xfId="2" applyNumberFormat="1" applyFont="1" applyBorder="1" applyAlignment="1">
      <alignment horizontal="right" vertical="center"/>
    </xf>
    <xf numFmtId="164" fontId="10" fillId="0" borderId="1" xfId="1" applyFont="1" applyFill="1" applyBorder="1" applyAlignment="1">
      <alignment horizontal="right" vertical="center"/>
    </xf>
    <xf numFmtId="0" fontId="10" fillId="0" borderId="1" xfId="0" applyFont="1" applyFill="1" applyBorder="1" applyAlignment="1">
      <alignment vertical="center"/>
    </xf>
    <xf numFmtId="164" fontId="5" fillId="0" borderId="1" xfId="1" applyFont="1" applyFill="1" applyBorder="1" applyAlignment="1">
      <alignment horizontal="right" vertical="center"/>
    </xf>
    <xf numFmtId="164" fontId="26" fillId="0" borderId="1" xfId="1" applyFont="1" applyFill="1" applyBorder="1" applyAlignment="1">
      <alignment horizontal="right" vertical="center"/>
    </xf>
    <xf numFmtId="0" fontId="23" fillId="7" borderId="2" xfId="0" applyFont="1" applyFill="1" applyBorder="1" applyAlignment="1">
      <alignment horizontal="center" vertical="center"/>
    </xf>
    <xf numFmtId="164" fontId="0" fillId="0" borderId="7" xfId="1" applyFont="1" applyFill="1" applyBorder="1"/>
    <xf numFmtId="4" fontId="0" fillId="0" borderId="0" xfId="0" applyNumberFormat="1"/>
    <xf numFmtId="10" fontId="0" fillId="0" borderId="0" xfId="0" applyNumberFormat="1"/>
    <xf numFmtId="164" fontId="16" fillId="0" borderId="1" xfId="1" applyNumberFormat="1" applyFont="1" applyBorder="1" applyAlignment="1">
      <alignment horizontal="center"/>
    </xf>
    <xf numFmtId="0" fontId="23" fillId="7" borderId="2" xfId="0" applyFont="1" applyFill="1" applyBorder="1" applyAlignment="1">
      <alignment horizontal="center" vertical="center"/>
    </xf>
    <xf numFmtId="0" fontId="14" fillId="6" borderId="0" xfId="0" applyFont="1" applyFill="1" applyBorder="1" applyAlignment="1">
      <alignment horizontal="center" vertical="center"/>
    </xf>
    <xf numFmtId="0" fontId="8" fillId="6" borderId="6" xfId="0" applyFont="1" applyFill="1" applyBorder="1" applyAlignment="1">
      <alignment horizontal="right" vertical="center"/>
    </xf>
    <xf numFmtId="0" fontId="7" fillId="6" borderId="0" xfId="0" applyFont="1" applyFill="1" applyBorder="1" applyAlignment="1">
      <alignment horizontal="center" vertical="center"/>
    </xf>
    <xf numFmtId="0" fontId="3" fillId="0" borderId="1" xfId="0" applyFont="1" applyBorder="1" applyAlignment="1">
      <alignment horizontal="right" vertical="center"/>
    </xf>
    <xf numFmtId="0" fontId="3" fillId="5" borderId="1" xfId="0" applyFont="1" applyFill="1" applyBorder="1" applyAlignment="1">
      <alignment horizontal="center" vertical="center"/>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14" fillId="6" borderId="0" xfId="0" applyFont="1" applyFill="1" applyAlignment="1">
      <alignment horizontal="center" vertical="center"/>
    </xf>
    <xf numFmtId="0" fontId="9" fillId="6" borderId="6" xfId="0" applyFont="1" applyFill="1" applyBorder="1" applyAlignment="1">
      <alignment horizontal="right" vertical="center"/>
    </xf>
    <xf numFmtId="0" fontId="7" fillId="6" borderId="0" xfId="0" applyFont="1" applyFill="1" applyAlignment="1">
      <alignment horizontal="center" vertical="center"/>
    </xf>
    <xf numFmtId="0" fontId="18" fillId="6" borderId="6" xfId="0" applyFont="1" applyFill="1" applyBorder="1" applyAlignment="1">
      <alignment horizontal="right"/>
    </xf>
    <xf numFmtId="0" fontId="4" fillId="0" borderId="0" xfId="0" applyFont="1" applyBorder="1" applyAlignment="1">
      <alignment vertical="center"/>
    </xf>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13" xfId="0" applyFont="1" applyFill="1" applyBorder="1" applyAlignment="1">
      <alignment horizontal="center" vertical="center"/>
    </xf>
    <xf numFmtId="0" fontId="5" fillId="0" borderId="0" xfId="0" applyFont="1" applyAlignment="1">
      <alignment horizontal="left" vertical="center" wrapText="1"/>
    </xf>
    <xf numFmtId="0" fontId="23" fillId="7" borderId="10" xfId="0" applyFont="1" applyFill="1" applyBorder="1" applyAlignment="1">
      <alignment horizontal="center" vertical="center"/>
    </xf>
    <xf numFmtId="0" fontId="18" fillId="6" borderId="0" xfId="0" applyFont="1" applyFill="1" applyBorder="1" applyAlignment="1">
      <alignment horizontal="right"/>
    </xf>
    <xf numFmtId="0" fontId="2" fillId="0" borderId="0" xfId="0" applyFont="1" applyAlignment="1">
      <alignment horizontal="left" vertical="top" wrapText="1"/>
    </xf>
    <xf numFmtId="0" fontId="2" fillId="0" borderId="0" xfId="0" applyFont="1" applyBorder="1" applyAlignment="1">
      <alignment horizontal="left" wrapText="1"/>
    </xf>
    <xf numFmtId="0" fontId="2" fillId="0" borderId="15" xfId="0" applyFont="1" applyBorder="1" applyAlignment="1">
      <alignment horizontal="left" vertical="center" wrapText="1"/>
    </xf>
    <xf numFmtId="0" fontId="2" fillId="0" borderId="15" xfId="0" applyFont="1" applyBorder="1" applyAlignment="1">
      <alignment horizontal="left" vertical="top" wrapText="1"/>
    </xf>
    <xf numFmtId="0" fontId="15" fillId="0" borderId="0" xfId="0" applyFont="1" applyFill="1" applyBorder="1" applyAlignment="1">
      <alignment horizontal="left" vertical="center" wrapText="1"/>
    </xf>
  </cellXfs>
  <cellStyles count="5">
    <cellStyle name="Migliaia" xfId="1" builtinId="3"/>
    <cellStyle name="Normale" xfId="0" builtinId="0"/>
    <cellStyle name="Normale 2" xfId="3"/>
    <cellStyle name="Normale 3" xfId="4"/>
    <cellStyle name="Percentuale" xfId="2" builtinId="5"/>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zoomScaleSheetLayoutView="111" workbookViewId="0">
      <selection activeCell="D16" sqref="D16"/>
    </sheetView>
  </sheetViews>
  <sheetFormatPr defaultColWidth="11" defaultRowHeight="15.75"/>
  <cols>
    <col min="2" max="2" width="17.125" customWidth="1"/>
    <col min="3" max="3" width="17.875" customWidth="1"/>
    <col min="4" max="4" width="22" customWidth="1"/>
    <col min="10" max="11" width="11" customWidth="1"/>
  </cols>
  <sheetData>
    <row r="1" spans="1:6" ht="21" customHeight="1">
      <c r="A1" s="115" t="s">
        <v>92</v>
      </c>
      <c r="B1" s="115"/>
      <c r="C1" s="115"/>
      <c r="D1" s="115"/>
    </row>
    <row r="2" spans="1:6" ht="17.25" customHeight="1" thickBot="1">
      <c r="A2" s="116" t="s">
        <v>93</v>
      </c>
      <c r="B2" s="116"/>
      <c r="C2" s="116"/>
      <c r="D2" s="116"/>
    </row>
    <row r="3" spans="1:6" ht="16.5" thickBot="1">
      <c r="A3" s="114" t="s">
        <v>0</v>
      </c>
      <c r="B3" s="114" t="s">
        <v>1</v>
      </c>
      <c r="C3" s="114" t="s">
        <v>2</v>
      </c>
      <c r="D3" s="114" t="s">
        <v>3</v>
      </c>
    </row>
    <row r="4" spans="1:6" ht="16.5" thickBot="1">
      <c r="A4" s="17" t="s">
        <v>4</v>
      </c>
      <c r="B4" s="18">
        <v>34509.282530999997</v>
      </c>
      <c r="C4" s="20">
        <v>22499.65</v>
      </c>
      <c r="D4" s="20">
        <f>B4-C4</f>
        <v>12009.632530999996</v>
      </c>
    </row>
    <row r="5" spans="1:6" ht="16.5" thickBot="1">
      <c r="A5" s="17" t="s">
        <v>195</v>
      </c>
      <c r="B5" s="18">
        <v>19719.519927000001</v>
      </c>
      <c r="C5" s="20">
        <v>11987.75</v>
      </c>
      <c r="D5" s="20">
        <f>B5-C5</f>
        <v>7731.7699270000012</v>
      </c>
    </row>
    <row r="6" spans="1:6" ht="16.5" thickBot="1">
      <c r="A6" s="56" t="s">
        <v>6</v>
      </c>
      <c r="B6" s="59">
        <f>SUM(B4:B5)</f>
        <v>54228.802457999998</v>
      </c>
      <c r="C6" s="59">
        <f t="shared" ref="C6:D6" si="0">SUM(C4:C5)</f>
        <v>34487.4</v>
      </c>
      <c r="D6" s="59">
        <f t="shared" si="0"/>
        <v>19741.402457999997</v>
      </c>
    </row>
    <row r="7" spans="1:6" ht="45" customHeight="1">
      <c r="A7" s="136" t="s">
        <v>196</v>
      </c>
      <c r="B7" s="136"/>
      <c r="C7" s="136"/>
      <c r="D7" s="136"/>
    </row>
    <row r="8" spans="1:6" ht="46.5" customHeight="1">
      <c r="A8" s="136" t="s">
        <v>198</v>
      </c>
      <c r="B8" s="136"/>
      <c r="C8" s="136"/>
      <c r="D8" s="136"/>
    </row>
    <row r="10" spans="1:6">
      <c r="C10" s="63"/>
      <c r="D10" s="63"/>
      <c r="F10" s="64"/>
    </row>
  </sheetData>
  <mergeCells count="4">
    <mergeCell ref="A1:D1"/>
    <mergeCell ref="A2:D2"/>
    <mergeCell ref="A7:D7"/>
    <mergeCell ref="A8:D8"/>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I16" sqref="I16"/>
    </sheetView>
  </sheetViews>
  <sheetFormatPr defaultColWidth="11" defaultRowHeight="15.75"/>
  <cols>
    <col min="1" max="1" width="62.625" customWidth="1"/>
    <col min="2" max="2" width="16.625" customWidth="1"/>
    <col min="5" max="5" width="13.5" customWidth="1"/>
    <col min="6" max="6" width="14.625" customWidth="1"/>
  </cols>
  <sheetData>
    <row r="1" spans="1:11">
      <c r="A1" s="124" t="s">
        <v>102</v>
      </c>
      <c r="B1" s="124"/>
      <c r="C1" s="124"/>
      <c r="D1" s="124"/>
      <c r="E1" s="124"/>
      <c r="F1" s="124"/>
    </row>
    <row r="2" spans="1:11" ht="16.5" thickBot="1">
      <c r="A2" s="125" t="s">
        <v>93</v>
      </c>
      <c r="B2" s="125"/>
      <c r="C2" s="125"/>
      <c r="D2" s="125"/>
      <c r="E2" s="125"/>
      <c r="F2" s="125"/>
    </row>
    <row r="3" spans="1:11" ht="26.25" thickBot="1">
      <c r="A3" s="51" t="s">
        <v>25</v>
      </c>
      <c r="B3" s="55" t="s">
        <v>11</v>
      </c>
      <c r="C3" s="55" t="s">
        <v>12</v>
      </c>
      <c r="D3" s="55" t="s">
        <v>13</v>
      </c>
      <c r="E3" s="55" t="s">
        <v>14</v>
      </c>
      <c r="F3" s="55" t="s">
        <v>15</v>
      </c>
    </row>
    <row r="4" spans="1:11" ht="16.5" thickBot="1">
      <c r="A4" s="30" t="s">
        <v>26</v>
      </c>
      <c r="B4" s="32">
        <v>1899.45</v>
      </c>
      <c r="C4" s="32">
        <v>1404.03</v>
      </c>
      <c r="D4" s="32">
        <v>654.89</v>
      </c>
      <c r="E4" s="33">
        <f>C4/B4</f>
        <v>0.73917713022190634</v>
      </c>
      <c r="F4" s="33">
        <f>D4/B4</f>
        <v>0.34477875174392586</v>
      </c>
    </row>
    <row r="5" spans="1:11" ht="26.25" thickBot="1">
      <c r="A5" s="30" t="s">
        <v>27</v>
      </c>
      <c r="B5" s="32">
        <v>635.20000000000005</v>
      </c>
      <c r="C5" s="32">
        <v>405.31</v>
      </c>
      <c r="D5" s="32">
        <v>107.76</v>
      </c>
      <c r="E5" s="33">
        <f t="shared" ref="E5:E15" si="0">C5/B5</f>
        <v>0.6380824937027707</v>
      </c>
      <c r="F5" s="33">
        <f t="shared" ref="F5:F15" si="1">D5/B5</f>
        <v>0.16964735516372795</v>
      </c>
    </row>
    <row r="6" spans="1:11" ht="26.25" thickBot="1">
      <c r="A6" s="30" t="s">
        <v>28</v>
      </c>
      <c r="B6" s="32">
        <v>1677.13</v>
      </c>
      <c r="C6" s="32">
        <v>1041.54</v>
      </c>
      <c r="D6" s="32">
        <v>547.11</v>
      </c>
      <c r="E6" s="33">
        <f t="shared" si="0"/>
        <v>0.62102520377072734</v>
      </c>
      <c r="F6" s="33">
        <f t="shared" si="1"/>
        <v>0.32621800337481294</v>
      </c>
    </row>
    <row r="7" spans="1:11" ht="26.25" customHeight="1" thickBot="1">
      <c r="A7" s="30" t="s">
        <v>29</v>
      </c>
      <c r="B7" s="32">
        <v>1447.75</v>
      </c>
      <c r="C7" s="32">
        <v>486.07</v>
      </c>
      <c r="D7" s="32">
        <v>275.52</v>
      </c>
      <c r="E7" s="33">
        <f t="shared" si="0"/>
        <v>0.33574166810568123</v>
      </c>
      <c r="F7" s="33">
        <f t="shared" si="1"/>
        <v>0.19030910032809531</v>
      </c>
      <c r="J7" s="65"/>
      <c r="K7" s="65"/>
    </row>
    <row r="8" spans="1:11" ht="22.5" customHeight="1" thickBot="1">
      <c r="A8" s="30" t="s">
        <v>30</v>
      </c>
      <c r="B8" s="32">
        <v>397.15</v>
      </c>
      <c r="C8" s="32">
        <v>86.77</v>
      </c>
      <c r="D8" s="32">
        <v>50.31</v>
      </c>
      <c r="E8" s="33">
        <f t="shared" si="0"/>
        <v>0.21848168198413698</v>
      </c>
      <c r="F8" s="33">
        <f t="shared" si="1"/>
        <v>0.12667757774140753</v>
      </c>
    </row>
    <row r="9" spans="1:11" ht="16.5" thickBot="1">
      <c r="A9" s="30" t="s">
        <v>31</v>
      </c>
      <c r="B9" s="32">
        <v>294.58999999999997</v>
      </c>
      <c r="C9" s="32">
        <v>115.04</v>
      </c>
      <c r="D9" s="32">
        <v>61.59</v>
      </c>
      <c r="E9" s="33">
        <f t="shared" si="0"/>
        <v>0.39050884279846571</v>
      </c>
      <c r="F9" s="33">
        <f t="shared" si="1"/>
        <v>0.20907023320547205</v>
      </c>
    </row>
    <row r="10" spans="1:11" ht="25.5" customHeight="1" thickBot="1">
      <c r="A10" s="30" t="s">
        <v>33</v>
      </c>
      <c r="B10" s="32">
        <v>2975.92</v>
      </c>
      <c r="C10" s="32">
        <v>1701.79</v>
      </c>
      <c r="D10" s="32">
        <v>1130.5999999999999</v>
      </c>
      <c r="E10" s="33">
        <f t="shared" si="0"/>
        <v>0.57185341003790424</v>
      </c>
      <c r="F10" s="33">
        <f t="shared" si="1"/>
        <v>0.3799161267776015</v>
      </c>
    </row>
    <row r="11" spans="1:11" ht="16.5" thickBot="1">
      <c r="A11" s="30" t="s">
        <v>34</v>
      </c>
      <c r="B11" s="32">
        <v>1452.43</v>
      </c>
      <c r="C11" s="32">
        <v>789.87</v>
      </c>
      <c r="D11" s="32">
        <v>427.28</v>
      </c>
      <c r="E11" s="33">
        <f t="shared" si="0"/>
        <v>0.54382655274264502</v>
      </c>
      <c r="F11" s="33">
        <f t="shared" si="1"/>
        <v>0.29418285218564749</v>
      </c>
    </row>
    <row r="12" spans="1:11" ht="26.25" thickBot="1">
      <c r="A12" s="30" t="s">
        <v>35</v>
      </c>
      <c r="B12" s="32">
        <v>1823.01</v>
      </c>
      <c r="C12" s="32">
        <v>1196</v>
      </c>
      <c r="D12" s="32">
        <v>807.73</v>
      </c>
      <c r="E12" s="33">
        <f t="shared" si="0"/>
        <v>0.65605783841010201</v>
      </c>
      <c r="F12" s="33">
        <f t="shared" si="1"/>
        <v>0.44307491456437431</v>
      </c>
    </row>
    <row r="13" spans="1:11" ht="26.25" thickBot="1">
      <c r="A13" s="30" t="s">
        <v>36</v>
      </c>
      <c r="B13" s="32">
        <v>100.84</v>
      </c>
      <c r="C13" s="32">
        <v>39.1</v>
      </c>
      <c r="D13" s="32">
        <v>17.47</v>
      </c>
      <c r="E13" s="33">
        <f t="shared" si="0"/>
        <v>0.38774295914319712</v>
      </c>
      <c r="F13" s="33">
        <f t="shared" si="1"/>
        <v>0.17324474414914715</v>
      </c>
    </row>
    <row r="14" spans="1:11" ht="16.5" thickBot="1">
      <c r="A14" s="30" t="s">
        <v>57</v>
      </c>
      <c r="B14" s="32">
        <v>491.47</v>
      </c>
      <c r="C14" s="32">
        <v>275.2</v>
      </c>
      <c r="D14" s="32">
        <v>132.04</v>
      </c>
      <c r="E14" s="33">
        <f t="shared" si="0"/>
        <v>0.55995279467719283</v>
      </c>
      <c r="F14" s="33">
        <f t="shared" si="1"/>
        <v>0.26866339756241475</v>
      </c>
    </row>
    <row r="15" spans="1:11" ht="16.5" thickBot="1">
      <c r="A15" s="56" t="s">
        <v>42</v>
      </c>
      <c r="B15" s="57">
        <f>SUM(B4:B14)</f>
        <v>13194.94</v>
      </c>
      <c r="C15" s="57">
        <f>SUM(C4:C14)</f>
        <v>7540.72</v>
      </c>
      <c r="D15" s="57">
        <f>SUM(D4:D14)</f>
        <v>4212.2999999999993</v>
      </c>
      <c r="E15" s="58">
        <f t="shared" si="0"/>
        <v>0.57148573619887622</v>
      </c>
      <c r="F15" s="58">
        <f t="shared" si="1"/>
        <v>0.31923601016753383</v>
      </c>
    </row>
    <row r="18" spans="2:2">
      <c r="B18" s="65"/>
    </row>
  </sheetData>
  <mergeCells count="2">
    <mergeCell ref="A1:F1"/>
    <mergeCell ref="A2:F2"/>
  </mergeCells>
  <pageMargins left="0.70866141732283472"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I31" sqref="I31"/>
    </sheetView>
  </sheetViews>
  <sheetFormatPr defaultColWidth="11" defaultRowHeight="15.75"/>
  <cols>
    <col min="2" max="3" width="18.125" customWidth="1"/>
    <col min="6" max="6" width="14.125" customWidth="1"/>
    <col min="7" max="7" width="13.375" customWidth="1"/>
  </cols>
  <sheetData>
    <row r="1" spans="1:7">
      <c r="A1" s="124" t="s">
        <v>103</v>
      </c>
      <c r="B1" s="124"/>
      <c r="C1" s="124"/>
      <c r="D1" s="124"/>
      <c r="E1" s="124"/>
      <c r="F1" s="124"/>
      <c r="G1" s="124"/>
    </row>
    <row r="2" spans="1:7" ht="16.5" thickBot="1">
      <c r="A2" s="125" t="s">
        <v>93</v>
      </c>
      <c r="B2" s="125"/>
      <c r="C2" s="125"/>
      <c r="D2" s="125"/>
      <c r="E2" s="125"/>
      <c r="F2" s="125"/>
      <c r="G2" s="125"/>
    </row>
    <row r="3" spans="1:7" ht="31.5" customHeight="1" thickBot="1">
      <c r="A3" s="51" t="s">
        <v>80</v>
      </c>
      <c r="B3" s="55" t="s">
        <v>11</v>
      </c>
      <c r="C3" s="109" t="s">
        <v>2</v>
      </c>
      <c r="D3" s="55" t="s">
        <v>12</v>
      </c>
      <c r="E3" s="55" t="s">
        <v>13</v>
      </c>
      <c r="F3" s="55" t="s">
        <v>14</v>
      </c>
      <c r="G3" s="55" t="s">
        <v>15</v>
      </c>
    </row>
    <row r="4" spans="1:7" ht="16.5" thickBot="1">
      <c r="A4" s="37" t="s">
        <v>18</v>
      </c>
      <c r="B4" s="38">
        <v>17740.45</v>
      </c>
      <c r="C4" s="38">
        <v>12430.06</v>
      </c>
      <c r="D4" s="38">
        <v>10969.47</v>
      </c>
      <c r="E4" s="38">
        <v>4778.67</v>
      </c>
      <c r="F4" s="104">
        <f>D4/B4</f>
        <v>0.61833098934919906</v>
      </c>
      <c r="G4" s="104">
        <f>E4/B4</f>
        <v>0.26936577144322721</v>
      </c>
    </row>
    <row r="9" spans="1:7">
      <c r="B9" s="65"/>
      <c r="C9" s="65"/>
      <c r="D9" s="65"/>
      <c r="E9" s="65"/>
      <c r="F9" s="65"/>
      <c r="G9" s="65"/>
    </row>
    <row r="15" spans="1:7">
      <c r="B15" s="65"/>
      <c r="C15" s="65"/>
      <c r="D15" s="65"/>
      <c r="E15" s="65"/>
      <c r="F15" s="65"/>
    </row>
  </sheetData>
  <mergeCells count="2">
    <mergeCell ref="A1:G1"/>
    <mergeCell ref="A2:G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
  <sheetViews>
    <sheetView tabSelected="1" topLeftCell="A21" zoomScaleNormal="100" workbookViewId="0">
      <selection activeCell="O47" sqref="O47"/>
    </sheetView>
  </sheetViews>
  <sheetFormatPr defaultColWidth="11" defaultRowHeight="15.75"/>
  <cols>
    <col min="1" max="1" width="34" customWidth="1"/>
    <col min="2" max="2" width="11.625" bestFit="1" customWidth="1"/>
    <col min="3" max="3" width="11.625" customWidth="1"/>
    <col min="4" max="4" width="10.5" customWidth="1"/>
    <col min="5" max="5" width="10.875" customWidth="1"/>
    <col min="6" max="7" width="11.625" bestFit="1" customWidth="1"/>
  </cols>
  <sheetData>
    <row r="1" spans="1:13">
      <c r="A1" s="124" t="s">
        <v>104</v>
      </c>
      <c r="B1" s="124"/>
      <c r="C1" s="124"/>
      <c r="D1" s="124"/>
      <c r="E1" s="124"/>
      <c r="F1" s="124"/>
      <c r="G1" s="124"/>
      <c r="H1" s="124"/>
      <c r="I1" s="124"/>
      <c r="J1" s="124"/>
      <c r="K1" s="124"/>
      <c r="L1" s="124"/>
      <c r="M1" s="124"/>
    </row>
    <row r="2" spans="1:13" ht="16.5" thickBot="1">
      <c r="A2" s="125" t="s">
        <v>93</v>
      </c>
      <c r="B2" s="125"/>
      <c r="C2" s="125"/>
      <c r="D2" s="125"/>
      <c r="E2" s="125"/>
      <c r="F2" s="125"/>
      <c r="G2" s="125"/>
      <c r="H2" s="125"/>
      <c r="I2" s="125"/>
      <c r="J2" s="125"/>
      <c r="K2" s="125"/>
      <c r="L2" s="125"/>
      <c r="M2" s="125"/>
    </row>
    <row r="3" spans="1:13" ht="65.099999999999994" customHeight="1" thickBot="1">
      <c r="A3" s="103" t="s">
        <v>45</v>
      </c>
      <c r="B3" s="127" t="s">
        <v>11</v>
      </c>
      <c r="C3" s="128"/>
      <c r="D3" s="129" t="s">
        <v>2</v>
      </c>
      <c r="E3" s="128"/>
      <c r="F3" s="127" t="s">
        <v>12</v>
      </c>
      <c r="G3" s="128"/>
      <c r="H3" s="127" t="s">
        <v>13</v>
      </c>
      <c r="I3" s="128"/>
      <c r="J3" s="127" t="s">
        <v>14</v>
      </c>
      <c r="K3" s="128"/>
      <c r="L3" s="127" t="s">
        <v>15</v>
      </c>
      <c r="M3" s="128"/>
    </row>
    <row r="4" spans="1:13" ht="16.5" thickBot="1">
      <c r="A4" s="103"/>
      <c r="B4" s="103" t="s">
        <v>39</v>
      </c>
      <c r="C4" s="103" t="s">
        <v>5</v>
      </c>
      <c r="D4" s="109" t="s">
        <v>39</v>
      </c>
      <c r="E4" s="109" t="s">
        <v>5</v>
      </c>
      <c r="F4" s="103" t="s">
        <v>39</v>
      </c>
      <c r="G4" s="103" t="s">
        <v>5</v>
      </c>
      <c r="H4" s="103" t="s">
        <v>39</v>
      </c>
      <c r="I4" s="103" t="s">
        <v>5</v>
      </c>
      <c r="J4" s="103" t="s">
        <v>39</v>
      </c>
      <c r="K4" s="103" t="s">
        <v>5</v>
      </c>
      <c r="L4" s="103" t="s">
        <v>39</v>
      </c>
      <c r="M4" s="103" t="s">
        <v>5</v>
      </c>
    </row>
    <row r="5" spans="1:13" ht="16.5" thickBot="1">
      <c r="A5" s="68" t="s">
        <v>65</v>
      </c>
      <c r="B5" s="22">
        <f t="shared" ref="B5:I5" si="0">B6</f>
        <v>490.93</v>
      </c>
      <c r="C5" s="22">
        <f t="shared" si="0"/>
        <v>0</v>
      </c>
      <c r="D5" s="22">
        <f t="shared" si="0"/>
        <v>368.2</v>
      </c>
      <c r="E5" s="22">
        <f t="shared" si="0"/>
        <v>0</v>
      </c>
      <c r="F5" s="22">
        <f t="shared" si="0"/>
        <v>213.08</v>
      </c>
      <c r="G5" s="22">
        <f t="shared" si="0"/>
        <v>0</v>
      </c>
      <c r="H5" s="22">
        <f t="shared" si="0"/>
        <v>111.52</v>
      </c>
      <c r="I5" s="22">
        <f t="shared" si="0"/>
        <v>0</v>
      </c>
      <c r="J5" s="39">
        <f t="shared" ref="J5:J14" si="1">F5/B5</f>
        <v>0.43403336524555436</v>
      </c>
      <c r="K5" s="39">
        <v>0</v>
      </c>
      <c r="L5" s="39">
        <f t="shared" ref="L5:L14" si="2">H5/B5</f>
        <v>0.22716069500743485</v>
      </c>
      <c r="M5" s="39">
        <v>0</v>
      </c>
    </row>
    <row r="6" spans="1:13" ht="16.5" thickBot="1">
      <c r="A6" s="69" t="s">
        <v>85</v>
      </c>
      <c r="B6" s="18">
        <v>490.93</v>
      </c>
      <c r="C6" s="18">
        <v>0</v>
      </c>
      <c r="D6" s="18">
        <v>368.2</v>
      </c>
      <c r="E6" s="18">
        <v>0</v>
      </c>
      <c r="F6" s="18">
        <v>213.08</v>
      </c>
      <c r="G6" s="18">
        <v>0</v>
      </c>
      <c r="H6" s="18">
        <v>111.52</v>
      </c>
      <c r="I6" s="18">
        <v>0</v>
      </c>
      <c r="J6" s="40">
        <f t="shared" si="1"/>
        <v>0.43403336524555436</v>
      </c>
      <c r="K6" s="40">
        <v>0</v>
      </c>
      <c r="L6" s="40">
        <f t="shared" si="2"/>
        <v>0.22716069500743485</v>
      </c>
      <c r="M6" s="40">
        <v>0</v>
      </c>
    </row>
    <row r="7" spans="1:13" ht="16.5" thickBot="1">
      <c r="A7" s="70" t="s">
        <v>46</v>
      </c>
      <c r="B7" s="22">
        <f>B8+B9+B10</f>
        <v>341.09000000000003</v>
      </c>
      <c r="C7" s="22">
        <f t="shared" ref="C7:I7" si="3">C8+C9+C10</f>
        <v>439.66999999999996</v>
      </c>
      <c r="D7" s="22">
        <f>D8+D9+D10</f>
        <v>255.13000000000002</v>
      </c>
      <c r="E7" s="22">
        <f t="shared" si="3"/>
        <v>328.67</v>
      </c>
      <c r="F7" s="22">
        <f>F8+F9+F10</f>
        <v>261.58</v>
      </c>
      <c r="G7" s="22">
        <f t="shared" si="3"/>
        <v>155.36000000000001</v>
      </c>
      <c r="H7" s="22">
        <f t="shared" si="3"/>
        <v>100.98</v>
      </c>
      <c r="I7" s="22">
        <f t="shared" si="3"/>
        <v>42.14</v>
      </c>
      <c r="J7" s="39">
        <f t="shared" si="1"/>
        <v>0.76689436805535183</v>
      </c>
      <c r="K7" s="39">
        <f>G7/C7</f>
        <v>0.35335592603543575</v>
      </c>
      <c r="L7" s="39">
        <f t="shared" si="2"/>
        <v>0.29605089565803744</v>
      </c>
      <c r="M7" s="39">
        <f>I7/C7</f>
        <v>9.5844610730775368E-2</v>
      </c>
    </row>
    <row r="8" spans="1:13" ht="16.5" thickBot="1">
      <c r="A8" s="69" t="s">
        <v>86</v>
      </c>
      <c r="B8" s="18">
        <v>17.739999999999998</v>
      </c>
      <c r="C8" s="18">
        <v>20.82</v>
      </c>
      <c r="D8" s="18">
        <v>10.64</v>
      </c>
      <c r="E8" s="18">
        <v>12.31</v>
      </c>
      <c r="F8" s="18">
        <v>15.04</v>
      </c>
      <c r="G8" s="18">
        <v>8.2100000000000009</v>
      </c>
      <c r="H8" s="18">
        <v>5.84</v>
      </c>
      <c r="I8" s="18">
        <v>2.17</v>
      </c>
      <c r="J8" s="40">
        <f t="shared" si="1"/>
        <v>0.84780157835400227</v>
      </c>
      <c r="K8" s="40">
        <f>G8/C8</f>
        <v>0.39433237271853988</v>
      </c>
      <c r="L8" s="40">
        <f t="shared" si="2"/>
        <v>0.32919954904171367</v>
      </c>
      <c r="M8" s="40">
        <f>I8/C8</f>
        <v>0.10422670509125841</v>
      </c>
    </row>
    <row r="9" spans="1:13" ht="16.5" thickBot="1">
      <c r="A9" s="69" t="s">
        <v>85</v>
      </c>
      <c r="B9" s="38">
        <v>276.05</v>
      </c>
      <c r="C9" s="38">
        <v>364.15</v>
      </c>
      <c r="D9" s="38">
        <v>220.84</v>
      </c>
      <c r="E9" s="38">
        <v>289.01</v>
      </c>
      <c r="F9" s="38">
        <v>213.37</v>
      </c>
      <c r="G9" s="38">
        <v>125.54</v>
      </c>
      <c r="H9" s="38">
        <v>82.51</v>
      </c>
      <c r="I9" s="38">
        <v>33.54</v>
      </c>
      <c r="J9" s="40">
        <f t="shared" si="1"/>
        <v>0.77293968483970299</v>
      </c>
      <c r="K9" s="40">
        <f>G9/C9</f>
        <v>0.34474804338871345</v>
      </c>
      <c r="L9" s="40">
        <f t="shared" si="2"/>
        <v>0.2988951276942583</v>
      </c>
      <c r="M9" s="40">
        <f>I9/C9</f>
        <v>9.2104901826170538E-2</v>
      </c>
    </row>
    <row r="10" spans="1:13" ht="16.5" thickBot="1">
      <c r="A10" s="69" t="s">
        <v>87</v>
      </c>
      <c r="B10" s="13">
        <v>47.3</v>
      </c>
      <c r="C10" s="13">
        <v>54.7</v>
      </c>
      <c r="D10" s="13">
        <v>23.65</v>
      </c>
      <c r="E10" s="13">
        <v>27.35</v>
      </c>
      <c r="F10" s="13">
        <v>33.17</v>
      </c>
      <c r="G10" s="13">
        <v>21.61</v>
      </c>
      <c r="H10" s="13">
        <v>12.63</v>
      </c>
      <c r="I10" s="13">
        <v>6.43</v>
      </c>
      <c r="J10" s="40">
        <f t="shared" si="1"/>
        <v>0.70126849894291765</v>
      </c>
      <c r="K10" s="40">
        <f>G10/C10</f>
        <v>0.39506398537477144</v>
      </c>
      <c r="L10" s="40">
        <f t="shared" si="2"/>
        <v>0.2670190274841438</v>
      </c>
      <c r="M10" s="40">
        <f>I10/C10</f>
        <v>0.11755027422303473</v>
      </c>
    </row>
    <row r="11" spans="1:13" ht="16.5" thickBot="1">
      <c r="A11" s="70" t="s">
        <v>47</v>
      </c>
      <c r="B11" s="22">
        <f t="shared" ref="B11:I11" si="4">B12+B13+B14</f>
        <v>3058.23</v>
      </c>
      <c r="C11" s="22">
        <f t="shared" si="4"/>
        <v>0</v>
      </c>
      <c r="D11" s="22">
        <f t="shared" si="4"/>
        <v>2121.1899999999996</v>
      </c>
      <c r="E11" s="22">
        <f t="shared" si="4"/>
        <v>0</v>
      </c>
      <c r="F11" s="22">
        <f t="shared" si="4"/>
        <v>2085.7900000000004</v>
      </c>
      <c r="G11" s="22">
        <f t="shared" si="4"/>
        <v>0</v>
      </c>
      <c r="H11" s="22">
        <f t="shared" si="4"/>
        <v>692.39</v>
      </c>
      <c r="I11" s="22">
        <f t="shared" si="4"/>
        <v>0</v>
      </c>
      <c r="J11" s="39">
        <f t="shared" si="1"/>
        <v>0.68202522374052976</v>
      </c>
      <c r="K11" s="39">
        <v>0</v>
      </c>
      <c r="L11" s="39">
        <f t="shared" si="2"/>
        <v>0.22640219996533942</v>
      </c>
      <c r="M11" s="39">
        <v>0</v>
      </c>
    </row>
    <row r="12" spans="1:13" ht="16.5" thickBot="1">
      <c r="A12" s="69" t="s">
        <v>86</v>
      </c>
      <c r="B12" s="18">
        <v>251.03</v>
      </c>
      <c r="C12" s="18">
        <v>0</v>
      </c>
      <c r="D12" s="18">
        <v>114.19</v>
      </c>
      <c r="E12" s="18"/>
      <c r="F12" s="18">
        <v>168.24</v>
      </c>
      <c r="G12" s="18">
        <v>0</v>
      </c>
      <c r="H12" s="18">
        <v>105.47</v>
      </c>
      <c r="I12" s="18">
        <v>0</v>
      </c>
      <c r="J12" s="40">
        <f t="shared" si="1"/>
        <v>0.67019878102218866</v>
      </c>
      <c r="K12" s="40">
        <v>0</v>
      </c>
      <c r="L12" s="40">
        <f t="shared" si="2"/>
        <v>0.42014898617695096</v>
      </c>
      <c r="M12" s="40">
        <v>0</v>
      </c>
    </row>
    <row r="13" spans="1:13" ht="16.5" thickBot="1">
      <c r="A13" s="69" t="s">
        <v>85</v>
      </c>
      <c r="B13" s="38">
        <v>2708.43</v>
      </c>
      <c r="C13" s="18">
        <v>0</v>
      </c>
      <c r="D13" s="18">
        <v>1957.61</v>
      </c>
      <c r="E13" s="18"/>
      <c r="F13" s="38">
        <v>1903.27</v>
      </c>
      <c r="G13" s="18">
        <v>0</v>
      </c>
      <c r="H13" s="38">
        <v>586.91999999999996</v>
      </c>
      <c r="I13" s="18">
        <v>0</v>
      </c>
      <c r="J13" s="40">
        <f t="shared" si="1"/>
        <v>0.7027207644281005</v>
      </c>
      <c r="K13" s="40">
        <v>0</v>
      </c>
      <c r="L13" s="40">
        <f t="shared" si="2"/>
        <v>0.21670118851142545</v>
      </c>
      <c r="M13" s="40">
        <v>0</v>
      </c>
    </row>
    <row r="14" spans="1:13" ht="16.5" thickBot="1">
      <c r="A14" s="69" t="s">
        <v>87</v>
      </c>
      <c r="B14" s="13">
        <v>98.77</v>
      </c>
      <c r="C14" s="18">
        <v>0</v>
      </c>
      <c r="D14" s="18">
        <v>49.39</v>
      </c>
      <c r="E14" s="18"/>
      <c r="F14" s="18">
        <v>14.28</v>
      </c>
      <c r="G14" s="18">
        <v>0</v>
      </c>
      <c r="H14" s="18">
        <v>0</v>
      </c>
      <c r="I14" s="18">
        <v>0</v>
      </c>
      <c r="J14" s="40">
        <f t="shared" si="1"/>
        <v>0.14457831325301204</v>
      </c>
      <c r="K14" s="40">
        <v>0</v>
      </c>
      <c r="L14" s="40">
        <f t="shared" si="2"/>
        <v>0</v>
      </c>
      <c r="M14" s="40">
        <v>0</v>
      </c>
    </row>
    <row r="15" spans="1:13" ht="16.5" thickBot="1">
      <c r="A15" s="71" t="s">
        <v>48</v>
      </c>
      <c r="B15" s="22">
        <f t="shared" ref="B15:I15" si="5">B16+B17+B18</f>
        <v>0</v>
      </c>
      <c r="C15" s="22">
        <f t="shared" si="5"/>
        <v>1218.346217</v>
      </c>
      <c r="D15" s="22">
        <f t="shared" si="5"/>
        <v>0</v>
      </c>
      <c r="E15" s="22">
        <f t="shared" si="5"/>
        <v>858.46</v>
      </c>
      <c r="F15" s="22">
        <f t="shared" si="5"/>
        <v>0</v>
      </c>
      <c r="G15" s="22">
        <f t="shared" si="5"/>
        <v>688.83</v>
      </c>
      <c r="H15" s="22">
        <f t="shared" si="5"/>
        <v>0</v>
      </c>
      <c r="I15" s="22">
        <f t="shared" si="5"/>
        <v>95.4</v>
      </c>
      <c r="J15" s="39">
        <v>0</v>
      </c>
      <c r="K15" s="39">
        <f>G15/C15</f>
        <v>0.5653811620937631</v>
      </c>
      <c r="L15" s="39">
        <v>0</v>
      </c>
      <c r="M15" s="39">
        <f>I15/C15</f>
        <v>7.8302865531038129E-2</v>
      </c>
    </row>
    <row r="16" spans="1:13" ht="16.5" thickBot="1">
      <c r="A16" s="69" t="s">
        <v>86</v>
      </c>
      <c r="B16" s="18">
        <v>0</v>
      </c>
      <c r="C16" s="18">
        <v>76.17</v>
      </c>
      <c r="D16" s="18"/>
      <c r="E16" s="18">
        <v>45.7</v>
      </c>
      <c r="F16" s="18">
        <v>0</v>
      </c>
      <c r="G16" s="18">
        <v>42.14</v>
      </c>
      <c r="H16" s="18">
        <v>0</v>
      </c>
      <c r="I16" s="18">
        <v>8.32</v>
      </c>
      <c r="J16" s="40">
        <v>0</v>
      </c>
      <c r="K16" s="40">
        <f>G16/C16</f>
        <v>0.55323618222397264</v>
      </c>
      <c r="L16" s="40">
        <v>0</v>
      </c>
      <c r="M16" s="40">
        <f>I16/C16</f>
        <v>0.10922935538926086</v>
      </c>
    </row>
    <row r="17" spans="1:13" ht="16.5" thickBot="1">
      <c r="A17" s="69" t="s">
        <v>85</v>
      </c>
      <c r="B17" s="18">
        <v>0</v>
      </c>
      <c r="C17" s="38">
        <v>805.57621700000004</v>
      </c>
      <c r="D17" s="38"/>
      <c r="E17" s="38">
        <v>644.46</v>
      </c>
      <c r="F17" s="18">
        <v>0</v>
      </c>
      <c r="G17" s="38">
        <v>449.35</v>
      </c>
      <c r="H17" s="18">
        <v>0</v>
      </c>
      <c r="I17" s="38">
        <v>41.23</v>
      </c>
      <c r="J17" s="40">
        <v>0</v>
      </c>
      <c r="K17" s="40">
        <f>G17/C17</f>
        <v>0.55779948627753495</v>
      </c>
      <c r="L17" s="40">
        <v>0</v>
      </c>
      <c r="M17" s="40">
        <f>I17/C17</f>
        <v>5.1180756246183956E-2</v>
      </c>
    </row>
    <row r="18" spans="1:13" ht="16.5" thickBot="1">
      <c r="A18" s="69" t="s">
        <v>87</v>
      </c>
      <c r="B18" s="18">
        <v>0</v>
      </c>
      <c r="C18" s="13">
        <v>336.6</v>
      </c>
      <c r="D18" s="13"/>
      <c r="E18" s="13">
        <v>168.3</v>
      </c>
      <c r="F18" s="18">
        <v>0</v>
      </c>
      <c r="G18" s="13">
        <v>197.34</v>
      </c>
      <c r="H18" s="18">
        <v>0</v>
      </c>
      <c r="I18" s="13">
        <v>45.85</v>
      </c>
      <c r="J18" s="40">
        <v>0</v>
      </c>
      <c r="K18" s="40">
        <f>G18/C18</f>
        <v>0.58627450980392148</v>
      </c>
      <c r="L18" s="40">
        <v>0</v>
      </c>
      <c r="M18" s="40">
        <f>I18/C18</f>
        <v>0.13621509209744503</v>
      </c>
    </row>
    <row r="19" spans="1:13" ht="16.5" thickBot="1">
      <c r="A19" s="68" t="s">
        <v>66</v>
      </c>
      <c r="B19" s="22">
        <f>B20</f>
        <v>1843.73</v>
      </c>
      <c r="C19" s="22">
        <f t="shared" ref="C19:I19" si="6">C20</f>
        <v>0</v>
      </c>
      <c r="D19" s="22">
        <f>D20</f>
        <v>1382.8</v>
      </c>
      <c r="E19" s="22">
        <f t="shared" si="6"/>
        <v>0</v>
      </c>
      <c r="F19" s="22">
        <f>F20</f>
        <v>1150.0999999999999</v>
      </c>
      <c r="G19" s="22">
        <f t="shared" si="6"/>
        <v>0</v>
      </c>
      <c r="H19" s="22">
        <f t="shared" si="6"/>
        <v>596.34</v>
      </c>
      <c r="I19" s="22">
        <f t="shared" si="6"/>
        <v>0</v>
      </c>
      <c r="J19" s="39">
        <f t="shared" ref="J19:J20" si="7">F19/B19</f>
        <v>0.62378981738106987</v>
      </c>
      <c r="K19" s="39">
        <v>0</v>
      </c>
      <c r="L19" s="39">
        <f t="shared" ref="L19:L20" si="8">H19/B19</f>
        <v>0.3234421525928417</v>
      </c>
      <c r="M19" s="39">
        <v>0</v>
      </c>
    </row>
    <row r="20" spans="1:13" ht="16.5" thickBot="1">
      <c r="A20" s="69" t="s">
        <v>85</v>
      </c>
      <c r="B20" s="18">
        <v>1843.73</v>
      </c>
      <c r="C20" s="18">
        <v>0</v>
      </c>
      <c r="D20" s="18">
        <v>1382.8</v>
      </c>
      <c r="E20" s="18"/>
      <c r="F20" s="18">
        <v>1150.0999999999999</v>
      </c>
      <c r="G20" s="18">
        <v>0</v>
      </c>
      <c r="H20" s="18">
        <v>596.34</v>
      </c>
      <c r="I20" s="18">
        <v>0</v>
      </c>
      <c r="J20" s="40">
        <f t="shared" si="7"/>
        <v>0.62378981738106987</v>
      </c>
      <c r="K20" s="40">
        <v>0</v>
      </c>
      <c r="L20" s="40">
        <f t="shared" si="8"/>
        <v>0.3234421525928417</v>
      </c>
      <c r="M20" s="40">
        <v>0</v>
      </c>
    </row>
    <row r="21" spans="1:13" ht="16.5" thickBot="1">
      <c r="A21" s="72" t="s">
        <v>49</v>
      </c>
      <c r="B21" s="22">
        <f>B22+B23</f>
        <v>322.5</v>
      </c>
      <c r="C21" s="22">
        <f t="shared" ref="C21:I21" si="9">C22+C23</f>
        <v>0</v>
      </c>
      <c r="D21" s="22">
        <f>D22+D23</f>
        <v>320</v>
      </c>
      <c r="E21" s="22">
        <f t="shared" si="9"/>
        <v>0</v>
      </c>
      <c r="F21" s="22">
        <f>F22+F23</f>
        <v>102.5</v>
      </c>
      <c r="G21" s="22">
        <f t="shared" si="9"/>
        <v>0</v>
      </c>
      <c r="H21" s="22">
        <f t="shared" si="9"/>
        <v>102.5</v>
      </c>
      <c r="I21" s="22">
        <f t="shared" si="9"/>
        <v>0</v>
      </c>
      <c r="J21" s="39">
        <f t="shared" ref="J21:J38" si="10">F21/B21</f>
        <v>0.31782945736434109</v>
      </c>
      <c r="K21" s="39">
        <v>0</v>
      </c>
      <c r="L21" s="39">
        <f t="shared" ref="L21:L38" si="11">H21/B21</f>
        <v>0.31782945736434109</v>
      </c>
      <c r="M21" s="39">
        <v>0</v>
      </c>
    </row>
    <row r="22" spans="1:13" ht="16.5" thickBot="1">
      <c r="A22" s="69" t="s">
        <v>86</v>
      </c>
      <c r="B22" s="18">
        <v>27.66</v>
      </c>
      <c r="C22" s="18">
        <v>0</v>
      </c>
      <c r="D22" s="18">
        <v>25.16</v>
      </c>
      <c r="E22" s="18"/>
      <c r="F22" s="18">
        <v>5</v>
      </c>
      <c r="G22" s="18">
        <v>0</v>
      </c>
      <c r="H22" s="18">
        <v>5</v>
      </c>
      <c r="I22" s="18">
        <v>0</v>
      </c>
      <c r="J22" s="40">
        <f t="shared" si="10"/>
        <v>0.18076644974692696</v>
      </c>
      <c r="K22" s="40">
        <v>0</v>
      </c>
      <c r="L22" s="40">
        <f t="shared" si="11"/>
        <v>0.18076644974692696</v>
      </c>
      <c r="M22" s="40">
        <v>0</v>
      </c>
    </row>
    <row r="23" spans="1:13" ht="16.5" thickBot="1">
      <c r="A23" s="69" t="s">
        <v>85</v>
      </c>
      <c r="B23" s="38">
        <v>294.83999999999997</v>
      </c>
      <c r="C23" s="18">
        <v>0</v>
      </c>
      <c r="D23" s="18">
        <v>294.83999999999997</v>
      </c>
      <c r="E23" s="18"/>
      <c r="F23" s="38">
        <v>97.5</v>
      </c>
      <c r="G23" s="18">
        <v>0</v>
      </c>
      <c r="H23" s="38">
        <v>97.5</v>
      </c>
      <c r="I23" s="18">
        <v>0</v>
      </c>
      <c r="J23" s="40">
        <f t="shared" si="10"/>
        <v>0.3306878306878307</v>
      </c>
      <c r="K23" s="40">
        <v>0</v>
      </c>
      <c r="L23" s="40">
        <f t="shared" si="11"/>
        <v>0.3306878306878307</v>
      </c>
      <c r="M23" s="40">
        <v>0</v>
      </c>
    </row>
    <row r="24" spans="1:13" ht="16.5" thickBot="1">
      <c r="A24" s="72" t="s">
        <v>50</v>
      </c>
      <c r="B24" s="22">
        <f t="shared" ref="B24:I24" si="12">B25+B26+B27</f>
        <v>467.77</v>
      </c>
      <c r="C24" s="22">
        <f t="shared" si="12"/>
        <v>142.56</v>
      </c>
      <c r="D24" s="22">
        <f t="shared" si="12"/>
        <v>340.33</v>
      </c>
      <c r="E24" s="22">
        <f t="shared" si="12"/>
        <v>106.91</v>
      </c>
      <c r="F24" s="22">
        <f t="shared" si="12"/>
        <v>116.24</v>
      </c>
      <c r="G24" s="22">
        <f t="shared" si="12"/>
        <v>13.63</v>
      </c>
      <c r="H24" s="22">
        <f t="shared" si="12"/>
        <v>71.91</v>
      </c>
      <c r="I24" s="22">
        <f t="shared" si="12"/>
        <v>12.88</v>
      </c>
      <c r="J24" s="39">
        <f t="shared" si="10"/>
        <v>0.24849819355666247</v>
      </c>
      <c r="K24" s="39">
        <f>G24/C24</f>
        <v>9.5608866442199777E-2</v>
      </c>
      <c r="L24" s="39">
        <f t="shared" si="11"/>
        <v>0.15372939692583962</v>
      </c>
      <c r="M24" s="39">
        <f>I24/C24</f>
        <v>9.034792368125702E-2</v>
      </c>
    </row>
    <row r="25" spans="1:13" ht="16.5" thickBot="1">
      <c r="A25" s="69" t="s">
        <v>86</v>
      </c>
      <c r="B25" s="18">
        <v>26</v>
      </c>
      <c r="C25" s="18">
        <v>0</v>
      </c>
      <c r="D25" s="18">
        <v>13</v>
      </c>
      <c r="E25" s="18"/>
      <c r="F25" s="18">
        <v>0</v>
      </c>
      <c r="G25" s="18">
        <v>0</v>
      </c>
      <c r="H25" s="18">
        <v>0</v>
      </c>
      <c r="I25" s="18">
        <v>0</v>
      </c>
      <c r="J25" s="40">
        <f t="shared" si="10"/>
        <v>0</v>
      </c>
      <c r="K25" s="40">
        <v>0</v>
      </c>
      <c r="L25" s="40">
        <f t="shared" si="11"/>
        <v>0</v>
      </c>
      <c r="M25" s="40">
        <v>0</v>
      </c>
    </row>
    <row r="26" spans="1:13" ht="16.5" thickBot="1">
      <c r="A26" s="69" t="s">
        <v>85</v>
      </c>
      <c r="B26" s="38">
        <v>425.77</v>
      </c>
      <c r="C26" s="38">
        <v>142.56</v>
      </c>
      <c r="D26" s="38">
        <v>319.33</v>
      </c>
      <c r="E26" s="38">
        <v>106.91</v>
      </c>
      <c r="F26" s="38">
        <v>116.24</v>
      </c>
      <c r="G26" s="18">
        <v>13.63</v>
      </c>
      <c r="H26" s="38">
        <v>71.91</v>
      </c>
      <c r="I26" s="18">
        <v>12.88</v>
      </c>
      <c r="J26" s="40">
        <f t="shared" si="10"/>
        <v>0.27301125020551004</v>
      </c>
      <c r="K26" s="40">
        <v>0</v>
      </c>
      <c r="L26" s="40">
        <f t="shared" si="11"/>
        <v>0.16889400380487118</v>
      </c>
      <c r="M26" s="40">
        <v>0</v>
      </c>
    </row>
    <row r="27" spans="1:13" ht="16.5" thickBot="1">
      <c r="A27" s="69" t="s">
        <v>87</v>
      </c>
      <c r="B27" s="13">
        <v>16</v>
      </c>
      <c r="C27" s="38">
        <v>0</v>
      </c>
      <c r="D27" s="38">
        <v>8</v>
      </c>
      <c r="E27" s="38"/>
      <c r="F27" s="13">
        <v>0</v>
      </c>
      <c r="G27" s="18">
        <v>0</v>
      </c>
      <c r="H27" s="38">
        <v>0</v>
      </c>
      <c r="I27" s="18">
        <v>0</v>
      </c>
      <c r="J27" s="40">
        <f t="shared" si="10"/>
        <v>0</v>
      </c>
      <c r="K27" s="40">
        <v>0</v>
      </c>
      <c r="L27" s="40">
        <f t="shared" si="11"/>
        <v>0</v>
      </c>
      <c r="M27" s="40">
        <v>0</v>
      </c>
    </row>
    <row r="28" spans="1:13" ht="16.5" thickBot="1">
      <c r="A28" s="72" t="s">
        <v>51</v>
      </c>
      <c r="B28" s="22">
        <f t="shared" ref="B28:I28" si="13">B29+B30+B31</f>
        <v>650.20000000000005</v>
      </c>
      <c r="C28" s="22">
        <f t="shared" si="13"/>
        <v>208.74</v>
      </c>
      <c r="D28" s="22">
        <f t="shared" si="13"/>
        <v>445.71999999999997</v>
      </c>
      <c r="E28" s="22">
        <f t="shared" si="13"/>
        <v>142.38</v>
      </c>
      <c r="F28" s="22">
        <f t="shared" si="13"/>
        <v>270.94</v>
      </c>
      <c r="G28" s="22">
        <f t="shared" si="13"/>
        <v>65.08</v>
      </c>
      <c r="H28" s="22">
        <f t="shared" si="13"/>
        <v>144.10000000000002</v>
      </c>
      <c r="I28" s="22">
        <f t="shared" si="13"/>
        <v>30.78</v>
      </c>
      <c r="J28" s="39">
        <f t="shared" si="10"/>
        <v>0.41670255306059673</v>
      </c>
      <c r="K28" s="39">
        <f>G28/C28</f>
        <v>0.31177541439110851</v>
      </c>
      <c r="L28" s="39">
        <f t="shared" si="11"/>
        <v>0.22162411565672102</v>
      </c>
      <c r="M28" s="39">
        <f>I28/C28</f>
        <v>0.14745616556481747</v>
      </c>
    </row>
    <row r="29" spans="1:13" ht="16.5" thickBot="1">
      <c r="A29" s="69" t="s">
        <v>86</v>
      </c>
      <c r="B29" s="18">
        <v>31.93</v>
      </c>
      <c r="C29" s="18">
        <v>8.8699999999999992</v>
      </c>
      <c r="D29" s="18">
        <v>15.96</v>
      </c>
      <c r="E29" s="18">
        <v>4.4400000000000004</v>
      </c>
      <c r="F29" s="18">
        <v>11.41</v>
      </c>
      <c r="G29" s="18">
        <v>1.18</v>
      </c>
      <c r="H29" s="18">
        <v>6.2</v>
      </c>
      <c r="I29" s="18">
        <v>1.05</v>
      </c>
      <c r="J29" s="40">
        <f t="shared" si="10"/>
        <v>0.3573441904165362</v>
      </c>
      <c r="K29" s="40">
        <v>0</v>
      </c>
      <c r="L29" s="40">
        <f t="shared" si="11"/>
        <v>0.1941747572815534</v>
      </c>
      <c r="M29" s="40">
        <v>0</v>
      </c>
    </row>
    <row r="30" spans="1:13" ht="16.5" thickBot="1">
      <c r="A30" s="69" t="s">
        <v>85</v>
      </c>
      <c r="B30" s="38">
        <v>405.87</v>
      </c>
      <c r="C30" s="38">
        <v>126.67</v>
      </c>
      <c r="D30" s="38">
        <v>323.56</v>
      </c>
      <c r="E30" s="38">
        <v>101.34</v>
      </c>
      <c r="F30" s="38">
        <v>169.6</v>
      </c>
      <c r="G30" s="105">
        <v>40.17</v>
      </c>
      <c r="H30" s="38">
        <v>95.2</v>
      </c>
      <c r="I30" s="18">
        <v>20.25</v>
      </c>
      <c r="J30" s="40">
        <f t="shared" si="10"/>
        <v>0.4178677901791214</v>
      </c>
      <c r="K30" s="40">
        <v>0</v>
      </c>
      <c r="L30" s="40">
        <f t="shared" si="11"/>
        <v>0.23455786335526155</v>
      </c>
      <c r="M30" s="40">
        <v>0</v>
      </c>
    </row>
    <row r="31" spans="1:13" ht="16.5" thickBot="1">
      <c r="A31" s="69" t="s">
        <v>87</v>
      </c>
      <c r="B31" s="13">
        <v>212.4</v>
      </c>
      <c r="C31" s="13">
        <v>73.2</v>
      </c>
      <c r="D31" s="13">
        <v>106.2</v>
      </c>
      <c r="E31" s="13">
        <v>36.6</v>
      </c>
      <c r="F31" s="13">
        <v>89.93</v>
      </c>
      <c r="G31" s="13">
        <v>23.73</v>
      </c>
      <c r="H31" s="13">
        <v>42.7</v>
      </c>
      <c r="I31" s="13">
        <v>9.48</v>
      </c>
      <c r="J31" s="40">
        <f t="shared" si="10"/>
        <v>0.42339924670433149</v>
      </c>
      <c r="K31" s="40">
        <v>0</v>
      </c>
      <c r="L31" s="40">
        <f t="shared" si="11"/>
        <v>0.20103578154425614</v>
      </c>
      <c r="M31" s="40">
        <v>0</v>
      </c>
    </row>
    <row r="32" spans="1:13" ht="16.5" thickBot="1">
      <c r="A32" s="72" t="s">
        <v>52</v>
      </c>
      <c r="B32" s="22">
        <f>B33+B34</f>
        <v>928.08</v>
      </c>
      <c r="C32" s="22">
        <f t="shared" ref="C32:I32" si="14">C33+C34</f>
        <v>261.61</v>
      </c>
      <c r="D32" s="22">
        <f>D33+D34</f>
        <v>722.54</v>
      </c>
      <c r="E32" s="22">
        <f t="shared" si="14"/>
        <v>203.71</v>
      </c>
      <c r="F32" s="22">
        <f>F33+F34</f>
        <v>850.98</v>
      </c>
      <c r="G32" s="22">
        <f t="shared" si="14"/>
        <v>161.94</v>
      </c>
      <c r="H32" s="22">
        <f t="shared" si="14"/>
        <v>145.44</v>
      </c>
      <c r="I32" s="22">
        <f t="shared" si="14"/>
        <v>45.81</v>
      </c>
      <c r="J32" s="39">
        <f t="shared" si="10"/>
        <v>0.91692526506335659</v>
      </c>
      <c r="K32" s="39">
        <f t="shared" ref="K32:K39" si="15">G32/C32</f>
        <v>0.61901303466992852</v>
      </c>
      <c r="L32" s="39">
        <f t="shared" si="11"/>
        <v>0.15671062839410393</v>
      </c>
      <c r="M32" s="39">
        <f t="shared" ref="M32:M39" si="16">I32/C32</f>
        <v>0.17510798516876266</v>
      </c>
    </row>
    <row r="33" spans="1:13" ht="16.5" thickBot="1">
      <c r="A33" s="69" t="s">
        <v>86</v>
      </c>
      <c r="B33" s="18">
        <v>99.59</v>
      </c>
      <c r="C33" s="18">
        <v>27.91</v>
      </c>
      <c r="D33" s="18">
        <v>59.75</v>
      </c>
      <c r="E33" s="18">
        <v>16.739999999999998</v>
      </c>
      <c r="F33" s="18">
        <v>83.43</v>
      </c>
      <c r="G33" s="18">
        <v>23.11</v>
      </c>
      <c r="H33" s="18">
        <v>11.86</v>
      </c>
      <c r="I33" s="18">
        <v>7.41</v>
      </c>
      <c r="J33" s="40">
        <f t="shared" si="10"/>
        <v>0.83773471232051411</v>
      </c>
      <c r="K33" s="40">
        <f t="shared" si="15"/>
        <v>0.82801863131494091</v>
      </c>
      <c r="L33" s="40">
        <f t="shared" si="11"/>
        <v>0.11908826187368209</v>
      </c>
      <c r="M33" s="40">
        <f t="shared" si="16"/>
        <v>0.26549623790756</v>
      </c>
    </row>
    <row r="34" spans="1:13" ht="16.5" thickBot="1">
      <c r="A34" s="69" t="s">
        <v>85</v>
      </c>
      <c r="B34" s="38">
        <v>828.49</v>
      </c>
      <c r="C34" s="38">
        <v>233.7</v>
      </c>
      <c r="D34" s="38">
        <v>662.79</v>
      </c>
      <c r="E34" s="38">
        <v>186.97</v>
      </c>
      <c r="F34" s="38">
        <v>767.55</v>
      </c>
      <c r="G34" s="38">
        <v>138.83000000000001</v>
      </c>
      <c r="H34" s="38">
        <v>133.58000000000001</v>
      </c>
      <c r="I34" s="38">
        <v>38.4</v>
      </c>
      <c r="J34" s="40">
        <f t="shared" si="10"/>
        <v>0.92644449540730722</v>
      </c>
      <c r="K34" s="40">
        <f t="shared" si="15"/>
        <v>0.59405220367993161</v>
      </c>
      <c r="L34" s="40">
        <f t="shared" si="11"/>
        <v>0.16123308669989983</v>
      </c>
      <c r="M34" s="40">
        <f t="shared" si="16"/>
        <v>0.16431322207958921</v>
      </c>
    </row>
    <row r="35" spans="1:13" ht="16.5" thickBot="1">
      <c r="A35" s="72" t="s">
        <v>53</v>
      </c>
      <c r="B35" s="22">
        <f t="shared" ref="B35:I35" si="17">B36+B37+B38</f>
        <v>860.87</v>
      </c>
      <c r="C35" s="22">
        <f t="shared" si="17"/>
        <v>1991.31</v>
      </c>
      <c r="D35" s="22">
        <f t="shared" si="17"/>
        <v>460.53000000000003</v>
      </c>
      <c r="E35" s="22">
        <f t="shared" si="17"/>
        <v>1126.79</v>
      </c>
      <c r="F35" s="22">
        <f t="shared" si="17"/>
        <v>438.66999999999996</v>
      </c>
      <c r="G35" s="22">
        <f t="shared" si="17"/>
        <v>1136.8500000000001</v>
      </c>
      <c r="H35" s="22">
        <f t="shared" si="17"/>
        <v>301.17</v>
      </c>
      <c r="I35" s="22">
        <f t="shared" si="17"/>
        <v>591.37</v>
      </c>
      <c r="J35" s="39">
        <f t="shared" si="10"/>
        <v>0.50956590425964421</v>
      </c>
      <c r="K35" s="39">
        <f t="shared" si="15"/>
        <v>0.57090558476580755</v>
      </c>
      <c r="L35" s="39">
        <f t="shared" si="11"/>
        <v>0.34984376270517037</v>
      </c>
      <c r="M35" s="39">
        <f t="shared" si="16"/>
        <v>0.29697535793020674</v>
      </c>
    </row>
    <row r="36" spans="1:13" ht="16.5" thickBot="1">
      <c r="A36" s="69" t="s">
        <v>86</v>
      </c>
      <c r="B36" s="18">
        <v>55.26</v>
      </c>
      <c r="C36" s="18">
        <v>118.13</v>
      </c>
      <c r="D36" s="18">
        <v>27.63</v>
      </c>
      <c r="E36" s="18">
        <v>69.27</v>
      </c>
      <c r="F36" s="18">
        <v>28.83</v>
      </c>
      <c r="G36" s="18">
        <v>46.08</v>
      </c>
      <c r="H36" s="18">
        <v>17.760000000000002</v>
      </c>
      <c r="I36" s="18">
        <v>22.05</v>
      </c>
      <c r="J36" s="40">
        <f t="shared" si="10"/>
        <v>0.5217155266015201</v>
      </c>
      <c r="K36" s="40">
        <f t="shared" si="15"/>
        <v>0.39007872682637773</v>
      </c>
      <c r="L36" s="40">
        <f t="shared" si="11"/>
        <v>0.32138979370249732</v>
      </c>
      <c r="M36" s="40">
        <f t="shared" si="16"/>
        <v>0.1866587657665284</v>
      </c>
    </row>
    <row r="37" spans="1:13" ht="16.5" thickBot="1">
      <c r="A37" s="69" t="s">
        <v>85</v>
      </c>
      <c r="B37" s="38">
        <v>602.03</v>
      </c>
      <c r="C37" s="38">
        <v>1418.57</v>
      </c>
      <c r="D37" s="38">
        <v>331.11</v>
      </c>
      <c r="E37" s="38">
        <v>830.21</v>
      </c>
      <c r="F37" s="105">
        <v>218.99</v>
      </c>
      <c r="G37" s="105">
        <v>689.83</v>
      </c>
      <c r="H37" s="105">
        <v>141.61000000000001</v>
      </c>
      <c r="I37" s="105">
        <v>363.27</v>
      </c>
      <c r="J37" s="40">
        <f t="shared" si="10"/>
        <v>0.36375263691178183</v>
      </c>
      <c r="K37" s="40">
        <f t="shared" si="15"/>
        <v>0.48628548467823235</v>
      </c>
      <c r="L37" s="40">
        <f t="shared" si="11"/>
        <v>0.23522083617095496</v>
      </c>
      <c r="M37" s="40">
        <f t="shared" si="16"/>
        <v>0.25608182888401698</v>
      </c>
    </row>
    <row r="38" spans="1:13" ht="16.5" thickBot="1">
      <c r="A38" s="69" t="s">
        <v>87</v>
      </c>
      <c r="B38" s="13">
        <v>203.58</v>
      </c>
      <c r="C38" s="13">
        <v>454.61</v>
      </c>
      <c r="D38" s="13">
        <v>101.79</v>
      </c>
      <c r="E38" s="13">
        <v>227.31</v>
      </c>
      <c r="F38" s="67">
        <v>190.85</v>
      </c>
      <c r="G38" s="67">
        <v>400.94</v>
      </c>
      <c r="H38" s="67">
        <v>141.80000000000001</v>
      </c>
      <c r="I38" s="67">
        <v>206.05</v>
      </c>
      <c r="J38" s="40">
        <f t="shared" si="10"/>
        <v>0.93746929953826497</v>
      </c>
      <c r="K38" s="40">
        <f t="shared" si="15"/>
        <v>0.88194276412749384</v>
      </c>
      <c r="L38" s="40">
        <f t="shared" si="11"/>
        <v>0.69653207584242072</v>
      </c>
      <c r="M38" s="40">
        <f t="shared" si="16"/>
        <v>0.45324563911924509</v>
      </c>
    </row>
    <row r="39" spans="1:13" ht="16.5" thickBot="1">
      <c r="A39" s="70" t="s">
        <v>54</v>
      </c>
      <c r="B39" s="22">
        <f t="shared" ref="B39:I39" si="18">B40+B41+B42</f>
        <v>0</v>
      </c>
      <c r="C39" s="22">
        <f t="shared" si="18"/>
        <v>1729.46</v>
      </c>
      <c r="D39" s="22">
        <f t="shared" si="18"/>
        <v>0</v>
      </c>
      <c r="E39" s="22">
        <f t="shared" si="18"/>
        <v>1104.9100000000001</v>
      </c>
      <c r="F39" s="22">
        <f t="shared" si="18"/>
        <v>0</v>
      </c>
      <c r="G39" s="22">
        <f t="shared" si="18"/>
        <v>1283.75</v>
      </c>
      <c r="H39" s="22">
        <f t="shared" si="18"/>
        <v>0</v>
      </c>
      <c r="I39" s="22">
        <f t="shared" si="18"/>
        <v>372.19</v>
      </c>
      <c r="J39" s="39">
        <v>0</v>
      </c>
      <c r="K39" s="39">
        <f t="shared" si="15"/>
        <v>0.74228371861737186</v>
      </c>
      <c r="L39" s="39">
        <v>0</v>
      </c>
      <c r="M39" s="39">
        <f t="shared" si="16"/>
        <v>0.21520590242040868</v>
      </c>
    </row>
    <row r="40" spans="1:13" ht="16.5" thickBot="1">
      <c r="A40" s="69" t="s">
        <v>86</v>
      </c>
      <c r="B40" s="18">
        <v>0</v>
      </c>
      <c r="C40" s="18">
        <v>53.88</v>
      </c>
      <c r="D40" s="18"/>
      <c r="E40" s="18">
        <v>32.33</v>
      </c>
      <c r="F40" s="18">
        <v>0</v>
      </c>
      <c r="G40" s="18">
        <v>45.7</v>
      </c>
      <c r="H40" s="18">
        <v>0</v>
      </c>
      <c r="I40" s="18">
        <v>16.23</v>
      </c>
      <c r="J40" s="40">
        <v>0</v>
      </c>
      <c r="K40" s="40">
        <f t="shared" ref="K40:K44" si="19">G40/C40</f>
        <v>0.84818114328136596</v>
      </c>
      <c r="L40" s="40">
        <v>0</v>
      </c>
      <c r="M40" s="40">
        <f t="shared" ref="M40:M44" si="20">I40/C40</f>
        <v>0.30122494432071267</v>
      </c>
    </row>
    <row r="41" spans="1:13" ht="16.5" thickBot="1">
      <c r="A41" s="69" t="s">
        <v>85</v>
      </c>
      <c r="B41" s="18">
        <v>0</v>
      </c>
      <c r="C41" s="38">
        <v>1565.24</v>
      </c>
      <c r="D41" s="38"/>
      <c r="E41" s="38">
        <v>1017.41</v>
      </c>
      <c r="F41" s="18">
        <v>0</v>
      </c>
      <c r="G41" s="38">
        <v>1174.8699999999999</v>
      </c>
      <c r="H41" s="18">
        <v>0</v>
      </c>
      <c r="I41" s="38">
        <v>333.31</v>
      </c>
      <c r="J41" s="40">
        <v>0</v>
      </c>
      <c r="K41" s="40">
        <f t="shared" si="19"/>
        <v>0.75060054688098943</v>
      </c>
      <c r="L41" s="40">
        <v>0</v>
      </c>
      <c r="M41" s="40">
        <f t="shared" si="20"/>
        <v>0.2129449796836268</v>
      </c>
    </row>
    <row r="42" spans="1:13" ht="16.5" thickBot="1">
      <c r="A42" s="69" t="s">
        <v>87</v>
      </c>
      <c r="B42" s="18">
        <v>0</v>
      </c>
      <c r="C42" s="13">
        <v>110.34</v>
      </c>
      <c r="D42" s="13"/>
      <c r="E42" s="13">
        <v>55.17</v>
      </c>
      <c r="F42" s="18">
        <v>0</v>
      </c>
      <c r="G42" s="13">
        <v>63.18</v>
      </c>
      <c r="H42" s="18">
        <v>0</v>
      </c>
      <c r="I42" s="13">
        <v>22.65</v>
      </c>
      <c r="J42" s="40">
        <v>0</v>
      </c>
      <c r="K42" s="40">
        <f t="shared" si="19"/>
        <v>0.57259380097879276</v>
      </c>
      <c r="L42" s="40">
        <v>0</v>
      </c>
      <c r="M42" s="40">
        <f t="shared" si="20"/>
        <v>0.20527460576400217</v>
      </c>
    </row>
    <row r="43" spans="1:13" ht="16.5" thickBot="1">
      <c r="A43" s="73" t="s">
        <v>201</v>
      </c>
      <c r="B43" s="22">
        <f>B44</f>
        <v>0</v>
      </c>
      <c r="C43" s="22">
        <f t="shared" ref="C43:I43" si="21">C44</f>
        <v>2785.35</v>
      </c>
      <c r="D43" s="22">
        <f>D44</f>
        <v>0</v>
      </c>
      <c r="E43" s="22">
        <f t="shared" si="21"/>
        <v>2141.79</v>
      </c>
      <c r="F43" s="22">
        <f>F44</f>
        <v>0</v>
      </c>
      <c r="G43" s="22">
        <f t="shared" si="21"/>
        <v>1974.15</v>
      </c>
      <c r="H43" s="22">
        <f t="shared" si="21"/>
        <v>0</v>
      </c>
      <c r="I43" s="22">
        <f t="shared" si="21"/>
        <v>1321.75</v>
      </c>
      <c r="J43" s="41">
        <v>0</v>
      </c>
      <c r="K43" s="39">
        <f>G43/C43</f>
        <v>0.70876191501965646</v>
      </c>
      <c r="L43" s="39">
        <v>0</v>
      </c>
      <c r="M43" s="39">
        <f>I43/C43</f>
        <v>0.47453641373615524</v>
      </c>
    </row>
    <row r="44" spans="1:13" ht="16.5" thickBot="1">
      <c r="A44" s="69" t="s">
        <v>88</v>
      </c>
      <c r="B44" s="18">
        <v>0</v>
      </c>
      <c r="C44" s="18">
        <v>2785.35</v>
      </c>
      <c r="D44" s="18"/>
      <c r="E44" s="18">
        <v>2141.79</v>
      </c>
      <c r="F44" s="18">
        <v>0</v>
      </c>
      <c r="G44" s="18">
        <v>1974.15</v>
      </c>
      <c r="H44" s="18">
        <v>0</v>
      </c>
      <c r="I44" s="18">
        <v>1321.75</v>
      </c>
      <c r="J44" s="40">
        <v>0</v>
      </c>
      <c r="K44" s="40">
        <f t="shared" si="19"/>
        <v>0.70876191501965646</v>
      </c>
      <c r="L44" s="40">
        <v>0</v>
      </c>
      <c r="M44" s="40">
        <f t="shared" si="20"/>
        <v>0.47453641373615524</v>
      </c>
    </row>
    <row r="45" spans="1:13" ht="16.5" thickBot="1">
      <c r="A45" s="74" t="s">
        <v>55</v>
      </c>
      <c r="B45" s="26">
        <f>SUM(B46:B49)</f>
        <v>8963.3999999999978</v>
      </c>
      <c r="C45" s="26">
        <f t="shared" ref="C45:I45" si="22">SUM(C46:C49)</f>
        <v>8777.0462169999992</v>
      </c>
      <c r="D45" s="26">
        <f>SUM(D46:D49)</f>
        <v>6416.44</v>
      </c>
      <c r="E45" s="26">
        <f t="shared" ref="E45" si="23">SUM(E46:E49)</f>
        <v>6013.62</v>
      </c>
      <c r="F45" s="26">
        <f>SUM(F46:F49)</f>
        <v>5489.8799999999992</v>
      </c>
      <c r="G45" s="26">
        <f t="shared" si="22"/>
        <v>5479.59</v>
      </c>
      <c r="H45" s="26">
        <f t="shared" si="22"/>
        <v>2266.3500000000004</v>
      </c>
      <c r="I45" s="26">
        <f t="shared" si="22"/>
        <v>2512.3199999999997</v>
      </c>
      <c r="J45" s="42">
        <f t="shared" ref="J45:K48" si="24">F45/B45</f>
        <v>0.61247740812638063</v>
      </c>
      <c r="K45" s="42">
        <f t="shared" si="24"/>
        <v>0.62430912000745142</v>
      </c>
      <c r="L45" s="42">
        <f t="shared" ref="L45:M48" si="25">H45/B45</f>
        <v>0.25284490260392273</v>
      </c>
      <c r="M45" s="42">
        <f t="shared" si="25"/>
        <v>0.2862375265990923</v>
      </c>
    </row>
    <row r="46" spans="1:13" ht="16.5" thickBot="1">
      <c r="A46" s="43" t="s">
        <v>89</v>
      </c>
      <c r="B46" s="29">
        <f>B8+B12+B16+B22+B25+B29+B33+B36+B40</f>
        <v>509.21000000000004</v>
      </c>
      <c r="C46" s="29">
        <f t="shared" ref="C46:E46" si="26">C8+C12+C16+C22+C25+C29+C33+C36+C40</f>
        <v>305.78000000000003</v>
      </c>
      <c r="D46" s="29">
        <f>D8+D12+D16+D22+D25+D29+D33+D36+D40</f>
        <v>266.33000000000004</v>
      </c>
      <c r="E46" s="29">
        <f t="shared" si="26"/>
        <v>180.78999999999996</v>
      </c>
      <c r="F46" s="29">
        <f>F8+F12+F16+F22+F25+F29+F33+F36+F40</f>
        <v>311.95</v>
      </c>
      <c r="G46" s="29">
        <f t="shared" ref="G46:H46" si="27">G8+G12+G16+G22+G25+G29+G33+G36+G40</f>
        <v>166.42000000000002</v>
      </c>
      <c r="H46" s="29">
        <f t="shared" si="27"/>
        <v>152.13</v>
      </c>
      <c r="I46" s="29">
        <f>I8+I12+I16+I22+I25+I29+I33+I36+I40</f>
        <v>57.230000000000004</v>
      </c>
      <c r="J46" s="40">
        <f t="shared" si="24"/>
        <v>0.61261562027454286</v>
      </c>
      <c r="K46" s="40">
        <f t="shared" si="24"/>
        <v>0.54424749820132123</v>
      </c>
      <c r="L46" s="40">
        <f t="shared" si="25"/>
        <v>0.29875689793994614</v>
      </c>
      <c r="M46" s="40">
        <f t="shared" si="25"/>
        <v>0.18716070377395513</v>
      </c>
    </row>
    <row r="47" spans="1:13" ht="16.5" thickBot="1">
      <c r="A47" s="43" t="s">
        <v>90</v>
      </c>
      <c r="B47" s="44">
        <f>B6+B9+B13+B17+B20+B23+B26+B30+B34+B37+B41</f>
        <v>7876.1399999999994</v>
      </c>
      <c r="C47" s="44">
        <f t="shared" ref="C47:E47" si="28">C6+C9+C13+C17+C20+C23+C26+C30+C34+C37+C41</f>
        <v>4656.4662170000001</v>
      </c>
      <c r="D47" s="44">
        <f>D6+D9+D13+D17+D20+D23+D26+D30+D34+D37+D41</f>
        <v>5861.08</v>
      </c>
      <c r="E47" s="44">
        <f t="shared" si="28"/>
        <v>3176.31</v>
      </c>
      <c r="F47" s="44">
        <f>F6+F9+F13+F17+F20+F23+F26+F30+F34+F37+F41</f>
        <v>4849.7</v>
      </c>
      <c r="G47" s="44">
        <f t="shared" ref="G47:I47" si="29">G6+G9+G13+G17+G20+G23+G26+G30+G34+G37+G41</f>
        <v>2632.22</v>
      </c>
      <c r="H47" s="44">
        <f t="shared" si="29"/>
        <v>1917.0900000000001</v>
      </c>
      <c r="I47" s="44">
        <f t="shared" si="29"/>
        <v>842.87999999999988</v>
      </c>
      <c r="J47" s="40">
        <f t="shared" si="24"/>
        <v>0.61574578410236491</v>
      </c>
      <c r="K47" s="40">
        <f t="shared" si="24"/>
        <v>0.56528274389497191</v>
      </c>
      <c r="L47" s="40">
        <f t="shared" si="25"/>
        <v>0.24340476426269725</v>
      </c>
      <c r="M47" s="40">
        <f t="shared" si="25"/>
        <v>0.18101280256748825</v>
      </c>
    </row>
    <row r="48" spans="1:13" ht="16.5" thickBot="1">
      <c r="A48" s="43" t="s">
        <v>91</v>
      </c>
      <c r="B48" s="45">
        <f>B10+B14+B18+B27+B31+B38+B42</f>
        <v>578.05000000000007</v>
      </c>
      <c r="C48" s="45">
        <f t="shared" ref="C48:E48" si="30">C10+C14+C18+C27+C31+C38+C42</f>
        <v>1029.45</v>
      </c>
      <c r="D48" s="45">
        <f>D10+D14+D18+D27+D31+D38+D42</f>
        <v>289.03000000000003</v>
      </c>
      <c r="E48" s="45">
        <f t="shared" si="30"/>
        <v>514.73</v>
      </c>
      <c r="F48" s="45">
        <f>F10+F14+F18+F27+F31+F38+F42</f>
        <v>328.23</v>
      </c>
      <c r="G48" s="45">
        <f t="shared" ref="G48:H48" si="31">G10+G14+G18+G27+G31+G38+G42</f>
        <v>706.8</v>
      </c>
      <c r="H48" s="45">
        <f t="shared" si="31"/>
        <v>197.13000000000002</v>
      </c>
      <c r="I48" s="45">
        <f>I10+I14+I18+I27+I31+I38+I42</f>
        <v>290.45999999999998</v>
      </c>
      <c r="J48" s="40">
        <f t="shared" si="24"/>
        <v>0.56782285269440358</v>
      </c>
      <c r="K48" s="40">
        <f t="shared" si="24"/>
        <v>0.68658021273495551</v>
      </c>
      <c r="L48" s="40">
        <f t="shared" si="25"/>
        <v>0.34102586281463543</v>
      </c>
      <c r="M48" s="40">
        <f t="shared" si="25"/>
        <v>0.28215066297537517</v>
      </c>
    </row>
    <row r="49" spans="1:13" ht="16.5" thickBot="1">
      <c r="A49" s="43" t="s">
        <v>202</v>
      </c>
      <c r="B49" s="45">
        <f>B43</f>
        <v>0</v>
      </c>
      <c r="C49" s="18">
        <f t="shared" ref="C49:E49" si="32">C43</f>
        <v>2785.35</v>
      </c>
      <c r="D49" s="45">
        <f>D43</f>
        <v>0</v>
      </c>
      <c r="E49" s="18">
        <f t="shared" si="32"/>
        <v>2141.79</v>
      </c>
      <c r="F49" s="45">
        <f>F43</f>
        <v>0</v>
      </c>
      <c r="G49" s="45">
        <f t="shared" ref="G49:I49" si="33">G43</f>
        <v>1974.15</v>
      </c>
      <c r="H49" s="45">
        <f t="shared" si="33"/>
        <v>0</v>
      </c>
      <c r="I49" s="45">
        <f t="shared" si="33"/>
        <v>1321.75</v>
      </c>
      <c r="J49" s="40">
        <v>0</v>
      </c>
      <c r="K49" s="40">
        <f>G49/C49</f>
        <v>0.70876191501965646</v>
      </c>
      <c r="L49" s="40">
        <v>0</v>
      </c>
      <c r="M49" s="40">
        <f>I49/C49</f>
        <v>0.47453641373615524</v>
      </c>
    </row>
    <row r="51" spans="1:13" ht="27.75" customHeight="1">
      <c r="A51" s="139" t="s">
        <v>203</v>
      </c>
      <c r="B51" s="139"/>
      <c r="C51" s="139"/>
      <c r="D51" s="139"/>
      <c r="E51" s="139"/>
      <c r="F51" s="139"/>
      <c r="G51" s="139"/>
      <c r="H51" s="139"/>
      <c r="I51" s="139"/>
      <c r="J51" s="139"/>
      <c r="K51" s="139"/>
      <c r="L51" s="139"/>
      <c r="M51" s="139"/>
    </row>
    <row r="52" spans="1:13">
      <c r="C52" s="65"/>
      <c r="E52" s="65"/>
    </row>
    <row r="53" spans="1:13">
      <c r="C53" s="65"/>
      <c r="E53" s="65"/>
    </row>
    <row r="83" spans="19:19">
      <c r="S83" s="66"/>
    </row>
    <row r="84" spans="19:19">
      <c r="S84" s="66"/>
    </row>
    <row r="85" spans="19:19">
      <c r="S85" s="66"/>
    </row>
    <row r="88" spans="19:19">
      <c r="S88" s="66"/>
    </row>
    <row r="89" spans="19:19">
      <c r="S89" s="66"/>
    </row>
    <row r="90" spans="19:19">
      <c r="S90" s="66"/>
    </row>
  </sheetData>
  <mergeCells count="9">
    <mergeCell ref="A51:M51"/>
    <mergeCell ref="A1:M1"/>
    <mergeCell ref="A2:M2"/>
    <mergeCell ref="B3:C3"/>
    <mergeCell ref="F3:G3"/>
    <mergeCell ref="H3:I3"/>
    <mergeCell ref="J3:K3"/>
    <mergeCell ref="L3:M3"/>
    <mergeCell ref="D3:E3"/>
  </mergeCells>
  <pageMargins left="0.70866141732283472" right="0.70866141732283472" top="0.74803149606299213" bottom="0.74803149606299213" header="0.31496062992125984" footer="0.31496062992125984"/>
  <pageSetup paperSize="9" scale="84"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F28" sqref="F28"/>
    </sheetView>
  </sheetViews>
  <sheetFormatPr defaultColWidth="11" defaultRowHeight="15.75"/>
  <cols>
    <col min="1" max="1" width="71.625" customWidth="1"/>
    <col min="2" max="2" width="13" bestFit="1" customWidth="1"/>
    <col min="3" max="4" width="12" bestFit="1" customWidth="1"/>
    <col min="5" max="5" width="12.5" customWidth="1"/>
    <col min="6" max="6" width="13.875" customWidth="1"/>
  </cols>
  <sheetData>
    <row r="1" spans="1:6">
      <c r="A1" s="124" t="s">
        <v>105</v>
      </c>
      <c r="B1" s="124"/>
      <c r="C1" s="124"/>
      <c r="D1" s="124"/>
      <c r="E1" s="124"/>
      <c r="F1" s="124"/>
    </row>
    <row r="2" spans="1:6" ht="16.5" thickBot="1">
      <c r="A2" s="125" t="s">
        <v>93</v>
      </c>
      <c r="B2" s="125"/>
      <c r="C2" s="125"/>
      <c r="D2" s="125"/>
      <c r="E2" s="125"/>
      <c r="F2" s="125"/>
    </row>
    <row r="3" spans="1:6" ht="39" thickBot="1">
      <c r="A3" s="51" t="s">
        <v>25</v>
      </c>
      <c r="B3" s="50" t="s">
        <v>11</v>
      </c>
      <c r="C3" s="50" t="s">
        <v>12</v>
      </c>
      <c r="D3" s="50" t="s">
        <v>13</v>
      </c>
      <c r="E3" s="50" t="s">
        <v>14</v>
      </c>
      <c r="F3" s="50" t="s">
        <v>15</v>
      </c>
    </row>
    <row r="4" spans="1:6" ht="16.5" thickBot="1">
      <c r="A4" s="46" t="s">
        <v>26</v>
      </c>
      <c r="B4" s="47">
        <v>2039.73</v>
      </c>
      <c r="C4" s="47">
        <v>1641.53</v>
      </c>
      <c r="D4" s="47">
        <v>396.5</v>
      </c>
      <c r="E4" s="48">
        <f>C4/B4</f>
        <v>0.80477808337377987</v>
      </c>
      <c r="F4" s="48">
        <f>D4/B4</f>
        <v>0.19438847298416947</v>
      </c>
    </row>
    <row r="5" spans="1:6" ht="27" thickBot="1">
      <c r="A5" s="49" t="s">
        <v>27</v>
      </c>
      <c r="B5" s="47">
        <v>395.04</v>
      </c>
      <c r="C5" s="47">
        <v>236.16</v>
      </c>
      <c r="D5" s="47">
        <v>102.37</v>
      </c>
      <c r="E5" s="48">
        <f t="shared" ref="E5:E15" si="0">C5/B5</f>
        <v>0.59781287970838393</v>
      </c>
      <c r="F5" s="48">
        <f t="shared" ref="F5:F15" si="1">D5/B5</f>
        <v>0.25913831510733087</v>
      </c>
    </row>
    <row r="6" spans="1:6" ht="27" thickBot="1">
      <c r="A6" s="49" t="s">
        <v>28</v>
      </c>
      <c r="B6" s="47">
        <v>1753.3</v>
      </c>
      <c r="C6" s="47">
        <v>938.39</v>
      </c>
      <c r="D6" s="47">
        <v>414.39</v>
      </c>
      <c r="E6" s="48">
        <f t="shared" si="0"/>
        <v>0.53521359721667716</v>
      </c>
      <c r="F6" s="48">
        <f t="shared" si="1"/>
        <v>0.23634859978326583</v>
      </c>
    </row>
    <row r="7" spans="1:6" ht="16.5" thickBot="1">
      <c r="A7" s="49" t="s">
        <v>29</v>
      </c>
      <c r="B7" s="47">
        <v>834.61</v>
      </c>
      <c r="C7" s="47">
        <v>539.9</v>
      </c>
      <c r="D7" s="47">
        <v>212.76</v>
      </c>
      <c r="E7" s="48">
        <f t="shared" si="0"/>
        <v>0.64688896610392876</v>
      </c>
      <c r="F7" s="48">
        <f t="shared" si="1"/>
        <v>0.25492146032278545</v>
      </c>
    </row>
    <row r="8" spans="1:6" ht="16.5" thickBot="1">
      <c r="A8" s="49" t="s">
        <v>31</v>
      </c>
      <c r="B8" s="113">
        <v>360.22</v>
      </c>
      <c r="C8" s="47">
        <v>149.09</v>
      </c>
      <c r="D8" s="47">
        <v>91.97</v>
      </c>
      <c r="E8" s="48">
        <f t="shared" si="0"/>
        <v>0.41388595858086724</v>
      </c>
      <c r="F8" s="48">
        <f t="shared" si="1"/>
        <v>0.25531619565820884</v>
      </c>
    </row>
    <row r="9" spans="1:6" ht="27" thickBot="1">
      <c r="A9" s="49" t="s">
        <v>32</v>
      </c>
      <c r="B9" s="47">
        <v>1779.2</v>
      </c>
      <c r="C9" s="47">
        <v>1118.6600000000001</v>
      </c>
      <c r="D9" s="47">
        <v>583.69000000000005</v>
      </c>
      <c r="E9" s="48">
        <f t="shared" si="0"/>
        <v>0.62874325539568343</v>
      </c>
      <c r="F9" s="48">
        <f t="shared" si="1"/>
        <v>0.32806317446043165</v>
      </c>
    </row>
    <row r="10" spans="1:6" ht="16.5" thickBot="1">
      <c r="A10" s="49" t="s">
        <v>33</v>
      </c>
      <c r="B10" s="47">
        <v>4244.74</v>
      </c>
      <c r="C10" s="47">
        <v>3023.29</v>
      </c>
      <c r="D10" s="47">
        <v>1603.19</v>
      </c>
      <c r="E10" s="48">
        <f t="shared" si="0"/>
        <v>0.71224385945900104</v>
      </c>
      <c r="F10" s="48">
        <f t="shared" si="1"/>
        <v>0.37768862168236456</v>
      </c>
    </row>
    <row r="11" spans="1:6" ht="16.5" thickBot="1">
      <c r="A11" s="49" t="s">
        <v>34</v>
      </c>
      <c r="B11" s="47">
        <v>1827.71</v>
      </c>
      <c r="C11" s="47">
        <v>784.15</v>
      </c>
      <c r="D11" s="47">
        <v>173.27</v>
      </c>
      <c r="E11" s="48">
        <f t="shared" si="0"/>
        <v>0.42903414655497862</v>
      </c>
      <c r="F11" s="48">
        <f t="shared" si="1"/>
        <v>9.4801691734465537E-2</v>
      </c>
    </row>
    <row r="12" spans="1:6" ht="27" thickBot="1">
      <c r="A12" s="49" t="s">
        <v>35</v>
      </c>
      <c r="B12" s="47">
        <v>2962.88</v>
      </c>
      <c r="C12" s="47">
        <v>1719.58</v>
      </c>
      <c r="D12" s="47">
        <v>921.45</v>
      </c>
      <c r="E12" s="48">
        <f t="shared" si="0"/>
        <v>0.58037450048601358</v>
      </c>
      <c r="F12" s="48">
        <f t="shared" si="1"/>
        <v>0.31099808294632247</v>
      </c>
    </row>
    <row r="13" spans="1:6" ht="27" thickBot="1">
      <c r="A13" s="49" t="s">
        <v>36</v>
      </c>
      <c r="B13" s="47">
        <v>948.54</v>
      </c>
      <c r="C13" s="47">
        <v>427.31</v>
      </c>
      <c r="D13" s="47">
        <v>135.32</v>
      </c>
      <c r="E13" s="48">
        <f t="shared" si="0"/>
        <v>0.45049233558943219</v>
      </c>
      <c r="F13" s="48">
        <f t="shared" si="1"/>
        <v>0.14266135323760726</v>
      </c>
    </row>
    <row r="14" spans="1:6" ht="16.5" thickBot="1">
      <c r="A14" s="46" t="s">
        <v>57</v>
      </c>
      <c r="B14" s="47">
        <v>594.48</v>
      </c>
      <c r="C14" s="47">
        <v>391.41</v>
      </c>
      <c r="D14" s="47">
        <v>143.76</v>
      </c>
      <c r="E14" s="48">
        <f t="shared" si="0"/>
        <v>0.65840734759790076</v>
      </c>
      <c r="F14" s="48">
        <f t="shared" si="1"/>
        <v>0.24182478805006052</v>
      </c>
    </row>
    <row r="15" spans="1:6" ht="16.5" thickBot="1">
      <c r="A15" s="52" t="s">
        <v>42</v>
      </c>
      <c r="B15" s="53">
        <f>SUM(B4:B14)</f>
        <v>17740.45</v>
      </c>
      <c r="C15" s="53">
        <f>SUM(C4:C14)</f>
        <v>10969.47</v>
      </c>
      <c r="D15" s="53">
        <f>SUM(D4:D14)</f>
        <v>4778.67</v>
      </c>
      <c r="E15" s="54">
        <f t="shared" si="0"/>
        <v>0.61833098934919906</v>
      </c>
      <c r="F15" s="54">
        <f t="shared" si="1"/>
        <v>0.26936577144322721</v>
      </c>
    </row>
  </sheetData>
  <mergeCells count="2">
    <mergeCell ref="A1:F1"/>
    <mergeCell ref="A2:F2"/>
  </mergeCells>
  <pageMargins left="0.70866141732283472" right="0.70866141732283472" top="0.74803149606299213" bottom="0.74803149606299213"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J21" sqref="J21"/>
    </sheetView>
  </sheetViews>
  <sheetFormatPr defaultColWidth="11" defaultRowHeight="15.75"/>
  <cols>
    <col min="1" max="1" width="26.125" bestFit="1" customWidth="1"/>
    <col min="2" max="2" width="17.625" customWidth="1"/>
    <col min="3" max="3" width="12.875" customWidth="1"/>
    <col min="5" max="5" width="13.125" customWidth="1"/>
    <col min="6" max="6" width="13.375" customWidth="1"/>
  </cols>
  <sheetData>
    <row r="1" spans="1:6">
      <c r="A1" s="124" t="s">
        <v>106</v>
      </c>
      <c r="B1" s="124"/>
      <c r="C1" s="124"/>
      <c r="D1" s="124"/>
      <c r="E1" s="124"/>
      <c r="F1" s="124"/>
    </row>
    <row r="2" spans="1:6" ht="16.5" thickBot="1">
      <c r="A2" s="125" t="s">
        <v>93</v>
      </c>
      <c r="B2" s="125"/>
      <c r="C2" s="125"/>
      <c r="D2" s="125"/>
      <c r="E2" s="125"/>
      <c r="F2" s="125"/>
    </row>
    <row r="3" spans="1:6">
      <c r="A3" s="130" t="s">
        <v>16</v>
      </c>
      <c r="B3" s="50" t="s">
        <v>1</v>
      </c>
      <c r="C3" s="50" t="s">
        <v>108</v>
      </c>
      <c r="D3" s="50" t="s">
        <v>110</v>
      </c>
      <c r="E3" s="50" t="s">
        <v>7</v>
      </c>
      <c r="F3" s="50" t="s">
        <v>7</v>
      </c>
    </row>
    <row r="4" spans="1:6" ht="16.5" thickBot="1">
      <c r="A4" s="131"/>
      <c r="B4" s="96" t="s">
        <v>107</v>
      </c>
      <c r="C4" s="96" t="s">
        <v>109</v>
      </c>
      <c r="D4" s="96" t="s">
        <v>111</v>
      </c>
      <c r="E4" s="96" t="s">
        <v>8</v>
      </c>
      <c r="F4" s="96" t="s">
        <v>9</v>
      </c>
    </row>
    <row r="5" spans="1:6" ht="16.5" thickBot="1">
      <c r="A5" s="97" t="s">
        <v>169</v>
      </c>
      <c r="B5" s="98">
        <f>'Tabella 15'!B5</f>
        <v>14360.283180640001</v>
      </c>
      <c r="C5" s="98">
        <f>'Tabella 15'!C5</f>
        <v>1305.55</v>
      </c>
      <c r="D5" s="98">
        <f>'Tabella 15'!D5</f>
        <v>399.52</v>
      </c>
      <c r="E5" s="99">
        <f>C5/$B5</f>
        <v>9.0913945329441262E-2</v>
      </c>
      <c r="F5" s="99">
        <f t="shared" ref="F5:F9" si="0">D5/$B5</f>
        <v>2.7821178383071021E-2</v>
      </c>
    </row>
    <row r="6" spans="1:6" ht="39" thickBot="1">
      <c r="A6" s="97" t="s">
        <v>170</v>
      </c>
      <c r="B6" s="98">
        <f>'Tabella 15'!B27+'Tabella 15'!B63+'Tabella 15'!B34</f>
        <v>17444.893</v>
      </c>
      <c r="C6" s="98">
        <f>'Tabella 15'!C27+'Tabella 15'!C63+'Tabella 15'!C34</f>
        <v>1774.5800000000002</v>
      </c>
      <c r="D6" s="98">
        <f>'Tabella 15'!D27+'Tabella 15'!D63+'Tabella 15'!D34</f>
        <v>335.83</v>
      </c>
      <c r="E6" s="99">
        <f t="shared" ref="E6:E9" si="1">C6/$B6</f>
        <v>0.10172490023297937</v>
      </c>
      <c r="F6" s="99">
        <f t="shared" si="0"/>
        <v>1.9250906268098059E-2</v>
      </c>
    </row>
    <row r="7" spans="1:6" ht="27" customHeight="1" thickBot="1">
      <c r="A7" s="97" t="s">
        <v>171</v>
      </c>
      <c r="B7" s="98">
        <f>'Tabella 15'!B66</f>
        <v>800.66099311000005</v>
      </c>
      <c r="C7" s="98">
        <f>'Tabella 15'!C66</f>
        <v>365.01</v>
      </c>
      <c r="D7" s="98">
        <f>'Tabella 15'!D66</f>
        <v>84.060000000000016</v>
      </c>
      <c r="E7" s="99">
        <f t="shared" si="1"/>
        <v>0.45588582826071622</v>
      </c>
      <c r="F7" s="99">
        <f t="shared" si="0"/>
        <v>0.1049882543590472</v>
      </c>
    </row>
    <row r="8" spans="1:6" ht="16.5" thickBot="1">
      <c r="A8" s="97" t="s">
        <v>83</v>
      </c>
      <c r="B8" s="98">
        <f>'Tabella 15'!B74</f>
        <v>4972.8385657600011</v>
      </c>
      <c r="C8" s="98">
        <f>'Tabella 15'!C74</f>
        <v>1242.99</v>
      </c>
      <c r="D8" s="98">
        <f>'Tabella 15'!D74</f>
        <v>351.78000000000003</v>
      </c>
      <c r="E8" s="99">
        <f t="shared" si="1"/>
        <v>0.24995583177754602</v>
      </c>
      <c r="F8" s="99">
        <f t="shared" si="0"/>
        <v>7.074028150082072E-2</v>
      </c>
    </row>
    <row r="9" spans="1:6" ht="16.5" thickBot="1">
      <c r="A9" s="100" t="s">
        <v>42</v>
      </c>
      <c r="B9" s="101">
        <f>SUM(B5:B8)</f>
        <v>37578.675739509999</v>
      </c>
      <c r="C9" s="101">
        <f t="shared" ref="C9:D9" si="2">SUM(C5:C8)</f>
        <v>4688.13</v>
      </c>
      <c r="D9" s="101">
        <f t="shared" si="2"/>
        <v>1171.19</v>
      </c>
      <c r="E9" s="102">
        <f t="shared" si="1"/>
        <v>0.1247550614209358</v>
      </c>
      <c r="F9" s="102">
        <f t="shared" si="0"/>
        <v>3.1166345725392813E-2</v>
      </c>
    </row>
    <row r="11" spans="1:6" ht="33.75" customHeight="1">
      <c r="A11" s="132" t="s">
        <v>172</v>
      </c>
      <c r="B11" s="132"/>
      <c r="C11" s="132"/>
      <c r="D11" s="132"/>
      <c r="E11" s="132"/>
      <c r="F11" s="132"/>
    </row>
    <row r="12" spans="1:6">
      <c r="E12" s="66"/>
    </row>
  </sheetData>
  <mergeCells count="4">
    <mergeCell ref="A1:F1"/>
    <mergeCell ref="A2:F2"/>
    <mergeCell ref="A3:A4"/>
    <mergeCell ref="A11:F11"/>
  </mergeCell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61" zoomScaleNormal="100" workbookViewId="0">
      <selection activeCell="G89" sqref="G89"/>
    </sheetView>
  </sheetViews>
  <sheetFormatPr defaultColWidth="11" defaultRowHeight="15.75"/>
  <cols>
    <col min="1" max="1" width="81.375" bestFit="1" customWidth="1"/>
    <col min="2" max="2" width="17.625" customWidth="1"/>
    <col min="3" max="3" width="12.875" customWidth="1"/>
    <col min="5" max="5" width="13.125" customWidth="1"/>
    <col min="6" max="6" width="13.375" customWidth="1"/>
  </cols>
  <sheetData>
    <row r="1" spans="1:6">
      <c r="A1" s="117" t="s">
        <v>173</v>
      </c>
      <c r="B1" s="117"/>
      <c r="C1" s="117"/>
      <c r="D1" s="117"/>
      <c r="E1" s="117"/>
      <c r="F1" s="117"/>
    </row>
    <row r="2" spans="1:6">
      <c r="A2" s="134" t="s">
        <v>93</v>
      </c>
      <c r="B2" s="134"/>
      <c r="C2" s="134"/>
      <c r="D2" s="134"/>
      <c r="E2" s="134"/>
      <c r="F2" s="134"/>
    </row>
    <row r="3" spans="1:6">
      <c r="A3" s="133" t="s">
        <v>113</v>
      </c>
      <c r="B3" s="94" t="s">
        <v>1</v>
      </c>
      <c r="C3" s="94" t="s">
        <v>108</v>
      </c>
      <c r="D3" s="94" t="s">
        <v>110</v>
      </c>
      <c r="E3" s="94" t="s">
        <v>7</v>
      </c>
      <c r="F3" s="92" t="s">
        <v>7</v>
      </c>
    </row>
    <row r="4" spans="1:6">
      <c r="A4" s="133"/>
      <c r="B4" s="95" t="s">
        <v>107</v>
      </c>
      <c r="C4" s="95" t="s">
        <v>109</v>
      </c>
      <c r="D4" s="95" t="s">
        <v>111</v>
      </c>
      <c r="E4" s="95" t="s">
        <v>8</v>
      </c>
      <c r="F4" s="93" t="s">
        <v>9</v>
      </c>
    </row>
    <row r="5" spans="1:6">
      <c r="A5" s="82" t="s">
        <v>129</v>
      </c>
      <c r="B5" s="83">
        <f>SUM(B6:B26)</f>
        <v>14360.283180640001</v>
      </c>
      <c r="C5" s="83">
        <f>SUM(C6:C26)</f>
        <v>1305.55</v>
      </c>
      <c r="D5" s="83">
        <f>SUM(D6:D26)</f>
        <v>399.52</v>
      </c>
      <c r="E5" s="84">
        <f t="shared" ref="E5:E27" si="0">C5/B5</f>
        <v>9.0913945329441262E-2</v>
      </c>
      <c r="F5" s="84">
        <f t="shared" ref="F5:F27" si="1">D5/B5</f>
        <v>2.7821178383071021E-2</v>
      </c>
    </row>
    <row r="6" spans="1:6">
      <c r="A6" s="75" t="s">
        <v>130</v>
      </c>
      <c r="B6" s="76">
        <v>230</v>
      </c>
      <c r="C6" s="76">
        <v>0</v>
      </c>
      <c r="D6" s="76">
        <v>0</v>
      </c>
      <c r="E6" s="77">
        <f t="shared" si="0"/>
        <v>0</v>
      </c>
      <c r="F6" s="77">
        <f t="shared" si="1"/>
        <v>0</v>
      </c>
    </row>
    <row r="7" spans="1:6">
      <c r="A7" s="75" t="s">
        <v>131</v>
      </c>
      <c r="B7" s="76">
        <v>168</v>
      </c>
      <c r="C7" s="76">
        <v>7.12</v>
      </c>
      <c r="D7" s="76">
        <v>2.0699999999999998</v>
      </c>
      <c r="E7" s="77">
        <f t="shared" si="0"/>
        <v>4.238095238095238E-2</v>
      </c>
      <c r="F7" s="77">
        <f t="shared" si="1"/>
        <v>1.232142857142857E-2</v>
      </c>
    </row>
    <row r="8" spans="1:6">
      <c r="A8" s="75" t="s">
        <v>132</v>
      </c>
      <c r="B8" s="76">
        <v>332</v>
      </c>
      <c r="C8" s="76">
        <v>9.7899999999999991</v>
      </c>
      <c r="D8" s="76">
        <v>9.6199999999999992</v>
      </c>
      <c r="E8" s="77">
        <f t="shared" si="0"/>
        <v>2.9487951807228914E-2</v>
      </c>
      <c r="F8" s="77">
        <f t="shared" si="1"/>
        <v>2.8975903614457829E-2</v>
      </c>
    </row>
    <row r="9" spans="1:6">
      <c r="A9" s="75" t="s">
        <v>133</v>
      </c>
      <c r="B9" s="76">
        <v>110</v>
      </c>
      <c r="C9" s="76">
        <v>22.38</v>
      </c>
      <c r="D9" s="76">
        <v>2.42</v>
      </c>
      <c r="E9" s="77">
        <f t="shared" si="0"/>
        <v>0.20345454545454544</v>
      </c>
      <c r="F9" s="77">
        <f t="shared" si="1"/>
        <v>2.1999999999999999E-2</v>
      </c>
    </row>
    <row r="10" spans="1:6">
      <c r="A10" s="75" t="s">
        <v>134</v>
      </c>
      <c r="B10" s="76">
        <v>110</v>
      </c>
      <c r="C10" s="76">
        <v>49.53</v>
      </c>
      <c r="D10" s="76">
        <v>30.81</v>
      </c>
      <c r="E10" s="77">
        <f t="shared" si="0"/>
        <v>0.45027272727272727</v>
      </c>
      <c r="F10" s="77">
        <f t="shared" si="1"/>
        <v>0.28009090909090906</v>
      </c>
    </row>
    <row r="11" spans="1:6">
      <c r="A11" s="75" t="s">
        <v>135</v>
      </c>
      <c r="B11" s="76">
        <v>332</v>
      </c>
      <c r="C11" s="76">
        <v>15.93</v>
      </c>
      <c r="D11" s="76">
        <v>3.68</v>
      </c>
      <c r="E11" s="77">
        <f t="shared" si="0"/>
        <v>4.7981927710843371E-2</v>
      </c>
      <c r="F11" s="77">
        <f t="shared" si="1"/>
        <v>1.108433734939759E-2</v>
      </c>
    </row>
    <row r="12" spans="1:6">
      <c r="A12" s="75" t="s">
        <v>136</v>
      </c>
      <c r="B12" s="76">
        <v>110</v>
      </c>
      <c r="C12" s="76">
        <v>49.27</v>
      </c>
      <c r="D12" s="76">
        <v>13.23</v>
      </c>
      <c r="E12" s="77">
        <f t="shared" si="0"/>
        <v>0.44790909090909092</v>
      </c>
      <c r="F12" s="77">
        <f t="shared" si="1"/>
        <v>0.12027272727272728</v>
      </c>
    </row>
    <row r="13" spans="1:6">
      <c r="A13" s="75" t="s">
        <v>137</v>
      </c>
      <c r="B13" s="76">
        <v>308</v>
      </c>
      <c r="C13" s="76">
        <v>61.22</v>
      </c>
      <c r="D13" s="76">
        <v>29.36</v>
      </c>
      <c r="E13" s="77">
        <f t="shared" si="0"/>
        <v>0.19876623376623376</v>
      </c>
      <c r="F13" s="77">
        <f t="shared" si="1"/>
        <v>9.5324675324675326E-2</v>
      </c>
    </row>
    <row r="14" spans="1:6">
      <c r="A14" s="75" t="s">
        <v>138</v>
      </c>
      <c r="B14" s="76">
        <v>332</v>
      </c>
      <c r="C14" s="76">
        <v>12.26</v>
      </c>
      <c r="D14" s="76">
        <v>3.81</v>
      </c>
      <c r="E14" s="77">
        <f t="shared" si="0"/>
        <v>3.6927710843373492E-2</v>
      </c>
      <c r="F14" s="77">
        <f t="shared" si="1"/>
        <v>1.1475903614457831E-2</v>
      </c>
    </row>
    <row r="15" spans="1:6">
      <c r="A15" s="75" t="s">
        <v>139</v>
      </c>
      <c r="B15" s="76">
        <v>110</v>
      </c>
      <c r="C15" s="76">
        <v>46.36</v>
      </c>
      <c r="D15" s="76">
        <v>9.1</v>
      </c>
      <c r="E15" s="77">
        <f t="shared" si="0"/>
        <v>0.42145454545454547</v>
      </c>
      <c r="F15" s="77">
        <f t="shared" si="1"/>
        <v>8.2727272727272719E-2</v>
      </c>
    </row>
    <row r="16" spans="1:6">
      <c r="A16" s="75" t="s">
        <v>140</v>
      </c>
      <c r="B16" s="76">
        <v>133</v>
      </c>
      <c r="C16" s="76">
        <v>4.43</v>
      </c>
      <c r="D16" s="76">
        <v>4.42</v>
      </c>
      <c r="E16" s="77">
        <f t="shared" si="0"/>
        <v>3.3308270676691724E-2</v>
      </c>
      <c r="F16" s="77">
        <f t="shared" si="1"/>
        <v>3.323308270676692E-2</v>
      </c>
    </row>
    <row r="17" spans="1:6">
      <c r="A17" s="75" t="s">
        <v>141</v>
      </c>
      <c r="B17" s="76">
        <v>753.1</v>
      </c>
      <c r="C17" s="76">
        <v>88.52</v>
      </c>
      <c r="D17" s="76">
        <v>31.34</v>
      </c>
      <c r="E17" s="77">
        <f t="shared" si="0"/>
        <v>0.11754083123091222</v>
      </c>
      <c r="F17" s="77">
        <f t="shared" si="1"/>
        <v>4.1614659407781168E-2</v>
      </c>
    </row>
    <row r="18" spans="1:6">
      <c r="A18" s="75" t="s">
        <v>142</v>
      </c>
      <c r="B18" s="76">
        <v>565.20000000000005</v>
      </c>
      <c r="C18" s="76">
        <v>46.26</v>
      </c>
      <c r="D18" s="76">
        <v>18.850000000000001</v>
      </c>
      <c r="E18" s="77">
        <f t="shared" si="0"/>
        <v>8.1847133757961779E-2</v>
      </c>
      <c r="F18" s="77">
        <f t="shared" si="1"/>
        <v>3.3351026185421087E-2</v>
      </c>
    </row>
    <row r="19" spans="1:6">
      <c r="A19" s="75" t="s">
        <v>143</v>
      </c>
      <c r="B19" s="76">
        <v>1198.7</v>
      </c>
      <c r="C19" s="76">
        <v>145.69</v>
      </c>
      <c r="D19" s="76">
        <v>1.47</v>
      </c>
      <c r="E19" s="77">
        <f t="shared" si="0"/>
        <v>0.12154000166847417</v>
      </c>
      <c r="F19" s="77">
        <f t="shared" si="1"/>
        <v>1.2263285225661133E-3</v>
      </c>
    </row>
    <row r="20" spans="1:6">
      <c r="A20" s="75" t="s">
        <v>144</v>
      </c>
      <c r="B20" s="76">
        <v>2780.1955309999998</v>
      </c>
      <c r="C20" s="76">
        <v>202.82</v>
      </c>
      <c r="D20" s="76">
        <v>31.5</v>
      </c>
      <c r="E20" s="77">
        <f t="shared" si="0"/>
        <v>7.2951703482182176E-2</v>
      </c>
      <c r="F20" s="77">
        <f t="shared" si="1"/>
        <v>1.133013834774055E-2</v>
      </c>
    </row>
    <row r="21" spans="1:6">
      <c r="A21" s="75" t="s">
        <v>145</v>
      </c>
      <c r="B21" s="76">
        <v>113.68764975000001</v>
      </c>
      <c r="C21" s="76">
        <v>0</v>
      </c>
      <c r="D21" s="76">
        <v>0</v>
      </c>
      <c r="E21" s="77">
        <f t="shared" si="0"/>
        <v>0</v>
      </c>
      <c r="F21" s="77">
        <f t="shared" si="1"/>
        <v>0</v>
      </c>
    </row>
    <row r="22" spans="1:6">
      <c r="A22" s="75" t="s">
        <v>146</v>
      </c>
      <c r="B22" s="76">
        <v>351.3</v>
      </c>
      <c r="C22" s="76">
        <v>1.59</v>
      </c>
      <c r="D22" s="76">
        <v>0</v>
      </c>
      <c r="E22" s="77">
        <f t="shared" si="0"/>
        <v>4.5260461144321093E-3</v>
      </c>
      <c r="F22" s="77">
        <f t="shared" si="1"/>
        <v>0</v>
      </c>
    </row>
    <row r="23" spans="1:6">
      <c r="A23" s="75" t="s">
        <v>147</v>
      </c>
      <c r="B23" s="76">
        <v>422.00000000000006</v>
      </c>
      <c r="C23" s="76">
        <v>23.12</v>
      </c>
      <c r="D23" s="76">
        <v>7.25</v>
      </c>
      <c r="E23" s="77">
        <f t="shared" si="0"/>
        <v>5.4786729857819898E-2</v>
      </c>
      <c r="F23" s="77">
        <f t="shared" si="1"/>
        <v>1.7180094786729855E-2</v>
      </c>
    </row>
    <row r="24" spans="1:6">
      <c r="A24" s="75" t="s">
        <v>148</v>
      </c>
      <c r="B24" s="76">
        <v>2071.4999998900003</v>
      </c>
      <c r="C24" s="76">
        <v>124.7</v>
      </c>
      <c r="D24" s="76">
        <v>35.590000000000003</v>
      </c>
      <c r="E24" s="77">
        <f t="shared" si="0"/>
        <v>6.0197924212706616E-2</v>
      </c>
      <c r="F24" s="77">
        <f t="shared" si="1"/>
        <v>1.7180786870330624E-2</v>
      </c>
    </row>
    <row r="25" spans="1:6">
      <c r="A25" s="75" t="s">
        <v>149</v>
      </c>
      <c r="B25" s="76">
        <v>1509.6</v>
      </c>
      <c r="C25" s="76">
        <v>130.27000000000001</v>
      </c>
      <c r="D25" s="76">
        <v>69.989999999999995</v>
      </c>
      <c r="E25" s="77">
        <f t="shared" si="0"/>
        <v>8.6294382617912044E-2</v>
      </c>
      <c r="F25" s="77">
        <f t="shared" si="1"/>
        <v>4.6363275039745626E-2</v>
      </c>
    </row>
    <row r="26" spans="1:6">
      <c r="A26" s="75" t="s">
        <v>150</v>
      </c>
      <c r="B26" s="76">
        <v>2320</v>
      </c>
      <c r="C26" s="76">
        <v>264.29000000000002</v>
      </c>
      <c r="D26" s="76">
        <v>95.01</v>
      </c>
      <c r="E26" s="77">
        <f t="shared" si="0"/>
        <v>0.11391810344827587</v>
      </c>
      <c r="F26" s="77">
        <f t="shared" si="1"/>
        <v>4.0952586206896555E-2</v>
      </c>
    </row>
    <row r="27" spans="1:6">
      <c r="A27" s="89" t="s">
        <v>82</v>
      </c>
      <c r="B27" s="90">
        <f>SUM(B28:B33)</f>
        <v>340</v>
      </c>
      <c r="C27" s="90">
        <f>SUM(C28:C33)</f>
        <v>7.5</v>
      </c>
      <c r="D27" s="90">
        <f>SUM(D28:D33)</f>
        <v>1.86</v>
      </c>
      <c r="E27" s="91">
        <f t="shared" si="0"/>
        <v>2.2058823529411766E-2</v>
      </c>
      <c r="F27" s="91">
        <f t="shared" si="1"/>
        <v>5.4705882352941177E-3</v>
      </c>
    </row>
    <row r="28" spans="1:6">
      <c r="A28" s="75" t="s">
        <v>114</v>
      </c>
      <c r="B28" s="76">
        <v>107</v>
      </c>
      <c r="C28" s="76">
        <v>5.52</v>
      </c>
      <c r="D28" s="76">
        <v>1.3</v>
      </c>
      <c r="E28" s="77">
        <f t="shared" ref="E28:E85" si="2">C28/B28</f>
        <v>5.1588785046728966E-2</v>
      </c>
      <c r="F28" s="77">
        <f t="shared" ref="F28:F85" si="3">D28/B28</f>
        <v>1.2149532710280374E-2</v>
      </c>
    </row>
    <row r="29" spans="1:6">
      <c r="A29" s="75" t="s">
        <v>115</v>
      </c>
      <c r="B29" s="76">
        <v>55</v>
      </c>
      <c r="C29" s="76">
        <v>1.98</v>
      </c>
      <c r="D29" s="76">
        <v>0.56000000000000005</v>
      </c>
      <c r="E29" s="77">
        <f t="shared" si="2"/>
        <v>3.5999999999999997E-2</v>
      </c>
      <c r="F29" s="77">
        <f t="shared" si="3"/>
        <v>1.0181818181818183E-2</v>
      </c>
    </row>
    <row r="30" spans="1:6">
      <c r="A30" s="75" t="s">
        <v>116</v>
      </c>
      <c r="B30" s="76">
        <v>90</v>
      </c>
      <c r="C30" s="76">
        <v>0</v>
      </c>
      <c r="D30" s="76">
        <v>0</v>
      </c>
      <c r="E30" s="77">
        <f t="shared" si="2"/>
        <v>0</v>
      </c>
      <c r="F30" s="77">
        <f t="shared" si="3"/>
        <v>0</v>
      </c>
    </row>
    <row r="31" spans="1:6">
      <c r="A31" s="75" t="s">
        <v>117</v>
      </c>
      <c r="B31" s="76">
        <v>18</v>
      </c>
      <c r="C31" s="76">
        <v>0</v>
      </c>
      <c r="D31" s="76">
        <v>0</v>
      </c>
      <c r="E31" s="77">
        <f t="shared" si="2"/>
        <v>0</v>
      </c>
      <c r="F31" s="77">
        <f t="shared" si="3"/>
        <v>0</v>
      </c>
    </row>
    <row r="32" spans="1:6">
      <c r="A32" s="75" t="s">
        <v>118</v>
      </c>
      <c r="B32" s="76">
        <v>60</v>
      </c>
      <c r="C32" s="76">
        <v>0</v>
      </c>
      <c r="D32" s="76">
        <v>0</v>
      </c>
      <c r="E32" s="77">
        <f t="shared" si="2"/>
        <v>0</v>
      </c>
      <c r="F32" s="77">
        <f t="shared" si="3"/>
        <v>0</v>
      </c>
    </row>
    <row r="33" spans="1:6">
      <c r="A33" s="75" t="s">
        <v>119</v>
      </c>
      <c r="B33" s="76">
        <v>10</v>
      </c>
      <c r="C33" s="76">
        <v>0</v>
      </c>
      <c r="D33" s="76">
        <v>0</v>
      </c>
      <c r="E33" s="77">
        <f t="shared" si="2"/>
        <v>0</v>
      </c>
      <c r="F33" s="77">
        <f t="shared" si="3"/>
        <v>0</v>
      </c>
    </row>
    <row r="34" spans="1:6">
      <c r="A34" s="82" t="s">
        <v>81</v>
      </c>
      <c r="B34" s="83">
        <f>SUM(B35:B62)</f>
        <v>17050</v>
      </c>
      <c r="C34" s="83">
        <f>SUM(C35:C62)</f>
        <v>1750.7900000000002</v>
      </c>
      <c r="D34" s="83">
        <f>SUM(D35:D62)</f>
        <v>325.70999999999998</v>
      </c>
      <c r="E34" s="84">
        <f t="shared" ref="E34:E62" si="4">C34/B34</f>
        <v>0.10268563049853374</v>
      </c>
      <c r="F34" s="84">
        <f t="shared" ref="F34:F62" si="5">D34/B34</f>
        <v>1.9103225806451612E-2</v>
      </c>
    </row>
    <row r="35" spans="1:6">
      <c r="A35" s="75" t="s">
        <v>122</v>
      </c>
      <c r="B35" s="76">
        <v>250</v>
      </c>
      <c r="C35" s="110">
        <v>233.31</v>
      </c>
      <c r="D35" s="110">
        <v>82.55</v>
      </c>
      <c r="E35" s="77">
        <f t="shared" si="4"/>
        <v>0.93323999999999996</v>
      </c>
      <c r="F35" s="77">
        <f t="shared" si="5"/>
        <v>0.33019999999999999</v>
      </c>
    </row>
    <row r="36" spans="1:6">
      <c r="A36" s="75" t="s">
        <v>123</v>
      </c>
      <c r="B36" s="76">
        <v>500</v>
      </c>
      <c r="C36" s="110">
        <v>324.39</v>
      </c>
      <c r="D36" s="110">
        <v>34.18</v>
      </c>
      <c r="E36" s="77">
        <f t="shared" si="4"/>
        <v>0.64878000000000002</v>
      </c>
      <c r="F36" s="77">
        <f t="shared" si="5"/>
        <v>6.8360000000000004E-2</v>
      </c>
    </row>
    <row r="37" spans="1:6">
      <c r="A37" s="75" t="s">
        <v>124</v>
      </c>
      <c r="B37" s="76">
        <v>1000</v>
      </c>
      <c r="C37" s="76">
        <v>104.88</v>
      </c>
      <c r="D37" s="76">
        <v>21.79</v>
      </c>
      <c r="E37" s="77">
        <f t="shared" si="4"/>
        <v>0.10488</v>
      </c>
      <c r="F37" s="77">
        <f t="shared" si="5"/>
        <v>2.179E-2</v>
      </c>
    </row>
    <row r="38" spans="1:6">
      <c r="A38" s="78" t="s">
        <v>174</v>
      </c>
      <c r="B38" s="76">
        <v>7.5848000000000004</v>
      </c>
      <c r="C38" s="76">
        <v>0</v>
      </c>
      <c r="D38" s="76">
        <v>0</v>
      </c>
      <c r="E38" s="77">
        <f t="shared" ref="E38:E58" si="6">C38/B38</f>
        <v>0</v>
      </c>
      <c r="F38" s="77">
        <f t="shared" ref="F38:F58" si="7">D38/B38</f>
        <v>0</v>
      </c>
    </row>
    <row r="39" spans="1:6">
      <c r="A39" s="78" t="s">
        <v>175</v>
      </c>
      <c r="B39" s="76">
        <v>6.3055199999999996</v>
      </c>
      <c r="C39" s="76">
        <v>0</v>
      </c>
      <c r="D39" s="76">
        <v>0</v>
      </c>
      <c r="E39" s="77">
        <f t="shared" si="6"/>
        <v>0</v>
      </c>
      <c r="F39" s="77">
        <f t="shared" si="7"/>
        <v>0</v>
      </c>
    </row>
    <row r="40" spans="1:6">
      <c r="A40" s="78" t="s">
        <v>176</v>
      </c>
      <c r="B40" s="76">
        <v>0.63419999999999999</v>
      </c>
      <c r="C40" s="76">
        <v>0</v>
      </c>
      <c r="D40" s="76">
        <v>0</v>
      </c>
      <c r="E40" s="77">
        <f t="shared" si="6"/>
        <v>0</v>
      </c>
      <c r="F40" s="77">
        <f t="shared" si="7"/>
        <v>0</v>
      </c>
    </row>
    <row r="41" spans="1:6">
      <c r="A41" s="78" t="s">
        <v>177</v>
      </c>
      <c r="B41" s="76">
        <v>12.557359999999999</v>
      </c>
      <c r="C41" s="76">
        <v>0</v>
      </c>
      <c r="D41" s="76">
        <v>0</v>
      </c>
      <c r="E41" s="77">
        <f t="shared" si="6"/>
        <v>0</v>
      </c>
      <c r="F41" s="77">
        <f t="shared" si="7"/>
        <v>0</v>
      </c>
    </row>
    <row r="42" spans="1:6">
      <c r="A42" s="78" t="s">
        <v>178</v>
      </c>
      <c r="B42" s="76">
        <v>9.2058400000000002</v>
      </c>
      <c r="C42" s="76">
        <v>0</v>
      </c>
      <c r="D42" s="76">
        <v>0</v>
      </c>
      <c r="E42" s="77">
        <f t="shared" si="6"/>
        <v>0</v>
      </c>
      <c r="F42" s="77">
        <f t="shared" si="7"/>
        <v>0</v>
      </c>
    </row>
    <row r="43" spans="1:6">
      <c r="A43" s="78" t="s">
        <v>179</v>
      </c>
      <c r="B43" s="76">
        <v>2.5473400000000002</v>
      </c>
      <c r="C43" s="76">
        <v>0</v>
      </c>
      <c r="D43" s="76">
        <v>0</v>
      </c>
      <c r="E43" s="77">
        <f t="shared" si="6"/>
        <v>0</v>
      </c>
      <c r="F43" s="77">
        <f t="shared" si="7"/>
        <v>0</v>
      </c>
    </row>
    <row r="44" spans="1:6">
      <c r="A44" s="78" t="s">
        <v>180</v>
      </c>
      <c r="B44" s="76">
        <v>0.87160000000000004</v>
      </c>
      <c r="C44" s="76">
        <v>0</v>
      </c>
      <c r="D44" s="76">
        <v>0</v>
      </c>
      <c r="E44" s="77">
        <f t="shared" si="6"/>
        <v>0</v>
      </c>
      <c r="F44" s="77">
        <f t="shared" si="7"/>
        <v>0</v>
      </c>
    </row>
    <row r="45" spans="1:6">
      <c r="A45" s="78" t="s">
        <v>181</v>
      </c>
      <c r="B45" s="76">
        <v>1.9812799999999999</v>
      </c>
      <c r="C45" s="76">
        <v>0</v>
      </c>
      <c r="D45" s="76">
        <v>0</v>
      </c>
      <c r="E45" s="77">
        <f t="shared" si="6"/>
        <v>0</v>
      </c>
      <c r="F45" s="77">
        <f t="shared" si="7"/>
        <v>0</v>
      </c>
    </row>
    <row r="46" spans="1:6">
      <c r="A46" s="78" t="s">
        <v>182</v>
      </c>
      <c r="B46" s="76">
        <v>0.86921999999999999</v>
      </c>
      <c r="C46" s="76">
        <v>0</v>
      </c>
      <c r="D46" s="76">
        <v>0</v>
      </c>
      <c r="E46" s="77">
        <f t="shared" si="6"/>
        <v>0</v>
      </c>
      <c r="F46" s="77">
        <f t="shared" si="7"/>
        <v>0</v>
      </c>
    </row>
    <row r="47" spans="1:6">
      <c r="A47" s="78" t="s">
        <v>183</v>
      </c>
      <c r="B47" s="76">
        <v>3.0829</v>
      </c>
      <c r="C47" s="76">
        <v>0</v>
      </c>
      <c r="D47" s="76">
        <v>0</v>
      </c>
      <c r="E47" s="77">
        <f t="shared" si="6"/>
        <v>0</v>
      </c>
      <c r="F47" s="77">
        <f t="shared" si="7"/>
        <v>0</v>
      </c>
    </row>
    <row r="48" spans="1:6">
      <c r="A48" s="78" t="s">
        <v>184</v>
      </c>
      <c r="B48" s="76">
        <v>1.07012</v>
      </c>
      <c r="C48" s="76">
        <v>1.07</v>
      </c>
      <c r="D48" s="76">
        <v>0</v>
      </c>
      <c r="E48" s="77">
        <f t="shared" si="6"/>
        <v>0.99988786304339705</v>
      </c>
      <c r="F48" s="77">
        <f t="shared" si="7"/>
        <v>0</v>
      </c>
    </row>
    <row r="49" spans="1:6">
      <c r="A49" s="78" t="s">
        <v>185</v>
      </c>
      <c r="B49" s="76">
        <v>3.4127999999999998</v>
      </c>
      <c r="C49" s="76">
        <v>0</v>
      </c>
      <c r="D49" s="76">
        <v>0</v>
      </c>
      <c r="E49" s="77">
        <f t="shared" si="6"/>
        <v>0</v>
      </c>
      <c r="F49" s="77">
        <f t="shared" si="7"/>
        <v>0</v>
      </c>
    </row>
    <row r="50" spans="1:6">
      <c r="A50" s="78" t="s">
        <v>186</v>
      </c>
      <c r="B50" s="76">
        <v>2.4712000000000001</v>
      </c>
      <c r="C50" s="76">
        <v>0</v>
      </c>
      <c r="D50" s="76">
        <v>0</v>
      </c>
      <c r="E50" s="77">
        <f t="shared" si="6"/>
        <v>0</v>
      </c>
      <c r="F50" s="77">
        <f t="shared" si="7"/>
        <v>0</v>
      </c>
    </row>
    <row r="51" spans="1:6">
      <c r="A51" s="78" t="s">
        <v>187</v>
      </c>
      <c r="B51" s="76">
        <v>12.659840000000001</v>
      </c>
      <c r="C51" s="76">
        <v>0</v>
      </c>
      <c r="D51" s="76">
        <v>0</v>
      </c>
      <c r="E51" s="77">
        <f t="shared" si="6"/>
        <v>0</v>
      </c>
      <c r="F51" s="77">
        <f t="shared" si="7"/>
        <v>0</v>
      </c>
    </row>
    <row r="52" spans="1:6">
      <c r="A52" s="78" t="s">
        <v>188</v>
      </c>
      <c r="B52" s="76">
        <v>12.34864</v>
      </c>
      <c r="C52" s="76">
        <v>0</v>
      </c>
      <c r="D52" s="76">
        <v>0</v>
      </c>
      <c r="E52" s="77">
        <f t="shared" si="6"/>
        <v>0</v>
      </c>
      <c r="F52" s="77">
        <f t="shared" si="7"/>
        <v>0</v>
      </c>
    </row>
    <row r="53" spans="1:6">
      <c r="A53" s="78" t="s">
        <v>189</v>
      </c>
      <c r="B53" s="76">
        <v>15.9252</v>
      </c>
      <c r="C53" s="76">
        <v>0</v>
      </c>
      <c r="D53" s="76">
        <v>0</v>
      </c>
      <c r="E53" s="77">
        <f t="shared" si="6"/>
        <v>0</v>
      </c>
      <c r="F53" s="77">
        <f t="shared" si="7"/>
        <v>0</v>
      </c>
    </row>
    <row r="54" spans="1:6">
      <c r="A54" s="78" t="s">
        <v>190</v>
      </c>
      <c r="B54" s="76">
        <v>2.5179200000000002</v>
      </c>
      <c r="C54" s="76">
        <v>0</v>
      </c>
      <c r="D54" s="76">
        <v>0</v>
      </c>
      <c r="E54" s="77">
        <f t="shared" si="6"/>
        <v>0</v>
      </c>
      <c r="F54" s="77">
        <f t="shared" si="7"/>
        <v>0</v>
      </c>
    </row>
    <row r="55" spans="1:6">
      <c r="A55" s="78" t="s">
        <v>191</v>
      </c>
      <c r="B55" s="76">
        <v>0.58919999999999995</v>
      </c>
      <c r="C55" s="76">
        <v>0</v>
      </c>
      <c r="D55" s="76">
        <v>0</v>
      </c>
      <c r="E55" s="77">
        <f t="shared" si="6"/>
        <v>0</v>
      </c>
      <c r="F55" s="77">
        <f t="shared" si="7"/>
        <v>0</v>
      </c>
    </row>
    <row r="56" spans="1:6">
      <c r="A56" s="78" t="s">
        <v>192</v>
      </c>
      <c r="B56" s="76">
        <v>0.85777999999999999</v>
      </c>
      <c r="C56" s="76">
        <v>0</v>
      </c>
      <c r="D56" s="76">
        <v>0</v>
      </c>
      <c r="E56" s="77">
        <f t="shared" si="6"/>
        <v>0</v>
      </c>
      <c r="F56" s="77">
        <f t="shared" si="7"/>
        <v>0</v>
      </c>
    </row>
    <row r="57" spans="1:6">
      <c r="A57" s="78" t="s">
        <v>193</v>
      </c>
      <c r="B57" s="76">
        <v>0.43724000000000002</v>
      </c>
      <c r="C57" s="76">
        <v>0</v>
      </c>
      <c r="D57" s="76">
        <v>0</v>
      </c>
      <c r="E57" s="77">
        <f t="shared" si="6"/>
        <v>0</v>
      </c>
      <c r="F57" s="77">
        <f t="shared" si="7"/>
        <v>0</v>
      </c>
    </row>
    <row r="58" spans="1:6">
      <c r="A58" s="78" t="s">
        <v>194</v>
      </c>
      <c r="B58" s="76">
        <v>2.0699999999999998</v>
      </c>
      <c r="C58" s="76">
        <v>2.0699999999999998</v>
      </c>
      <c r="D58" s="76">
        <v>0</v>
      </c>
      <c r="E58" s="77">
        <f t="shared" si="6"/>
        <v>1</v>
      </c>
      <c r="F58" s="77">
        <f t="shared" si="7"/>
        <v>0</v>
      </c>
    </row>
    <row r="59" spans="1:6">
      <c r="A59" s="75" t="s">
        <v>125</v>
      </c>
      <c r="B59" s="76">
        <v>400</v>
      </c>
      <c r="C59" s="76">
        <v>200.37</v>
      </c>
      <c r="D59" s="76">
        <v>0.81</v>
      </c>
      <c r="E59" s="77">
        <f t="shared" si="4"/>
        <v>0.50092500000000006</v>
      </c>
      <c r="F59" s="77">
        <f t="shared" si="5"/>
        <v>2.0250000000000003E-3</v>
      </c>
    </row>
    <row r="60" spans="1:6">
      <c r="A60" s="75" t="s">
        <v>126</v>
      </c>
      <c r="B60" s="76">
        <v>1900</v>
      </c>
      <c r="C60" s="76">
        <v>48.86</v>
      </c>
      <c r="D60" s="76">
        <v>3.17</v>
      </c>
      <c r="E60" s="77">
        <f t="shared" si="4"/>
        <v>2.5715789473684209E-2</v>
      </c>
      <c r="F60" s="77">
        <f t="shared" si="5"/>
        <v>1.668421052631579E-3</v>
      </c>
    </row>
    <row r="61" spans="1:6">
      <c r="A61" s="75" t="s">
        <v>127</v>
      </c>
      <c r="B61" s="76">
        <v>1400</v>
      </c>
      <c r="C61" s="76">
        <v>835.84</v>
      </c>
      <c r="D61" s="76">
        <v>183.21</v>
      </c>
      <c r="E61" s="77">
        <f t="shared" si="4"/>
        <v>0.59702857142857146</v>
      </c>
      <c r="F61" s="77">
        <f t="shared" si="5"/>
        <v>0.13086428571428571</v>
      </c>
    </row>
    <row r="62" spans="1:6">
      <c r="A62" s="75" t="s">
        <v>128</v>
      </c>
      <c r="B62" s="76">
        <v>11500</v>
      </c>
      <c r="C62" s="76">
        <v>0</v>
      </c>
      <c r="D62" s="76">
        <v>0</v>
      </c>
      <c r="E62" s="77">
        <f t="shared" si="4"/>
        <v>0</v>
      </c>
      <c r="F62" s="77">
        <f t="shared" si="5"/>
        <v>0</v>
      </c>
    </row>
    <row r="63" spans="1:6">
      <c r="A63" s="82" t="s">
        <v>112</v>
      </c>
      <c r="B63" s="83">
        <f>SUM(B64:B65)</f>
        <v>54.893000000000001</v>
      </c>
      <c r="C63" s="83">
        <f>SUM(C64:C65)</f>
        <v>16.29</v>
      </c>
      <c r="D63" s="83">
        <f>SUM(D64:D65)</f>
        <v>8.26</v>
      </c>
      <c r="E63" s="84">
        <f t="shared" si="2"/>
        <v>0.29675914961834843</v>
      </c>
      <c r="F63" s="84">
        <f t="shared" si="3"/>
        <v>0.1504745595977629</v>
      </c>
    </row>
    <row r="64" spans="1:6">
      <c r="A64" s="75" t="s">
        <v>120</v>
      </c>
      <c r="B64" s="76">
        <v>12</v>
      </c>
      <c r="C64" s="76">
        <v>0</v>
      </c>
      <c r="D64" s="76">
        <v>0</v>
      </c>
      <c r="E64" s="77">
        <f t="shared" si="2"/>
        <v>0</v>
      </c>
      <c r="F64" s="77">
        <f t="shared" si="3"/>
        <v>0</v>
      </c>
    </row>
    <row r="65" spans="1:6">
      <c r="A65" s="75" t="s">
        <v>121</v>
      </c>
      <c r="B65" s="76">
        <v>42.893000000000001</v>
      </c>
      <c r="C65" s="76">
        <v>16.29</v>
      </c>
      <c r="D65" s="76">
        <v>8.26</v>
      </c>
      <c r="E65" s="77">
        <f t="shared" si="2"/>
        <v>0.37978224885179396</v>
      </c>
      <c r="F65" s="77">
        <f t="shared" si="3"/>
        <v>0.19257221458046767</v>
      </c>
    </row>
    <row r="66" spans="1:6">
      <c r="A66" s="82" t="s">
        <v>161</v>
      </c>
      <c r="B66" s="83">
        <f>SUM(B67:B73)</f>
        <v>800.66099311000005</v>
      </c>
      <c r="C66" s="83">
        <f>SUM(C67:C73)</f>
        <v>365.01</v>
      </c>
      <c r="D66" s="83">
        <f>SUM(D67:D73)</f>
        <v>84.060000000000016</v>
      </c>
      <c r="E66" s="84">
        <f t="shared" ref="E66:E73" si="8">C66/B66</f>
        <v>0.45588582826071622</v>
      </c>
      <c r="F66" s="84">
        <f t="shared" ref="F66:F73" si="9">D66/B66</f>
        <v>0.1049882543590472</v>
      </c>
    </row>
    <row r="67" spans="1:6">
      <c r="A67" s="79" t="s">
        <v>162</v>
      </c>
      <c r="B67" s="76">
        <v>54.8</v>
      </c>
      <c r="C67" s="76">
        <v>4.2</v>
      </c>
      <c r="D67" s="76">
        <v>4.2</v>
      </c>
      <c r="E67" s="77">
        <f t="shared" si="8"/>
        <v>7.6642335766423361E-2</v>
      </c>
      <c r="F67" s="77">
        <f t="shared" si="9"/>
        <v>7.6642335766423361E-2</v>
      </c>
    </row>
    <row r="68" spans="1:6">
      <c r="A68" s="79" t="s">
        <v>163</v>
      </c>
      <c r="B68" s="76">
        <v>43.422685000000001</v>
      </c>
      <c r="C68" s="76">
        <v>34.67</v>
      </c>
      <c r="D68" s="76">
        <v>28.46</v>
      </c>
      <c r="E68" s="77">
        <f t="shared" si="8"/>
        <v>0.79843058990939875</v>
      </c>
      <c r="F68" s="77">
        <f t="shared" si="9"/>
        <v>0.65541778450595578</v>
      </c>
    </row>
    <row r="69" spans="1:6">
      <c r="A69" s="79" t="s">
        <v>164</v>
      </c>
      <c r="B69" s="76">
        <v>315</v>
      </c>
      <c r="C69" s="76">
        <v>85.59</v>
      </c>
      <c r="D69" s="76">
        <v>43.02</v>
      </c>
      <c r="E69" s="77">
        <f t="shared" si="8"/>
        <v>0.27171428571428574</v>
      </c>
      <c r="F69" s="77">
        <f t="shared" si="9"/>
        <v>0.13657142857142859</v>
      </c>
    </row>
    <row r="70" spans="1:6">
      <c r="A70" s="79" t="s">
        <v>165</v>
      </c>
      <c r="B70" s="76">
        <v>145.66000099999999</v>
      </c>
      <c r="C70" s="76">
        <v>105.49</v>
      </c>
      <c r="D70" s="76">
        <v>1.59</v>
      </c>
      <c r="E70" s="77">
        <f t="shared" si="8"/>
        <v>0.72422078316476191</v>
      </c>
      <c r="F70" s="77">
        <f t="shared" si="9"/>
        <v>1.0915831313223733E-2</v>
      </c>
    </row>
    <row r="71" spans="1:6">
      <c r="A71" s="79" t="s">
        <v>166</v>
      </c>
      <c r="B71" s="76">
        <v>25.300000009999998</v>
      </c>
      <c r="C71" s="76">
        <v>1.73</v>
      </c>
      <c r="D71" s="76">
        <v>1.73</v>
      </c>
      <c r="E71" s="77">
        <f t="shared" si="8"/>
        <v>6.8379446613288764E-2</v>
      </c>
      <c r="F71" s="77">
        <f t="shared" si="9"/>
        <v>6.8379446613288764E-2</v>
      </c>
    </row>
    <row r="72" spans="1:6">
      <c r="A72" s="79" t="s">
        <v>167</v>
      </c>
      <c r="B72" s="76">
        <v>106.6822389</v>
      </c>
      <c r="C72" s="76">
        <v>23.53</v>
      </c>
      <c r="D72" s="76">
        <v>5.01</v>
      </c>
      <c r="E72" s="77">
        <f t="shared" si="8"/>
        <v>0.2205615502881989</v>
      </c>
      <c r="F72" s="77">
        <f t="shared" si="9"/>
        <v>4.6961894047763554E-2</v>
      </c>
    </row>
    <row r="73" spans="1:6">
      <c r="A73" s="85" t="s">
        <v>168</v>
      </c>
      <c r="B73" s="86">
        <v>109.79606820000001</v>
      </c>
      <c r="C73" s="86">
        <v>109.8</v>
      </c>
      <c r="D73" s="86">
        <v>0.05</v>
      </c>
      <c r="E73" s="87">
        <f t="shared" si="8"/>
        <v>1.0000358100254814</v>
      </c>
      <c r="F73" s="87">
        <f t="shared" si="9"/>
        <v>4.5538971312635766E-4</v>
      </c>
    </row>
    <row r="74" spans="1:6">
      <c r="A74" s="82" t="s">
        <v>83</v>
      </c>
      <c r="B74" s="83">
        <f>SUM(B75:B84)</f>
        <v>4972.8385657600011</v>
      </c>
      <c r="C74" s="83">
        <f>SUM(C75:C84)</f>
        <v>1242.99</v>
      </c>
      <c r="D74" s="83">
        <f>SUM(D75:D84)</f>
        <v>351.78000000000003</v>
      </c>
      <c r="E74" s="84">
        <f t="shared" si="2"/>
        <v>0.24995583177754602</v>
      </c>
      <c r="F74" s="84">
        <f t="shared" si="3"/>
        <v>7.074028150082072E-2</v>
      </c>
    </row>
    <row r="75" spans="1:6">
      <c r="A75" s="75" t="s">
        <v>151</v>
      </c>
      <c r="B75" s="76">
        <v>3</v>
      </c>
      <c r="C75" s="76">
        <v>1.6</v>
      </c>
      <c r="D75" s="76">
        <v>1.6</v>
      </c>
      <c r="E75" s="77">
        <f t="shared" si="2"/>
        <v>0.53333333333333333</v>
      </c>
      <c r="F75" s="77">
        <f t="shared" si="3"/>
        <v>0.53333333333333333</v>
      </c>
    </row>
    <row r="76" spans="1:6">
      <c r="A76" s="75" t="s">
        <v>152</v>
      </c>
      <c r="B76" s="76">
        <v>3</v>
      </c>
      <c r="C76" s="76">
        <v>0</v>
      </c>
      <c r="D76" s="76">
        <v>0</v>
      </c>
      <c r="E76" s="77">
        <f t="shared" si="2"/>
        <v>0</v>
      </c>
      <c r="F76" s="77">
        <f t="shared" si="3"/>
        <v>0</v>
      </c>
    </row>
    <row r="77" spans="1:6">
      <c r="A77" s="75" t="s">
        <v>153</v>
      </c>
      <c r="B77" s="76">
        <v>26.532244760000001</v>
      </c>
      <c r="C77" s="76">
        <v>26.53</v>
      </c>
      <c r="D77" s="76">
        <v>13.95</v>
      </c>
      <c r="E77" s="77">
        <f t="shared" si="2"/>
        <v>0.99991539502140492</v>
      </c>
      <c r="F77" s="77">
        <f t="shared" si="3"/>
        <v>0.52577533963620793</v>
      </c>
    </row>
    <row r="78" spans="1:6">
      <c r="A78" s="75" t="s">
        <v>154</v>
      </c>
      <c r="B78" s="76">
        <v>600</v>
      </c>
      <c r="C78" s="76">
        <v>600</v>
      </c>
      <c r="D78" s="76">
        <v>330</v>
      </c>
      <c r="E78" s="77">
        <f t="shared" si="2"/>
        <v>1</v>
      </c>
      <c r="F78" s="77">
        <f t="shared" si="3"/>
        <v>0.55000000000000004</v>
      </c>
    </row>
    <row r="79" spans="1:6">
      <c r="A79" s="75" t="s">
        <v>155</v>
      </c>
      <c r="B79" s="76">
        <v>715</v>
      </c>
      <c r="C79" s="76">
        <v>0</v>
      </c>
      <c r="D79" s="76">
        <v>0</v>
      </c>
      <c r="E79" s="77">
        <f t="shared" si="2"/>
        <v>0</v>
      </c>
      <c r="F79" s="77">
        <f t="shared" si="3"/>
        <v>0</v>
      </c>
    </row>
    <row r="80" spans="1:6">
      <c r="A80" s="75" t="s">
        <v>156</v>
      </c>
      <c r="B80" s="76">
        <v>67.456321000000003</v>
      </c>
      <c r="C80" s="76">
        <v>0</v>
      </c>
      <c r="D80" s="76">
        <v>0</v>
      </c>
      <c r="E80" s="77">
        <f t="shared" si="2"/>
        <v>0</v>
      </c>
      <c r="F80" s="77">
        <f t="shared" si="3"/>
        <v>0</v>
      </c>
    </row>
    <row r="81" spans="1:6">
      <c r="A81" s="75" t="s">
        <v>157</v>
      </c>
      <c r="B81" s="76">
        <v>30</v>
      </c>
      <c r="C81" s="76">
        <v>8.44</v>
      </c>
      <c r="D81" s="76">
        <v>0</v>
      </c>
      <c r="E81" s="77">
        <f t="shared" si="2"/>
        <v>0.28133333333333332</v>
      </c>
      <c r="F81" s="77">
        <f t="shared" si="3"/>
        <v>0</v>
      </c>
    </row>
    <row r="82" spans="1:6">
      <c r="A82" s="75" t="s">
        <v>158</v>
      </c>
      <c r="B82" s="76">
        <v>3500</v>
      </c>
      <c r="C82" s="76">
        <v>604.34</v>
      </c>
      <c r="D82" s="76">
        <v>4.55</v>
      </c>
      <c r="E82" s="77">
        <f t="shared" si="2"/>
        <v>0.17266857142857145</v>
      </c>
      <c r="F82" s="77">
        <f t="shared" si="3"/>
        <v>1.2999999999999999E-3</v>
      </c>
    </row>
    <row r="83" spans="1:6">
      <c r="A83" s="75" t="s">
        <v>159</v>
      </c>
      <c r="B83" s="76">
        <v>16.8</v>
      </c>
      <c r="C83" s="76">
        <v>2.08</v>
      </c>
      <c r="D83" s="76">
        <v>1.68</v>
      </c>
      <c r="E83" s="77">
        <f t="shared" si="2"/>
        <v>0.12380952380952381</v>
      </c>
      <c r="F83" s="77">
        <f t="shared" si="3"/>
        <v>9.9999999999999992E-2</v>
      </c>
    </row>
    <row r="84" spans="1:6">
      <c r="A84" s="75" t="s">
        <v>160</v>
      </c>
      <c r="B84" s="76">
        <v>11.05</v>
      </c>
      <c r="C84" s="76">
        <v>0</v>
      </c>
      <c r="D84" s="76">
        <v>0</v>
      </c>
      <c r="E84" s="77">
        <f t="shared" si="2"/>
        <v>0</v>
      </c>
      <c r="F84" s="77">
        <f t="shared" si="3"/>
        <v>0</v>
      </c>
    </row>
    <row r="85" spans="1:6">
      <c r="A85" s="88" t="s">
        <v>10</v>
      </c>
      <c r="B85" s="80">
        <f>B74+B5+B27+B63+B34+B66</f>
        <v>37578.675739510007</v>
      </c>
      <c r="C85" s="80">
        <f>C74+C5+C27+C63+C34+C66</f>
        <v>4688.13</v>
      </c>
      <c r="D85" s="80">
        <f>D74+D5+D27+D63+D34+D66</f>
        <v>1171.1899999999998</v>
      </c>
      <c r="E85" s="81">
        <f t="shared" si="2"/>
        <v>0.12475506142093577</v>
      </c>
      <c r="F85" s="81">
        <f t="shared" si="3"/>
        <v>3.1166345725392799E-2</v>
      </c>
    </row>
  </sheetData>
  <mergeCells count="3">
    <mergeCell ref="A1:F1"/>
    <mergeCell ref="A3:A4"/>
    <mergeCell ref="A2:F2"/>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12" zoomScaleNormal="112" zoomScaleSheetLayoutView="100" workbookViewId="0">
      <selection activeCell="F20" sqref="F20"/>
    </sheetView>
  </sheetViews>
  <sheetFormatPr defaultColWidth="11" defaultRowHeight="15.75"/>
  <cols>
    <col min="2" max="3" width="16" customWidth="1"/>
    <col min="4" max="4" width="12" bestFit="1" customWidth="1"/>
    <col min="5" max="5" width="11" bestFit="1" customWidth="1"/>
    <col min="6" max="6" width="13.125" customWidth="1"/>
    <col min="7" max="7" width="13.375" customWidth="1"/>
  </cols>
  <sheetData>
    <row r="1" spans="1:7">
      <c r="A1" s="117" t="s">
        <v>94</v>
      </c>
      <c r="B1" s="117"/>
      <c r="C1" s="117"/>
      <c r="D1" s="117"/>
      <c r="E1" s="117"/>
      <c r="F1" s="117"/>
      <c r="G1" s="117"/>
    </row>
    <row r="2" spans="1:7" ht="16.5" thickBot="1">
      <c r="A2" s="116" t="s">
        <v>93</v>
      </c>
      <c r="B2" s="116"/>
      <c r="C2" s="116"/>
      <c r="D2" s="116"/>
      <c r="E2" s="116"/>
      <c r="F2" s="116"/>
      <c r="G2" s="116"/>
    </row>
    <row r="3" spans="1:7" ht="26.25" thickBot="1">
      <c r="A3" s="51" t="s">
        <v>0</v>
      </c>
      <c r="B3" s="55" t="s">
        <v>11</v>
      </c>
      <c r="C3" s="109" t="s">
        <v>2</v>
      </c>
      <c r="D3" s="55" t="s">
        <v>12</v>
      </c>
      <c r="E3" s="55" t="s">
        <v>13</v>
      </c>
      <c r="F3" s="55" t="s">
        <v>14</v>
      </c>
      <c r="G3" s="55" t="s">
        <v>15</v>
      </c>
    </row>
    <row r="4" spans="1:7" ht="16.5" thickBot="1">
      <c r="A4" s="17" t="s">
        <v>4</v>
      </c>
      <c r="B4" s="18">
        <v>34509.279999999999</v>
      </c>
      <c r="C4" s="20">
        <v>22499.65</v>
      </c>
      <c r="D4" s="18">
        <v>16951.41</v>
      </c>
      <c r="E4" s="18">
        <v>7816.18</v>
      </c>
      <c r="F4" s="19">
        <f>D4/$B4</f>
        <v>0.49121308818961162</v>
      </c>
      <c r="G4" s="19">
        <f t="shared" ref="G4:G6" si="0">E4/$B4</f>
        <v>0.22649501815163922</v>
      </c>
    </row>
    <row r="5" spans="1:7" ht="16.5" thickBot="1">
      <c r="A5" s="17" t="s">
        <v>195</v>
      </c>
      <c r="B5" s="18">
        <v>19719.52</v>
      </c>
      <c r="C5" s="20">
        <v>11987.75</v>
      </c>
      <c r="D5" s="18">
        <v>10934.88</v>
      </c>
      <c r="E5" s="18">
        <v>5839.33</v>
      </c>
      <c r="F5" s="19">
        <f t="shared" ref="F5:F6" si="1">D5/$B5</f>
        <v>0.55452059685022759</v>
      </c>
      <c r="G5" s="19">
        <f t="shared" si="0"/>
        <v>0.29611927673695909</v>
      </c>
    </row>
    <row r="6" spans="1:7" ht="16.5" thickBot="1">
      <c r="A6" s="56" t="s">
        <v>10</v>
      </c>
      <c r="B6" s="59">
        <f>SUM(B4:B5)</f>
        <v>54228.800000000003</v>
      </c>
      <c r="C6" s="59">
        <f t="shared" ref="C6" si="2">SUM(C4:C5)</f>
        <v>34487.4</v>
      </c>
      <c r="D6" s="59">
        <f>SUM(D4:D5)</f>
        <v>27886.29</v>
      </c>
      <c r="E6" s="59">
        <f>SUM(E4:E5)</f>
        <v>13655.51</v>
      </c>
      <c r="F6" s="60">
        <f t="shared" si="1"/>
        <v>0.51423394948809487</v>
      </c>
      <c r="G6" s="60">
        <f t="shared" si="0"/>
        <v>0.25181287433983418</v>
      </c>
    </row>
    <row r="7" spans="1:7" ht="36" customHeight="1">
      <c r="A7" s="137" t="s">
        <v>197</v>
      </c>
      <c r="B7" s="137"/>
      <c r="C7" s="137"/>
      <c r="D7" s="137"/>
      <c r="E7" s="137"/>
      <c r="F7" s="137"/>
      <c r="G7" s="137"/>
    </row>
    <row r="8" spans="1:7" ht="40.5" customHeight="1">
      <c r="A8" s="135" t="s">
        <v>198</v>
      </c>
      <c r="B8" s="135"/>
      <c r="C8" s="135"/>
      <c r="D8" s="135"/>
      <c r="E8" s="135"/>
      <c r="F8" s="135"/>
      <c r="G8" s="135"/>
    </row>
  </sheetData>
  <mergeCells count="4">
    <mergeCell ref="A1:G1"/>
    <mergeCell ref="A2:G2"/>
    <mergeCell ref="A7:G7"/>
    <mergeCell ref="A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A13" sqref="A13:H13"/>
    </sheetView>
  </sheetViews>
  <sheetFormatPr defaultColWidth="11" defaultRowHeight="15.75"/>
  <cols>
    <col min="1" max="1" width="18.5" bestFit="1" customWidth="1"/>
    <col min="2" max="2" width="19.375" customWidth="1"/>
    <col min="3" max="4" width="17.125" customWidth="1"/>
    <col min="5" max="5" width="16.125" customWidth="1"/>
    <col min="7" max="7" width="14" customWidth="1"/>
    <col min="8" max="8" width="15.375" customWidth="1"/>
  </cols>
  <sheetData>
    <row r="1" spans="1:8">
      <c r="A1" s="115" t="s">
        <v>95</v>
      </c>
      <c r="B1" s="115"/>
      <c r="C1" s="115"/>
      <c r="D1" s="115"/>
      <c r="E1" s="115"/>
      <c r="F1" s="115"/>
      <c r="G1" s="115"/>
      <c r="H1" s="115"/>
    </row>
    <row r="2" spans="1:8" ht="16.5" thickBot="1">
      <c r="A2" s="116" t="s">
        <v>93</v>
      </c>
      <c r="B2" s="116"/>
      <c r="C2" s="116"/>
      <c r="D2" s="116"/>
      <c r="E2" s="116"/>
      <c r="F2" s="116"/>
      <c r="G2" s="116"/>
      <c r="H2" s="116"/>
    </row>
    <row r="3" spans="1:8" ht="26.25" thickBot="1">
      <c r="A3" s="51" t="s">
        <v>24</v>
      </c>
      <c r="B3" s="51" t="s">
        <v>16</v>
      </c>
      <c r="C3" s="55" t="s">
        <v>11</v>
      </c>
      <c r="D3" s="109" t="s">
        <v>2</v>
      </c>
      <c r="E3" s="55" t="s">
        <v>12</v>
      </c>
      <c r="F3" s="55" t="s">
        <v>13</v>
      </c>
      <c r="G3" s="55" t="s">
        <v>14</v>
      </c>
      <c r="H3" s="55" t="s">
        <v>15</v>
      </c>
    </row>
    <row r="4" spans="1:8" ht="16.5" thickBot="1">
      <c r="A4" s="120" t="s">
        <v>17</v>
      </c>
      <c r="B4" s="12" t="s">
        <v>18</v>
      </c>
      <c r="C4" s="13">
        <v>814.99</v>
      </c>
      <c r="D4" s="13">
        <v>447.12</v>
      </c>
      <c r="E4" s="67">
        <v>478.36</v>
      </c>
      <c r="F4" s="67">
        <v>209.36</v>
      </c>
      <c r="G4" s="14">
        <f>E4/$C4</f>
        <v>0.58695198714094654</v>
      </c>
      <c r="H4" s="14">
        <f t="shared" ref="H4:H12" si="0">F4/$C4</f>
        <v>0.2568865875654916</v>
      </c>
    </row>
    <row r="5" spans="1:8" ht="16.5" thickBot="1">
      <c r="A5" s="120"/>
      <c r="B5" s="12" t="s">
        <v>19</v>
      </c>
      <c r="C5" s="13">
        <v>1918.82</v>
      </c>
      <c r="D5" s="13">
        <v>971.68</v>
      </c>
      <c r="E5" s="67">
        <v>946.12</v>
      </c>
      <c r="F5" s="67">
        <v>464.56</v>
      </c>
      <c r="G5" s="14">
        <f t="shared" ref="G5:G12" si="1">E5/$C5</f>
        <v>0.49307386831490191</v>
      </c>
      <c r="H5" s="14">
        <f t="shared" si="0"/>
        <v>0.24210712833929188</v>
      </c>
    </row>
    <row r="6" spans="1:8" ht="16.5" thickBot="1">
      <c r="A6" s="120" t="s">
        <v>20</v>
      </c>
      <c r="B6" s="12" t="s">
        <v>18</v>
      </c>
      <c r="C6" s="13">
        <v>12532.61</v>
      </c>
      <c r="D6" s="13">
        <v>9037.39</v>
      </c>
      <c r="E6" s="67">
        <v>7481.92</v>
      </c>
      <c r="F6" s="67">
        <v>2759.97</v>
      </c>
      <c r="G6" s="14">
        <f t="shared" si="1"/>
        <v>0.5969961564271129</v>
      </c>
      <c r="H6" s="14">
        <f t="shared" si="0"/>
        <v>0.22022308202361676</v>
      </c>
    </row>
    <row r="7" spans="1:8" ht="16.5" thickBot="1">
      <c r="A7" s="120"/>
      <c r="B7" s="12" t="s">
        <v>19</v>
      </c>
      <c r="C7" s="13">
        <v>20384.080000000002</v>
      </c>
      <c r="D7" s="13">
        <v>13649.07</v>
      </c>
      <c r="E7" s="67">
        <v>8087.91</v>
      </c>
      <c r="F7" s="67">
        <v>4160.63</v>
      </c>
      <c r="G7" s="14">
        <f t="shared" si="1"/>
        <v>0.39677581720636884</v>
      </c>
      <c r="H7" s="14">
        <f t="shared" si="0"/>
        <v>0.20411173817999143</v>
      </c>
    </row>
    <row r="8" spans="1:8" ht="16.5" thickBot="1">
      <c r="A8" s="121" t="s">
        <v>21</v>
      </c>
      <c r="B8" s="12" t="s">
        <v>18</v>
      </c>
      <c r="C8" s="13">
        <v>1607.5</v>
      </c>
      <c r="D8" s="13">
        <v>803.76</v>
      </c>
      <c r="E8" s="67">
        <v>1035.04</v>
      </c>
      <c r="F8" s="67">
        <v>487.58</v>
      </c>
      <c r="G8" s="14">
        <f t="shared" si="1"/>
        <v>0.64388180404354589</v>
      </c>
      <c r="H8" s="14">
        <f t="shared" si="0"/>
        <v>0.30331570762052878</v>
      </c>
    </row>
    <row r="9" spans="1:8" ht="16.5" thickBot="1">
      <c r="A9" s="121"/>
      <c r="B9" s="12" t="s">
        <v>19</v>
      </c>
      <c r="C9" s="13">
        <v>13194.94</v>
      </c>
      <c r="D9" s="13">
        <v>6597.48</v>
      </c>
      <c r="E9" s="67">
        <v>7540.72</v>
      </c>
      <c r="F9" s="67">
        <v>4212.3</v>
      </c>
      <c r="G9" s="14">
        <f t="shared" si="1"/>
        <v>0.57148573619887622</v>
      </c>
      <c r="H9" s="14">
        <f t="shared" si="0"/>
        <v>0.31923601016753395</v>
      </c>
    </row>
    <row r="10" spans="1:8" ht="16.5" thickBot="1">
      <c r="A10" s="118" t="s">
        <v>199</v>
      </c>
      <c r="B10" s="118"/>
      <c r="C10" s="15">
        <v>2785.35</v>
      </c>
      <c r="D10" s="13">
        <v>2141.79</v>
      </c>
      <c r="E10" s="15">
        <v>1974.1546890898653</v>
      </c>
      <c r="F10" s="15">
        <v>1321.7539564371632</v>
      </c>
      <c r="G10" s="16">
        <f t="shared" si="1"/>
        <v>0.70876359850283277</v>
      </c>
      <c r="H10" s="16">
        <f t="shared" si="0"/>
        <v>0.47453783418140028</v>
      </c>
    </row>
    <row r="11" spans="1:8" ht="16.5" thickBot="1">
      <c r="A11" s="118" t="s">
        <v>22</v>
      </c>
      <c r="B11" s="118"/>
      <c r="C11" s="15">
        <v>990.51</v>
      </c>
      <c r="D11" s="13">
        <v>839.11</v>
      </c>
      <c r="E11" s="15">
        <v>342.06941041000027</v>
      </c>
      <c r="F11" s="15">
        <v>39.36</v>
      </c>
      <c r="G11" s="16">
        <f t="shared" si="1"/>
        <v>0.34534675107772789</v>
      </c>
      <c r="H11" s="16">
        <f t="shared" si="0"/>
        <v>3.9737105127661508E-2</v>
      </c>
    </row>
    <row r="12" spans="1:8" ht="16.5" thickBot="1">
      <c r="A12" s="119" t="s">
        <v>23</v>
      </c>
      <c r="B12" s="119"/>
      <c r="C12" s="61">
        <f>SUM(C4:C11)</f>
        <v>54228.800000000003</v>
      </c>
      <c r="D12" s="61">
        <f>SUM(D4:D11)</f>
        <v>34487.399999999994</v>
      </c>
      <c r="E12" s="61">
        <f>SUM(E4:E11)</f>
        <v>27886.294099499864</v>
      </c>
      <c r="F12" s="61">
        <f>SUM(F4:F11)</f>
        <v>13655.513956437166</v>
      </c>
      <c r="G12" s="62">
        <f t="shared" si="1"/>
        <v>0.51423402508445448</v>
      </c>
      <c r="H12" s="62">
        <f t="shared" si="0"/>
        <v>0.25181294729806236</v>
      </c>
    </row>
    <row r="13" spans="1:8" ht="39.75" customHeight="1">
      <c r="A13" s="138" t="s">
        <v>200</v>
      </c>
      <c r="B13" s="138"/>
      <c r="C13" s="138"/>
      <c r="D13" s="138"/>
      <c r="E13" s="138"/>
      <c r="F13" s="138"/>
      <c r="G13" s="138"/>
      <c r="H13" s="138"/>
    </row>
    <row r="15" spans="1:8">
      <c r="E15" s="65"/>
      <c r="F15" s="65"/>
    </row>
    <row r="17" spans="3:6">
      <c r="C17" s="65"/>
      <c r="D17" s="65"/>
      <c r="E17" s="65"/>
      <c r="F17" s="65"/>
    </row>
  </sheetData>
  <mergeCells count="9">
    <mergeCell ref="A13:H13"/>
    <mergeCell ref="A1:H1"/>
    <mergeCell ref="A10:B10"/>
    <mergeCell ref="A11:B11"/>
    <mergeCell ref="A12:B12"/>
    <mergeCell ref="A4:A5"/>
    <mergeCell ref="A6:A7"/>
    <mergeCell ref="A8:A9"/>
    <mergeCell ref="A2:H2"/>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zoomScaleSheetLayoutView="114" workbookViewId="0">
      <selection activeCell="C21" sqref="C21"/>
    </sheetView>
  </sheetViews>
  <sheetFormatPr defaultColWidth="11" defaultRowHeight="15.75"/>
  <cols>
    <col min="1" max="1" width="71.875" customWidth="1"/>
    <col min="2" max="2" width="17.625" customWidth="1"/>
    <col min="3" max="3" width="18.125" bestFit="1" customWidth="1"/>
    <col min="4" max="4" width="15.5" bestFit="1" customWidth="1"/>
    <col min="5" max="5" width="11.625" customWidth="1"/>
    <col min="6" max="6" width="12.875" customWidth="1"/>
  </cols>
  <sheetData>
    <row r="1" spans="1:6">
      <c r="A1" s="122" t="s">
        <v>96</v>
      </c>
      <c r="B1" s="122"/>
      <c r="C1" s="122"/>
      <c r="D1" s="122"/>
      <c r="E1" s="122"/>
      <c r="F1" s="122"/>
    </row>
    <row r="2" spans="1:6" ht="16.5" thickBot="1">
      <c r="A2" s="123" t="s">
        <v>93</v>
      </c>
      <c r="B2" s="123"/>
      <c r="C2" s="123"/>
      <c r="D2" s="123"/>
      <c r="E2" s="123"/>
      <c r="F2" s="123"/>
    </row>
    <row r="3" spans="1:6" ht="39" thickBot="1">
      <c r="A3" s="51" t="s">
        <v>25</v>
      </c>
      <c r="B3" s="55" t="s">
        <v>11</v>
      </c>
      <c r="C3" s="55" t="s">
        <v>12</v>
      </c>
      <c r="D3" s="55" t="s">
        <v>13</v>
      </c>
      <c r="E3" s="55" t="s">
        <v>14</v>
      </c>
      <c r="F3" s="55" t="s">
        <v>15</v>
      </c>
    </row>
    <row r="4" spans="1:6" ht="16.5" thickBot="1">
      <c r="A4" s="2" t="s">
        <v>26</v>
      </c>
      <c r="B4" s="3">
        <v>5980.6648439999999</v>
      </c>
      <c r="C4" s="3">
        <v>3796.7</v>
      </c>
      <c r="D4" s="3">
        <v>1409.32</v>
      </c>
      <c r="E4" s="4">
        <f>C4/B4</f>
        <v>0.63482908657036252</v>
      </c>
      <c r="F4" s="4">
        <f>D4/B4</f>
        <v>0.23564604216433835</v>
      </c>
    </row>
    <row r="5" spans="1:6" ht="26.25" thickBot="1">
      <c r="A5" s="2" t="s">
        <v>27</v>
      </c>
      <c r="B5" s="3">
        <v>2331.8381388000003</v>
      </c>
      <c r="C5" s="3">
        <v>1231.79</v>
      </c>
      <c r="D5" s="3">
        <v>484.57</v>
      </c>
      <c r="E5" s="4">
        <f t="shared" ref="E5:E17" si="0">C5/B5</f>
        <v>0.52824850040144644</v>
      </c>
      <c r="F5" s="4">
        <f t="shared" ref="F5:F17" si="1">D5/B5</f>
        <v>0.2078060187528141</v>
      </c>
    </row>
    <row r="6" spans="1:6" ht="26.25" thickBot="1">
      <c r="A6" s="2" t="s">
        <v>28</v>
      </c>
      <c r="B6" s="3">
        <v>6128.8473238999995</v>
      </c>
      <c r="C6" s="3">
        <v>3361.85</v>
      </c>
      <c r="D6" s="3">
        <v>1501.39</v>
      </c>
      <c r="E6" s="4">
        <f t="shared" si="0"/>
        <v>0.54852891944137017</v>
      </c>
      <c r="F6" s="4">
        <f t="shared" si="1"/>
        <v>0.24497102320450906</v>
      </c>
    </row>
    <row r="7" spans="1:6" ht="16.5" thickBot="1">
      <c r="A7" s="2" t="s">
        <v>29</v>
      </c>
      <c r="B7" s="3">
        <v>5224.4992103000004</v>
      </c>
      <c r="C7" s="3">
        <v>1901.97</v>
      </c>
      <c r="D7" s="3">
        <v>979.91</v>
      </c>
      <c r="E7" s="4">
        <f t="shared" si="0"/>
        <v>0.3640482893078637</v>
      </c>
      <c r="F7" s="4">
        <f t="shared" si="1"/>
        <v>0.18756056045871844</v>
      </c>
    </row>
    <row r="8" spans="1:6" ht="16.5" thickBot="1">
      <c r="A8" s="2" t="s">
        <v>30</v>
      </c>
      <c r="B8" s="3">
        <v>1581.2031549999999</v>
      </c>
      <c r="C8" s="3">
        <v>608.47</v>
      </c>
      <c r="D8" s="3">
        <v>331.78</v>
      </c>
      <c r="E8" s="4">
        <f t="shared" si="0"/>
        <v>0.38481456230081962</v>
      </c>
      <c r="F8" s="4">
        <f t="shared" si="1"/>
        <v>0.20982756007718692</v>
      </c>
    </row>
    <row r="9" spans="1:6" ht="16.5" thickBot="1">
      <c r="A9" s="2" t="s">
        <v>31</v>
      </c>
      <c r="B9" s="3">
        <v>4059.6681899999999</v>
      </c>
      <c r="C9" s="3">
        <v>1575.69</v>
      </c>
      <c r="D9" s="3">
        <v>884.28</v>
      </c>
      <c r="E9" s="4">
        <f t="shared" si="0"/>
        <v>0.38813270598846655</v>
      </c>
      <c r="F9" s="4">
        <f t="shared" si="1"/>
        <v>0.21782075741515219</v>
      </c>
    </row>
    <row r="10" spans="1:6" ht="29.25" customHeight="1" thickBot="1">
      <c r="A10" s="2" t="s">
        <v>32</v>
      </c>
      <c r="B10" s="3">
        <v>3384.8406030000001</v>
      </c>
      <c r="C10" s="3">
        <v>2088.38</v>
      </c>
      <c r="D10" s="3">
        <v>1141.52</v>
      </c>
      <c r="E10" s="4">
        <f t="shared" si="0"/>
        <v>0.61698030865886544</v>
      </c>
      <c r="F10" s="4">
        <f t="shared" si="1"/>
        <v>0.33724483185065363</v>
      </c>
    </row>
    <row r="11" spans="1:6" ht="16.5" thickBot="1">
      <c r="A11" s="2" t="s">
        <v>33</v>
      </c>
      <c r="B11" s="3">
        <v>8935.1634610000001</v>
      </c>
      <c r="C11" s="3">
        <v>5268.88</v>
      </c>
      <c r="D11" s="3">
        <v>3045.06</v>
      </c>
      <c r="E11" s="4">
        <f t="shared" si="0"/>
        <v>0.58967919534964175</v>
      </c>
      <c r="F11" s="4">
        <f t="shared" si="1"/>
        <v>0.34079510837054178</v>
      </c>
    </row>
    <row r="12" spans="1:6" ht="16.5" thickBot="1">
      <c r="A12" s="2" t="s">
        <v>34</v>
      </c>
      <c r="B12" s="3">
        <v>5696.0945039999997</v>
      </c>
      <c r="C12" s="3">
        <v>2237.42</v>
      </c>
      <c r="D12" s="3">
        <v>932.54</v>
      </c>
      <c r="E12" s="4">
        <f t="shared" si="0"/>
        <v>0.39279896048578622</v>
      </c>
      <c r="F12" s="4">
        <f t="shared" si="1"/>
        <v>0.16371568262168706</v>
      </c>
    </row>
    <row r="13" spans="1:6" ht="30.75" customHeight="1" thickBot="1">
      <c r="A13" s="2" t="s">
        <v>35</v>
      </c>
      <c r="B13" s="3">
        <v>6960.613327</v>
      </c>
      <c r="C13" s="3">
        <v>3927.61</v>
      </c>
      <c r="D13" s="3">
        <v>2287.4299999999998</v>
      </c>
      <c r="E13" s="4">
        <f t="shared" si="0"/>
        <v>0.56426205788000383</v>
      </c>
      <c r="F13" s="4">
        <f t="shared" si="1"/>
        <v>0.3286247766597134</v>
      </c>
    </row>
    <row r="14" spans="1:6" ht="34.5" customHeight="1" thickBot="1">
      <c r="A14" s="2" t="s">
        <v>36</v>
      </c>
      <c r="B14" s="3">
        <v>1217.5750009999999</v>
      </c>
      <c r="C14" s="3">
        <v>536.6</v>
      </c>
      <c r="D14" s="3">
        <v>184.94</v>
      </c>
      <c r="E14" s="4">
        <f t="shared" si="0"/>
        <v>0.44071207076302321</v>
      </c>
      <c r="F14" s="4">
        <f t="shared" si="1"/>
        <v>0.15189208044523575</v>
      </c>
    </row>
    <row r="15" spans="1:6" ht="16.5" thickBot="1">
      <c r="A15" s="5"/>
      <c r="B15" s="6"/>
      <c r="C15" s="6"/>
      <c r="D15" s="6"/>
      <c r="E15" s="7"/>
      <c r="F15" s="7"/>
    </row>
    <row r="16" spans="1:6" ht="16.5" thickBot="1">
      <c r="A16" s="106" t="s">
        <v>37</v>
      </c>
      <c r="B16" s="3">
        <v>1737.2846890000001</v>
      </c>
      <c r="C16" s="3">
        <v>1008.86</v>
      </c>
      <c r="D16" s="3">
        <v>433.41</v>
      </c>
      <c r="E16" s="4">
        <f t="shared" si="0"/>
        <v>0.58071081060451335</v>
      </c>
      <c r="F16" s="4">
        <f t="shared" si="1"/>
        <v>0.24947551932290127</v>
      </c>
    </row>
    <row r="17" spans="1:6" ht="16.5" thickBot="1">
      <c r="A17" s="8" t="s">
        <v>10</v>
      </c>
      <c r="B17" s="9">
        <f>SUM(B4:B16)</f>
        <v>53238.292447</v>
      </c>
      <c r="C17" s="9">
        <f>SUM(C4:C16)</f>
        <v>27544.22</v>
      </c>
      <c r="D17" s="9">
        <f>SUM(D4:D16)</f>
        <v>13616.15</v>
      </c>
      <c r="E17" s="10">
        <f t="shared" si="0"/>
        <v>0.5173760978044315</v>
      </c>
      <c r="F17" s="10">
        <f t="shared" si="1"/>
        <v>0.25575857853734141</v>
      </c>
    </row>
    <row r="24" spans="1:6">
      <c r="D24" s="65"/>
      <c r="E24" s="65"/>
    </row>
    <row r="25" spans="1:6">
      <c r="D25" s="65"/>
      <c r="E25" s="65"/>
    </row>
    <row r="54" spans="3:4">
      <c r="C54" s="65"/>
      <c r="D54" s="65"/>
    </row>
  </sheetData>
  <mergeCells count="2">
    <mergeCell ref="A1:F1"/>
    <mergeCell ref="A2:F2"/>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Normal="100" workbookViewId="0">
      <selection activeCell="K7" sqref="K7"/>
    </sheetView>
  </sheetViews>
  <sheetFormatPr defaultColWidth="11" defaultRowHeight="15.75"/>
  <cols>
    <col min="1" max="1" width="19.625" bestFit="1" customWidth="1"/>
    <col min="2" max="3" width="18" customWidth="1"/>
    <col min="6" max="6" width="12.5" customWidth="1"/>
    <col min="7" max="7" width="12.875" customWidth="1"/>
    <col min="9" max="9" width="21.625" bestFit="1" customWidth="1"/>
    <col min="13" max="13" width="39.5" bestFit="1" customWidth="1"/>
  </cols>
  <sheetData>
    <row r="1" spans="1:11">
      <c r="A1" s="122" t="s">
        <v>97</v>
      </c>
      <c r="B1" s="122"/>
      <c r="C1" s="122"/>
      <c r="D1" s="122"/>
      <c r="E1" s="122"/>
      <c r="F1" s="122"/>
      <c r="G1" s="122"/>
    </row>
    <row r="2" spans="1:11" ht="16.5" thickBot="1">
      <c r="A2" s="116" t="s">
        <v>93</v>
      </c>
      <c r="B2" s="116"/>
      <c r="C2" s="116"/>
      <c r="D2" s="116"/>
      <c r="E2" s="116"/>
      <c r="F2" s="116"/>
      <c r="G2" s="116"/>
    </row>
    <row r="3" spans="1:11" ht="26.25" thickBot="1">
      <c r="A3" s="51" t="s">
        <v>45</v>
      </c>
      <c r="B3" s="55" t="s">
        <v>11</v>
      </c>
      <c r="C3" s="109" t="s">
        <v>2</v>
      </c>
      <c r="D3" s="55" t="s">
        <v>12</v>
      </c>
      <c r="E3" s="55" t="s">
        <v>13</v>
      </c>
      <c r="F3" s="55" t="s">
        <v>14</v>
      </c>
      <c r="G3" s="55" t="s">
        <v>15</v>
      </c>
    </row>
    <row r="4" spans="1:11" ht="16.5" thickBot="1">
      <c r="A4" s="21" t="s">
        <v>38</v>
      </c>
      <c r="B4" s="22">
        <f>B5+B6</f>
        <v>414.01</v>
      </c>
      <c r="C4" s="22">
        <f>C5+C6</f>
        <v>207</v>
      </c>
      <c r="D4" s="22">
        <f>D5+D6</f>
        <v>205.13</v>
      </c>
      <c r="E4" s="22">
        <f>E5+E6</f>
        <v>69.19</v>
      </c>
      <c r="F4" s="23">
        <f>D4/B4</f>
        <v>0.49547112388589648</v>
      </c>
      <c r="G4" s="23">
        <f>E4/B4</f>
        <v>0.16712156711190551</v>
      </c>
    </row>
    <row r="5" spans="1:11" ht="16.5" thickBot="1">
      <c r="A5" s="24" t="s">
        <v>39</v>
      </c>
      <c r="B5" s="18">
        <v>271.51</v>
      </c>
      <c r="C5" s="18">
        <v>135.75</v>
      </c>
      <c r="D5" s="107">
        <v>167.1</v>
      </c>
      <c r="E5" s="107">
        <v>49.41</v>
      </c>
      <c r="F5" s="25">
        <f t="shared" ref="F5:F15" si="0">D5/B5</f>
        <v>0.61544694486390927</v>
      </c>
      <c r="G5" s="25">
        <f t="shared" ref="G5:G15" si="1">E5/B5</f>
        <v>0.18198224743103383</v>
      </c>
      <c r="J5" s="65"/>
      <c r="K5" s="65"/>
    </row>
    <row r="6" spans="1:11" ht="16.5" thickBot="1">
      <c r="A6" s="24" t="s">
        <v>5</v>
      </c>
      <c r="B6" s="18">
        <v>142.5</v>
      </c>
      <c r="C6" s="18">
        <v>71.25</v>
      </c>
      <c r="D6" s="107">
        <v>38.03</v>
      </c>
      <c r="E6" s="107">
        <v>19.78</v>
      </c>
      <c r="F6" s="25">
        <f t="shared" si="0"/>
        <v>0.26687719298245616</v>
      </c>
      <c r="G6" s="25">
        <f t="shared" si="1"/>
        <v>0.13880701754385966</v>
      </c>
    </row>
    <row r="7" spans="1:11" ht="16.5" thickBot="1">
      <c r="A7" s="21" t="s">
        <v>40</v>
      </c>
      <c r="B7" s="22">
        <f>B8+B9</f>
        <v>129.03</v>
      </c>
      <c r="C7" s="22">
        <f>C8+C9</f>
        <v>76.800000000000011</v>
      </c>
      <c r="D7" s="22">
        <f>D8+D9</f>
        <v>65.47</v>
      </c>
      <c r="E7" s="22">
        <f>E8+E9</f>
        <v>30.549999999999997</v>
      </c>
      <c r="F7" s="23">
        <f t="shared" si="0"/>
        <v>0.50740137952414166</v>
      </c>
      <c r="G7" s="23">
        <f t="shared" si="1"/>
        <v>0.23676664341625975</v>
      </c>
      <c r="J7" s="64"/>
    </row>
    <row r="8" spans="1:11" ht="16.5" thickBot="1">
      <c r="A8" s="24" t="s">
        <v>39</v>
      </c>
      <c r="B8" s="18">
        <v>88.96</v>
      </c>
      <c r="C8" s="18">
        <v>52.95</v>
      </c>
      <c r="D8" s="18">
        <v>45.76</v>
      </c>
      <c r="E8" s="18">
        <v>18.36</v>
      </c>
      <c r="F8" s="25">
        <f t="shared" si="0"/>
        <v>0.51438848920863312</v>
      </c>
      <c r="G8" s="25">
        <f t="shared" si="1"/>
        <v>0.20638489208633096</v>
      </c>
    </row>
    <row r="9" spans="1:11" ht="16.5" thickBot="1">
      <c r="A9" s="24" t="s">
        <v>5</v>
      </c>
      <c r="B9" s="18">
        <v>40.07</v>
      </c>
      <c r="C9" s="18">
        <v>23.85</v>
      </c>
      <c r="D9" s="18">
        <v>19.71</v>
      </c>
      <c r="E9" s="18">
        <v>12.19</v>
      </c>
      <c r="F9" s="25">
        <f t="shared" si="0"/>
        <v>0.49188919391065639</v>
      </c>
      <c r="G9" s="25">
        <f t="shared" si="1"/>
        <v>0.30421761916645867</v>
      </c>
    </row>
    <row r="10" spans="1:11" ht="16.5" thickBot="1">
      <c r="A10" s="21" t="s">
        <v>41</v>
      </c>
      <c r="B10" s="22">
        <f>B11+B12</f>
        <v>1375.78</v>
      </c>
      <c r="C10" s="22">
        <f>C11+C12</f>
        <v>687.88</v>
      </c>
      <c r="D10" s="22">
        <f>D11+D12</f>
        <v>675.52</v>
      </c>
      <c r="E10" s="22">
        <f>E11+E12</f>
        <v>364.82</v>
      </c>
      <c r="F10" s="23">
        <f t="shared" si="0"/>
        <v>0.49100873686199831</v>
      </c>
      <c r="G10" s="23">
        <f t="shared" si="1"/>
        <v>0.26517321083312739</v>
      </c>
      <c r="J10" s="64"/>
    </row>
    <row r="11" spans="1:11" ht="16.5" thickBot="1">
      <c r="A11" s="24" t="s">
        <v>39</v>
      </c>
      <c r="B11" s="18">
        <v>930.98</v>
      </c>
      <c r="C11" s="18">
        <v>465.48</v>
      </c>
      <c r="D11" s="18">
        <v>455.28</v>
      </c>
      <c r="E11" s="18">
        <v>254.79</v>
      </c>
      <c r="F11" s="25">
        <f t="shared" si="0"/>
        <v>0.48903306193473539</v>
      </c>
      <c r="G11" s="25">
        <f t="shared" si="1"/>
        <v>0.27367934864336502</v>
      </c>
    </row>
    <row r="12" spans="1:11" ht="16.5" thickBot="1">
      <c r="A12" s="24" t="s">
        <v>5</v>
      </c>
      <c r="B12" s="18">
        <v>444.8</v>
      </c>
      <c r="C12" s="18">
        <v>222.4</v>
      </c>
      <c r="D12" s="18">
        <v>220.24</v>
      </c>
      <c r="E12" s="18">
        <v>110.03</v>
      </c>
      <c r="F12" s="25">
        <f t="shared" si="0"/>
        <v>0.49514388489208633</v>
      </c>
      <c r="G12" s="25">
        <f t="shared" si="1"/>
        <v>0.24736960431654675</v>
      </c>
    </row>
    <row r="13" spans="1:11" ht="16.5" thickBot="1">
      <c r="A13" s="11" t="s">
        <v>42</v>
      </c>
      <c r="B13" s="26">
        <f>B14+B15</f>
        <v>1918.8200000000002</v>
      </c>
      <c r="C13" s="26">
        <f>C14+C15</f>
        <v>971.68000000000006</v>
      </c>
      <c r="D13" s="26">
        <f>D14+D15</f>
        <v>946.12</v>
      </c>
      <c r="E13" s="26">
        <f>E14+E15</f>
        <v>464.55999999999995</v>
      </c>
      <c r="F13" s="27">
        <f t="shared" si="0"/>
        <v>0.49307386831490185</v>
      </c>
      <c r="G13" s="27">
        <f t="shared" si="1"/>
        <v>0.24210712833929179</v>
      </c>
    </row>
    <row r="14" spans="1:11" ht="16.5" thickBot="1">
      <c r="A14" s="28" t="s">
        <v>43</v>
      </c>
      <c r="B14" s="29">
        <f t="shared" ref="B14:E15" si="2">B11+B8+B5</f>
        <v>1291.45</v>
      </c>
      <c r="C14" s="29">
        <f t="shared" si="2"/>
        <v>654.18000000000006</v>
      </c>
      <c r="D14" s="29">
        <f t="shared" si="2"/>
        <v>668.14</v>
      </c>
      <c r="E14" s="29">
        <f t="shared" si="2"/>
        <v>322.55999999999995</v>
      </c>
      <c r="F14" s="25">
        <f t="shared" si="0"/>
        <v>0.51735645979325562</v>
      </c>
      <c r="G14" s="25">
        <f t="shared" si="1"/>
        <v>0.24976576716094306</v>
      </c>
      <c r="I14" s="66"/>
    </row>
    <row r="15" spans="1:11" ht="16.5" thickBot="1">
      <c r="A15" s="28" t="s">
        <v>44</v>
      </c>
      <c r="B15" s="29">
        <f t="shared" si="2"/>
        <v>627.37</v>
      </c>
      <c r="C15" s="29">
        <f t="shared" si="2"/>
        <v>317.5</v>
      </c>
      <c r="D15" s="29">
        <f t="shared" si="2"/>
        <v>277.98</v>
      </c>
      <c r="E15" s="29">
        <f t="shared" si="2"/>
        <v>142</v>
      </c>
      <c r="F15" s="25">
        <f t="shared" si="0"/>
        <v>0.4430878110206099</v>
      </c>
      <c r="G15" s="25">
        <f t="shared" si="1"/>
        <v>0.22634171222723432</v>
      </c>
    </row>
    <row r="16" spans="1:11">
      <c r="A16" s="1" t="s">
        <v>84</v>
      </c>
    </row>
    <row r="24" spans="9:20">
      <c r="I24" s="111"/>
      <c r="J24" s="111"/>
      <c r="K24" s="111"/>
      <c r="M24" s="111"/>
      <c r="N24" s="112"/>
      <c r="P24" s="111"/>
      <c r="Q24" s="111"/>
      <c r="R24" s="111"/>
      <c r="S24" s="111"/>
      <c r="T24" s="112"/>
    </row>
    <row r="25" spans="9:20">
      <c r="I25" s="111"/>
      <c r="J25" s="111"/>
      <c r="K25" s="111"/>
      <c r="M25" s="111"/>
      <c r="N25" s="112"/>
      <c r="P25" s="111"/>
      <c r="Q25" s="111"/>
      <c r="R25" s="111"/>
      <c r="S25" s="111"/>
      <c r="T25" s="112"/>
    </row>
    <row r="26" spans="9:20">
      <c r="I26" s="111"/>
      <c r="J26" s="111"/>
      <c r="K26" s="111"/>
      <c r="M26" s="111"/>
      <c r="N26" s="112"/>
      <c r="P26" s="111"/>
      <c r="Q26" s="111"/>
      <c r="R26" s="111"/>
      <c r="S26" s="111"/>
      <c r="T26" s="112"/>
    </row>
    <row r="27" spans="9:20">
      <c r="I27" s="111"/>
      <c r="J27" s="111"/>
      <c r="K27" s="111"/>
      <c r="M27" s="111"/>
      <c r="N27" s="112"/>
      <c r="P27" s="111"/>
      <c r="Q27" s="111"/>
      <c r="R27" s="111"/>
      <c r="S27" s="111"/>
      <c r="T27" s="112"/>
    </row>
    <row r="28" spans="9:20">
      <c r="I28" s="111"/>
      <c r="J28" s="111"/>
      <c r="K28" s="111"/>
      <c r="M28" s="111"/>
      <c r="N28" s="112"/>
      <c r="P28" s="111"/>
      <c r="Q28" s="111"/>
      <c r="R28" s="111"/>
      <c r="S28" s="111"/>
      <c r="T28" s="112"/>
    </row>
    <row r="29" spans="9:20">
      <c r="I29" s="111"/>
      <c r="J29" s="111"/>
      <c r="K29" s="111"/>
      <c r="M29" s="111"/>
      <c r="N29" s="112"/>
      <c r="P29" s="111"/>
      <c r="Q29" s="111"/>
      <c r="R29" s="111"/>
      <c r="S29" s="111"/>
      <c r="T29" s="112"/>
    </row>
    <row r="30" spans="9:20">
      <c r="I30" s="111"/>
      <c r="J30" s="111"/>
      <c r="K30" s="111"/>
      <c r="M30" s="111"/>
      <c r="N30" s="112"/>
      <c r="P30" s="111"/>
      <c r="Q30" s="111"/>
      <c r="R30" s="111"/>
      <c r="S30" s="111"/>
      <c r="T30" s="112"/>
    </row>
    <row r="31" spans="9:20">
      <c r="I31" s="111"/>
      <c r="J31" s="111"/>
      <c r="K31" s="111"/>
      <c r="M31" s="111"/>
      <c r="N31" s="112"/>
      <c r="P31" s="111"/>
      <c r="Q31" s="111"/>
      <c r="R31" s="111"/>
      <c r="S31" s="111"/>
      <c r="T31" s="112"/>
    </row>
    <row r="32" spans="9:20">
      <c r="I32" s="111"/>
      <c r="J32" s="111"/>
      <c r="K32" s="111"/>
      <c r="M32" s="111"/>
      <c r="N32" s="112"/>
      <c r="P32" s="111"/>
      <c r="Q32" s="111"/>
      <c r="R32" s="111"/>
      <c r="S32" s="111"/>
      <c r="T32" s="112"/>
    </row>
    <row r="33" spans="9:20">
      <c r="I33" s="111"/>
      <c r="J33" s="111"/>
      <c r="K33" s="111"/>
      <c r="M33" s="111"/>
      <c r="N33" s="112"/>
      <c r="P33" s="111"/>
      <c r="Q33" s="111"/>
    </row>
    <row r="34" spans="9:20">
      <c r="I34" s="111"/>
      <c r="J34" s="111"/>
      <c r="K34" s="111"/>
      <c r="M34" s="111"/>
      <c r="N34" s="112"/>
      <c r="P34" s="111"/>
      <c r="Q34" s="111"/>
    </row>
    <row r="35" spans="9:20">
      <c r="I35" s="111"/>
      <c r="J35" s="111"/>
      <c r="K35" s="111"/>
      <c r="M35" s="111"/>
      <c r="N35" s="112"/>
      <c r="P35" s="111"/>
      <c r="Q35" s="111"/>
    </row>
    <row r="36" spans="9:20">
      <c r="I36" s="111"/>
      <c r="J36" s="111"/>
      <c r="K36" s="111"/>
      <c r="M36" s="111"/>
      <c r="N36" s="112"/>
      <c r="P36" s="111"/>
      <c r="Q36" s="111"/>
      <c r="R36" s="111"/>
      <c r="S36" s="111"/>
      <c r="T36" s="112"/>
    </row>
    <row r="37" spans="9:20">
      <c r="I37" s="111"/>
      <c r="J37" s="111"/>
      <c r="K37" s="111"/>
      <c r="M37" s="111"/>
      <c r="N37" s="112"/>
      <c r="P37" s="111"/>
      <c r="Q37" s="111"/>
      <c r="R37" s="111"/>
      <c r="S37" s="111"/>
      <c r="T37" s="112"/>
    </row>
    <row r="38" spans="9:20">
      <c r="I38" s="111"/>
      <c r="J38" s="111"/>
      <c r="K38" s="111"/>
      <c r="M38" s="111"/>
      <c r="N38" s="112"/>
      <c r="P38" s="111"/>
      <c r="Q38" s="111"/>
      <c r="R38" s="111"/>
      <c r="S38" s="111"/>
      <c r="T38" s="112"/>
    </row>
    <row r="39" spans="9:20">
      <c r="I39" s="111"/>
      <c r="J39" s="111"/>
      <c r="K39" s="111"/>
      <c r="M39" s="111"/>
      <c r="N39" s="112"/>
      <c r="P39" s="111"/>
      <c r="Q39" s="111"/>
      <c r="R39" s="111"/>
      <c r="S39" s="111"/>
    </row>
  </sheetData>
  <mergeCells count="2">
    <mergeCell ref="A1:G1"/>
    <mergeCell ref="A2:G2"/>
  </mergeCell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activeCell="D9" sqref="D9"/>
    </sheetView>
  </sheetViews>
  <sheetFormatPr defaultColWidth="11" defaultRowHeight="15.75"/>
  <cols>
    <col min="1" max="1" width="55.125" customWidth="1"/>
    <col min="2" max="2" width="14.625" customWidth="1"/>
    <col min="5" max="5" width="13.125" customWidth="1"/>
    <col min="6" max="6" width="14.125" customWidth="1"/>
  </cols>
  <sheetData>
    <row r="1" spans="1:11">
      <c r="A1" s="124" t="s">
        <v>98</v>
      </c>
      <c r="B1" s="124"/>
      <c r="C1" s="124"/>
      <c r="D1" s="124"/>
      <c r="E1" s="124"/>
      <c r="F1" s="124"/>
    </row>
    <row r="2" spans="1:11" ht="16.5" thickBot="1">
      <c r="A2" s="125" t="s">
        <v>93</v>
      </c>
      <c r="B2" s="125"/>
      <c r="C2" s="125"/>
      <c r="D2" s="125"/>
      <c r="E2" s="125"/>
      <c r="F2" s="125"/>
    </row>
    <row r="3" spans="1:11" ht="48" customHeight="1" thickBot="1">
      <c r="A3" s="51" t="s">
        <v>25</v>
      </c>
      <c r="B3" s="55" t="s">
        <v>11</v>
      </c>
      <c r="C3" s="55" t="s">
        <v>12</v>
      </c>
      <c r="D3" s="55" t="s">
        <v>13</v>
      </c>
      <c r="E3" s="55" t="s">
        <v>14</v>
      </c>
      <c r="F3" s="55" t="s">
        <v>15</v>
      </c>
    </row>
    <row r="4" spans="1:11" ht="16.5" thickBot="1">
      <c r="A4" s="30" t="s">
        <v>26</v>
      </c>
      <c r="B4" s="18">
        <v>189.78</v>
      </c>
      <c r="C4" s="18">
        <v>124.02</v>
      </c>
      <c r="D4" s="18">
        <v>50.04</v>
      </c>
      <c r="E4" s="19">
        <f>C4/B4</f>
        <v>0.65349351881125506</v>
      </c>
      <c r="F4" s="19">
        <f>D4/B4</f>
        <v>0.26367372747391715</v>
      </c>
    </row>
    <row r="5" spans="1:11" ht="26.25" thickBot="1">
      <c r="A5" s="30" t="s">
        <v>27</v>
      </c>
      <c r="B5" s="18">
        <v>168.04</v>
      </c>
      <c r="C5" s="18">
        <v>100.88</v>
      </c>
      <c r="D5" s="18">
        <v>61.86</v>
      </c>
      <c r="E5" s="19">
        <f t="shared" ref="E5:E15" si="0">C5/B5</f>
        <v>0.60033325398714588</v>
      </c>
      <c r="F5" s="19">
        <f t="shared" ref="F5:F15" si="1">D5/B5</f>
        <v>0.36812663651511546</v>
      </c>
    </row>
    <row r="6" spans="1:11" ht="36.75" customHeight="1" thickBot="1">
      <c r="A6" s="30" t="s">
        <v>28</v>
      </c>
      <c r="B6" s="18">
        <v>317.14999999999998</v>
      </c>
      <c r="C6" s="18">
        <v>178.1</v>
      </c>
      <c r="D6" s="18">
        <v>70.05</v>
      </c>
      <c r="E6" s="19">
        <f t="shared" si="0"/>
        <v>0.56156392874034367</v>
      </c>
      <c r="F6" s="19">
        <f t="shared" si="1"/>
        <v>0.22087340375216774</v>
      </c>
    </row>
    <row r="7" spans="1:11" ht="26.25" thickBot="1">
      <c r="A7" s="30" t="s">
        <v>29</v>
      </c>
      <c r="B7" s="18">
        <v>205.96</v>
      </c>
      <c r="C7" s="18">
        <v>84.06</v>
      </c>
      <c r="D7" s="18">
        <v>50.31</v>
      </c>
      <c r="E7" s="19">
        <f t="shared" si="0"/>
        <v>0.40813750242765584</v>
      </c>
      <c r="F7" s="19">
        <f t="shared" si="1"/>
        <v>0.24427073218100603</v>
      </c>
      <c r="J7" s="65"/>
      <c r="K7" s="65"/>
    </row>
    <row r="8" spans="1:11" ht="26.25" thickBot="1">
      <c r="A8" s="30" t="s">
        <v>30</v>
      </c>
      <c r="B8" s="18">
        <v>110.86</v>
      </c>
      <c r="C8" s="18">
        <v>51.28</v>
      </c>
      <c r="D8" s="18">
        <v>16.54</v>
      </c>
      <c r="E8" s="19">
        <f t="shared" si="0"/>
        <v>0.46256539779902583</v>
      </c>
      <c r="F8" s="19">
        <f t="shared" si="1"/>
        <v>0.14919718563954537</v>
      </c>
    </row>
    <row r="9" spans="1:11" ht="26.25" thickBot="1">
      <c r="A9" s="30" t="s">
        <v>31</v>
      </c>
      <c r="B9" s="18">
        <v>198.08</v>
      </c>
      <c r="C9" s="18">
        <v>76.3</v>
      </c>
      <c r="D9" s="18">
        <v>49.3</v>
      </c>
      <c r="E9" s="19">
        <f t="shared" si="0"/>
        <v>0.3851978998384491</v>
      </c>
      <c r="F9" s="19">
        <f t="shared" si="1"/>
        <v>0.24888933764135698</v>
      </c>
    </row>
    <row r="10" spans="1:11" ht="26.25" thickBot="1">
      <c r="A10" s="30" t="s">
        <v>33</v>
      </c>
      <c r="B10" s="18">
        <v>252.96</v>
      </c>
      <c r="C10" s="18">
        <v>111.34</v>
      </c>
      <c r="D10" s="18">
        <v>64.239999999999995</v>
      </c>
      <c r="E10" s="19">
        <f t="shared" si="0"/>
        <v>0.44014864010120175</v>
      </c>
      <c r="F10" s="19">
        <f t="shared" si="1"/>
        <v>0.25395319418089812</v>
      </c>
    </row>
    <row r="11" spans="1:11" ht="29.25" customHeight="1" thickBot="1">
      <c r="A11" s="30" t="s">
        <v>34</v>
      </c>
      <c r="B11" s="18">
        <v>183.07</v>
      </c>
      <c r="C11" s="18">
        <v>46.44</v>
      </c>
      <c r="D11" s="18">
        <v>19.510000000000002</v>
      </c>
      <c r="E11" s="19">
        <f t="shared" si="0"/>
        <v>0.25367345824001747</v>
      </c>
      <c r="F11" s="19">
        <f t="shared" si="1"/>
        <v>0.1065712568962692</v>
      </c>
    </row>
    <row r="12" spans="1:11" ht="26.25" thickBot="1">
      <c r="A12" s="30" t="s">
        <v>35</v>
      </c>
      <c r="B12" s="18">
        <v>197.41</v>
      </c>
      <c r="C12" s="18">
        <v>115.53</v>
      </c>
      <c r="D12" s="18">
        <v>57.23</v>
      </c>
      <c r="E12" s="19">
        <f t="shared" si="0"/>
        <v>0.5852287118180437</v>
      </c>
      <c r="F12" s="19">
        <f t="shared" si="1"/>
        <v>0.28990426016919102</v>
      </c>
    </row>
    <row r="13" spans="1:11" ht="26.25" thickBot="1">
      <c r="A13" s="30" t="s">
        <v>36</v>
      </c>
      <c r="B13" s="18">
        <v>20.260000000000002</v>
      </c>
      <c r="C13" s="18">
        <v>8.32</v>
      </c>
      <c r="D13" s="18">
        <v>4.17</v>
      </c>
      <c r="E13" s="19">
        <f t="shared" si="0"/>
        <v>0.4106614017769003</v>
      </c>
      <c r="F13" s="19">
        <f t="shared" si="1"/>
        <v>0.20582428430404737</v>
      </c>
    </row>
    <row r="14" spans="1:11" ht="16.5" thickBot="1">
      <c r="A14" s="30" t="s">
        <v>57</v>
      </c>
      <c r="B14" s="18">
        <v>75.25</v>
      </c>
      <c r="C14" s="18">
        <v>49.85</v>
      </c>
      <c r="D14" s="18">
        <v>21.31</v>
      </c>
      <c r="E14" s="19">
        <f t="shared" si="0"/>
        <v>0.66245847176079731</v>
      </c>
      <c r="F14" s="19">
        <f t="shared" si="1"/>
        <v>0.28318936877076412</v>
      </c>
    </row>
    <row r="15" spans="1:11" ht="16.5" thickBot="1">
      <c r="A15" s="56" t="s">
        <v>42</v>
      </c>
      <c r="B15" s="59">
        <f>SUM(B4:B14)</f>
        <v>1918.8200000000002</v>
      </c>
      <c r="C15" s="59">
        <f>SUM(C4:C14)</f>
        <v>946.12000000000012</v>
      </c>
      <c r="D15" s="59">
        <f>SUM(D4:D14)</f>
        <v>464.56</v>
      </c>
      <c r="E15" s="60">
        <f t="shared" si="0"/>
        <v>0.49307386831490191</v>
      </c>
      <c r="F15" s="60">
        <f t="shared" si="1"/>
        <v>0.24210712833929185</v>
      </c>
    </row>
  </sheetData>
  <mergeCells count="2">
    <mergeCell ref="A1:F1"/>
    <mergeCell ref="A2:F2"/>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Normal="100" workbookViewId="0">
      <selection activeCell="E12" sqref="E12"/>
    </sheetView>
  </sheetViews>
  <sheetFormatPr defaultColWidth="11" defaultRowHeight="15.75"/>
  <cols>
    <col min="1" max="1" width="19.375" bestFit="1" customWidth="1"/>
    <col min="2" max="3" width="17.625" customWidth="1"/>
    <col min="6" max="6" width="13.125" customWidth="1"/>
    <col min="7" max="7" width="13.375" customWidth="1"/>
  </cols>
  <sheetData>
    <row r="1" spans="1:7">
      <c r="A1" s="124" t="s">
        <v>99</v>
      </c>
      <c r="B1" s="124"/>
      <c r="C1" s="124"/>
      <c r="D1" s="124"/>
      <c r="E1" s="124"/>
      <c r="F1" s="124"/>
      <c r="G1" s="124"/>
    </row>
    <row r="2" spans="1:7" ht="16.5" thickBot="1">
      <c r="A2" s="125" t="s">
        <v>93</v>
      </c>
      <c r="B2" s="125"/>
      <c r="C2" s="125"/>
      <c r="D2" s="125"/>
      <c r="E2" s="125"/>
      <c r="F2" s="125"/>
      <c r="G2" s="125"/>
    </row>
    <row r="3" spans="1:7" ht="26.25" thickBot="1">
      <c r="A3" s="51" t="s">
        <v>58</v>
      </c>
      <c r="B3" s="55" t="s">
        <v>11</v>
      </c>
      <c r="C3" s="109" t="s">
        <v>2</v>
      </c>
      <c r="D3" s="55" t="s">
        <v>12</v>
      </c>
      <c r="E3" s="55" t="s">
        <v>13</v>
      </c>
      <c r="F3" s="55" t="s">
        <v>14</v>
      </c>
      <c r="G3" s="55" t="s">
        <v>15</v>
      </c>
    </row>
    <row r="4" spans="1:7" ht="16.5" thickBot="1">
      <c r="A4" s="21" t="s">
        <v>59</v>
      </c>
      <c r="B4" s="22">
        <f>B5+B6</f>
        <v>840.31000000000006</v>
      </c>
      <c r="C4" s="22">
        <f>C5+C6</f>
        <v>557.82774800000004</v>
      </c>
      <c r="D4" s="22">
        <f>D5+D6</f>
        <v>402.07</v>
      </c>
      <c r="E4" s="22">
        <f>E5+E6</f>
        <v>226.96</v>
      </c>
      <c r="F4" s="23">
        <f>D4/B4</f>
        <v>0.47847818067141884</v>
      </c>
      <c r="G4" s="23">
        <f>E4/'Tabella 7'!B4</f>
        <v>0.27009079982387452</v>
      </c>
    </row>
    <row r="5" spans="1:7" ht="16.5" thickBot="1">
      <c r="A5" s="24" t="s">
        <v>39</v>
      </c>
      <c r="B5" s="18">
        <v>550.69000000000005</v>
      </c>
      <c r="C5" s="18">
        <v>413.01566400000002</v>
      </c>
      <c r="D5" s="18">
        <v>313.49</v>
      </c>
      <c r="E5" s="18">
        <v>169.94</v>
      </c>
      <c r="F5" s="25">
        <f t="shared" ref="F5:F21" si="0">D5/B5</f>
        <v>0.56926764604405378</v>
      </c>
      <c r="G5" s="25">
        <f>E5/'Tabella 7'!B5</f>
        <v>0.30859467213858971</v>
      </c>
    </row>
    <row r="6" spans="1:7" ht="16.5" thickBot="1">
      <c r="A6" s="24" t="s">
        <v>5</v>
      </c>
      <c r="B6" s="18">
        <v>289.62</v>
      </c>
      <c r="C6" s="18">
        <v>144.812084</v>
      </c>
      <c r="D6" s="18">
        <v>88.58</v>
      </c>
      <c r="E6" s="18">
        <v>57.02</v>
      </c>
      <c r="F6" s="25">
        <f t="shared" si="0"/>
        <v>0.30584904357433879</v>
      </c>
      <c r="G6" s="25">
        <f>E6/'Tabella 7'!B6</f>
        <v>0.19687866860023479</v>
      </c>
    </row>
    <row r="7" spans="1:7" ht="16.5" thickBot="1">
      <c r="A7" s="21" t="s">
        <v>60</v>
      </c>
      <c r="B7" s="22">
        <f>B8+B9</f>
        <v>2378.96</v>
      </c>
      <c r="C7" s="22">
        <f>C8+C9</f>
        <v>1784.2176307500001</v>
      </c>
      <c r="D7" s="22">
        <f>D8+D9</f>
        <v>826.81</v>
      </c>
      <c r="E7" s="22">
        <f>E8+E9</f>
        <v>487.39</v>
      </c>
      <c r="F7" s="23">
        <f t="shared" si="0"/>
        <v>0.34755103070249183</v>
      </c>
      <c r="G7" s="23">
        <f>E7/'Tabella 7'!B7</f>
        <v>0.20487523960049769</v>
      </c>
    </row>
    <row r="8" spans="1:7" ht="16.5" thickBot="1">
      <c r="A8" s="24" t="s">
        <v>39</v>
      </c>
      <c r="B8" s="18">
        <v>2039.84</v>
      </c>
      <c r="C8" s="18">
        <v>1529.8777545</v>
      </c>
      <c r="D8" s="18">
        <v>758.65</v>
      </c>
      <c r="E8" s="18">
        <v>426.8</v>
      </c>
      <c r="F8" s="25">
        <f t="shared" si="0"/>
        <v>0.37191642481763276</v>
      </c>
      <c r="G8" s="25">
        <f>E8/'Tabella 7'!B8</f>
        <v>0.2092320966350302</v>
      </c>
    </row>
    <row r="9" spans="1:7" ht="16.5" thickBot="1">
      <c r="A9" s="24" t="s">
        <v>5</v>
      </c>
      <c r="B9" s="18">
        <v>339.12</v>
      </c>
      <c r="C9" s="18">
        <v>254.33987625</v>
      </c>
      <c r="D9" s="18">
        <v>68.16</v>
      </c>
      <c r="E9" s="18">
        <v>60.59</v>
      </c>
      <c r="F9" s="25">
        <f t="shared" si="0"/>
        <v>0.20099079971691436</v>
      </c>
      <c r="G9" s="25">
        <f>E9/'Tabella 7'!B9</f>
        <v>0.1786683179995282</v>
      </c>
    </row>
    <row r="10" spans="1:7" ht="16.5" thickBot="1">
      <c r="A10" s="21" t="s">
        <v>61</v>
      </c>
      <c r="B10" s="22">
        <f>B11+B12</f>
        <v>4950.72</v>
      </c>
      <c r="C10" s="22">
        <f>C11+C12</f>
        <v>3713.0416424999999</v>
      </c>
      <c r="D10" s="22">
        <f>D11+D12</f>
        <v>2035.24</v>
      </c>
      <c r="E10" s="22">
        <f>E11+E12</f>
        <v>947.29000000000008</v>
      </c>
      <c r="F10" s="23">
        <f t="shared" si="0"/>
        <v>0.41109979962510501</v>
      </c>
      <c r="G10" s="23">
        <f>E10/'Tabella 7'!B10</f>
        <v>0.19134388533385044</v>
      </c>
    </row>
    <row r="11" spans="1:7" ht="16.5" thickBot="1">
      <c r="A11" s="24" t="s">
        <v>39</v>
      </c>
      <c r="B11" s="18">
        <v>4113.55</v>
      </c>
      <c r="C11" s="18">
        <v>3085.1593822499999</v>
      </c>
      <c r="D11" s="107">
        <v>1567.21</v>
      </c>
      <c r="E11" s="107">
        <v>766.82</v>
      </c>
      <c r="F11" s="25">
        <f t="shared" si="0"/>
        <v>0.38098722514616329</v>
      </c>
      <c r="G11" s="25">
        <f>E11/'Tabella 7'!B11</f>
        <v>0.18641319541515236</v>
      </c>
    </row>
    <row r="12" spans="1:7" ht="16.5" thickBot="1">
      <c r="A12" s="24" t="s">
        <v>5</v>
      </c>
      <c r="B12" s="18">
        <v>837.17</v>
      </c>
      <c r="C12" s="18">
        <v>627.88226024999994</v>
      </c>
      <c r="D12" s="107">
        <v>468.03</v>
      </c>
      <c r="E12" s="107">
        <v>180.47</v>
      </c>
      <c r="F12" s="25">
        <f t="shared" si="0"/>
        <v>0.55906207819200404</v>
      </c>
      <c r="G12" s="25">
        <f>E12/'Tabella 7'!B12</f>
        <v>0.21557150877360631</v>
      </c>
    </row>
    <row r="13" spans="1:7" ht="16.5" thickBot="1">
      <c r="A13" s="21" t="s">
        <v>62</v>
      </c>
      <c r="B13" s="22">
        <f>B14+B15</f>
        <v>7120.96</v>
      </c>
      <c r="C13" s="22">
        <f>C14+C15</f>
        <v>3560.4794959999999</v>
      </c>
      <c r="D13" s="22">
        <f>D14+D15</f>
        <v>3012.9</v>
      </c>
      <c r="E13" s="22">
        <f>E14+E15</f>
        <v>1590.8899999999999</v>
      </c>
      <c r="F13" s="23">
        <f t="shared" si="0"/>
        <v>0.4231030647553139</v>
      </c>
      <c r="G13" s="23">
        <f>E13/'Tabella 7'!B13</f>
        <v>0.2234094841145014</v>
      </c>
    </row>
    <row r="14" spans="1:7" ht="16.5" thickBot="1">
      <c r="A14" s="24" t="s">
        <v>39</v>
      </c>
      <c r="B14" s="18">
        <v>5576.14</v>
      </c>
      <c r="C14" s="18">
        <v>2788.0700470000002</v>
      </c>
      <c r="D14" s="107">
        <v>2464.04</v>
      </c>
      <c r="E14" s="107">
        <v>1260.5</v>
      </c>
      <c r="F14" s="25">
        <f t="shared" si="0"/>
        <v>0.44188990950729357</v>
      </c>
      <c r="G14" s="25">
        <f>E14/'Tabella 7'!B14</f>
        <v>0.22605243053438398</v>
      </c>
    </row>
    <row r="15" spans="1:7" ht="16.5" thickBot="1">
      <c r="A15" s="24" t="s">
        <v>5</v>
      </c>
      <c r="B15" s="18">
        <v>1544.82</v>
      </c>
      <c r="C15" s="18">
        <v>772.409449</v>
      </c>
      <c r="D15" s="107">
        <v>548.86</v>
      </c>
      <c r="E15" s="107">
        <v>330.39</v>
      </c>
      <c r="F15" s="25">
        <f t="shared" si="0"/>
        <v>0.35529058401626079</v>
      </c>
      <c r="G15" s="25">
        <f>E15/'Tabella 7'!B15</f>
        <v>0.21386957703810153</v>
      </c>
    </row>
    <row r="16" spans="1:7" ht="16.5" thickBot="1">
      <c r="A16" s="21" t="s">
        <v>63</v>
      </c>
      <c r="B16" s="22">
        <f>B17+B18</f>
        <v>5093.13</v>
      </c>
      <c r="C16" s="22">
        <f>C17+C18</f>
        <v>4033.50333899819</v>
      </c>
      <c r="D16" s="22">
        <f>D17+D18</f>
        <v>1810.89</v>
      </c>
      <c r="E16" s="22">
        <f>E17+E18</f>
        <v>908.09999999999991</v>
      </c>
      <c r="F16" s="23">
        <f t="shared" si="0"/>
        <v>0.35555542466027767</v>
      </c>
      <c r="G16" s="23">
        <f>E16/'Tabella 7'!B16</f>
        <v>0.17829900277432539</v>
      </c>
    </row>
    <row r="17" spans="1:7" ht="16.5" thickBot="1">
      <c r="A17" s="24" t="s">
        <v>39</v>
      </c>
      <c r="B17" s="18">
        <v>4273.03</v>
      </c>
      <c r="C17" s="18">
        <v>3418.4310179981899</v>
      </c>
      <c r="D17" s="18">
        <v>1598.23</v>
      </c>
      <c r="E17" s="18">
        <v>784.93</v>
      </c>
      <c r="F17" s="25">
        <f t="shared" si="0"/>
        <v>0.3740273295530338</v>
      </c>
      <c r="G17" s="25">
        <f>E17/'Tabella 7'!B17</f>
        <v>0.18369400636082592</v>
      </c>
    </row>
    <row r="18" spans="1:7" ht="16.5" thickBot="1">
      <c r="A18" s="24" t="s">
        <v>5</v>
      </c>
      <c r="B18" s="18">
        <v>820.1</v>
      </c>
      <c r="C18" s="18">
        <v>615.07232099999999</v>
      </c>
      <c r="D18" s="18">
        <v>212.66</v>
      </c>
      <c r="E18" s="18">
        <v>123.17</v>
      </c>
      <c r="F18" s="25">
        <f t="shared" si="0"/>
        <v>0.2593098402633825</v>
      </c>
      <c r="G18" s="25">
        <f>E18/'Tabella 7'!B18</f>
        <v>0.15018900134129984</v>
      </c>
    </row>
    <row r="19" spans="1:7" ht="16.5" thickBot="1">
      <c r="A19" s="11" t="s">
        <v>42</v>
      </c>
      <c r="B19" s="26">
        <f>B20+B21</f>
        <v>20384.079999999998</v>
      </c>
      <c r="C19" s="26">
        <f>C20+C21</f>
        <v>13649.06985624819</v>
      </c>
      <c r="D19" s="26">
        <f>D20+D21</f>
        <v>8087.9099999999989</v>
      </c>
      <c r="E19" s="26">
        <f>E20+E21</f>
        <v>4160.63</v>
      </c>
      <c r="F19" s="27">
        <f t="shared" si="0"/>
        <v>0.3967758172063689</v>
      </c>
      <c r="G19" s="27">
        <f>E19/'Tabella 7'!B19</f>
        <v>0.20411173817999148</v>
      </c>
    </row>
    <row r="20" spans="1:7" ht="16.5" thickBot="1">
      <c r="A20" s="24" t="s">
        <v>56</v>
      </c>
      <c r="B20" s="18">
        <f>B5+B8+B11+B14+B17</f>
        <v>16553.25</v>
      </c>
      <c r="C20" s="18">
        <f>C5+C8+C11+C14+C17</f>
        <v>11234.55386574819</v>
      </c>
      <c r="D20" s="18">
        <f>D5+D8+D11+D14+D17</f>
        <v>6701.619999999999</v>
      </c>
      <c r="E20" s="18">
        <f t="shared" ref="E20:E21" si="1">E5+E8+E11+E14+E17</f>
        <v>3408.99</v>
      </c>
      <c r="F20" s="25">
        <f t="shared" si="0"/>
        <v>0.40485221935269505</v>
      </c>
      <c r="G20" s="25">
        <f>E20/'Tabella 7'!B20</f>
        <v>0.20594082732998051</v>
      </c>
    </row>
    <row r="21" spans="1:7" ht="16.5" thickBot="1">
      <c r="A21" s="24" t="s">
        <v>44</v>
      </c>
      <c r="B21" s="18">
        <f t="shared" ref="B21:D21" si="2">B6+B9+B12+B15+B18</f>
        <v>3830.8299999999995</v>
      </c>
      <c r="C21" s="18">
        <f t="shared" si="2"/>
        <v>2414.5159905</v>
      </c>
      <c r="D21" s="18">
        <f t="shared" si="2"/>
        <v>1386.2900000000002</v>
      </c>
      <c r="E21" s="18">
        <f t="shared" si="1"/>
        <v>751.64</v>
      </c>
      <c r="F21" s="25">
        <f t="shared" si="0"/>
        <v>0.36187719110479982</v>
      </c>
      <c r="G21" s="25">
        <f>E21/'Tabella 7'!B21</f>
        <v>0.19620813244127255</v>
      </c>
    </row>
    <row r="22" spans="1:7" s="31" customFormat="1">
      <c r="A22" s="126" t="s">
        <v>64</v>
      </c>
      <c r="B22" s="126"/>
      <c r="C22" s="126"/>
      <c r="D22" s="126"/>
      <c r="E22" s="126"/>
    </row>
  </sheetData>
  <mergeCells count="3">
    <mergeCell ref="A22:E22"/>
    <mergeCell ref="A1:G1"/>
    <mergeCell ref="A2:G2"/>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D16" sqref="D16"/>
    </sheetView>
  </sheetViews>
  <sheetFormatPr defaultColWidth="11" defaultRowHeight="15.75"/>
  <cols>
    <col min="1" max="1" width="47.5" customWidth="1"/>
    <col min="2" max="2" width="16.625" customWidth="1"/>
    <col min="5" max="5" width="12.875" customWidth="1"/>
    <col min="6" max="6" width="13" customWidth="1"/>
  </cols>
  <sheetData>
    <row r="1" spans="1:9" ht="23.25" customHeight="1">
      <c r="A1" s="124" t="s">
        <v>100</v>
      </c>
      <c r="B1" s="124"/>
      <c r="C1" s="124"/>
      <c r="D1" s="124"/>
      <c r="E1" s="124"/>
      <c r="F1" s="124"/>
    </row>
    <row r="2" spans="1:9" ht="16.5" thickBot="1">
      <c r="A2" s="125" t="s">
        <v>93</v>
      </c>
      <c r="B2" s="125"/>
      <c r="C2" s="125"/>
      <c r="D2" s="125"/>
      <c r="E2" s="125"/>
      <c r="F2" s="125"/>
    </row>
    <row r="3" spans="1:9" ht="26.25" thickBot="1">
      <c r="A3" s="51" t="s">
        <v>25</v>
      </c>
      <c r="B3" s="55" t="s">
        <v>11</v>
      </c>
      <c r="C3" s="55" t="s">
        <v>12</v>
      </c>
      <c r="D3" s="55" t="s">
        <v>13</v>
      </c>
      <c r="E3" s="55" t="s">
        <v>14</v>
      </c>
      <c r="F3" s="55" t="s">
        <v>15</v>
      </c>
    </row>
    <row r="4" spans="1:9" ht="16.5" thickBot="1">
      <c r="A4" s="30" t="s">
        <v>26</v>
      </c>
      <c r="B4" s="32">
        <v>1851.7</v>
      </c>
      <c r="C4" s="32">
        <v>627.11</v>
      </c>
      <c r="D4" s="32">
        <v>307.88</v>
      </c>
      <c r="E4" s="33">
        <f>C4/B4</f>
        <v>0.33866717070799807</v>
      </c>
      <c r="F4" s="33">
        <f>D4/B4</f>
        <v>0.16626883404439163</v>
      </c>
      <c r="I4" s="65"/>
    </row>
    <row r="5" spans="1:9" ht="26.25" thickBot="1">
      <c r="A5" s="30" t="s">
        <v>27</v>
      </c>
      <c r="B5" s="32">
        <v>1133.55</v>
      </c>
      <c r="C5" s="32">
        <v>489.43</v>
      </c>
      <c r="D5" s="32">
        <v>212.58</v>
      </c>
      <c r="E5" s="33">
        <f t="shared" ref="E5:E16" si="0">C5/B5</f>
        <v>0.43176745622160473</v>
      </c>
      <c r="F5" s="33">
        <f t="shared" ref="F5:F16" si="1">D5/B5</f>
        <v>0.18753473600635173</v>
      </c>
      <c r="I5" s="65"/>
    </row>
    <row r="6" spans="1:9" ht="39" thickBot="1">
      <c r="A6" s="30" t="s">
        <v>28</v>
      </c>
      <c r="B6" s="32">
        <v>2381.2600000000002</v>
      </c>
      <c r="C6" s="32">
        <v>1203.82</v>
      </c>
      <c r="D6" s="32">
        <v>469.84</v>
      </c>
      <c r="E6" s="33">
        <f t="shared" si="0"/>
        <v>0.50553908435030182</v>
      </c>
      <c r="F6" s="33">
        <f t="shared" si="1"/>
        <v>0.19730730789581982</v>
      </c>
      <c r="I6" s="65"/>
    </row>
    <row r="7" spans="1:9" ht="26.25" thickBot="1">
      <c r="A7" s="30" t="s">
        <v>29</v>
      </c>
      <c r="B7" s="32">
        <v>2736.18</v>
      </c>
      <c r="C7" s="32">
        <v>796.64</v>
      </c>
      <c r="D7" s="32">
        <v>442.5</v>
      </c>
      <c r="E7" s="33">
        <f t="shared" si="0"/>
        <v>0.29115043600932689</v>
      </c>
      <c r="F7" s="33">
        <f t="shared" si="1"/>
        <v>0.161721816547157</v>
      </c>
      <c r="I7" s="65"/>
    </row>
    <row r="8" spans="1:9" ht="26.25" thickBot="1">
      <c r="A8" s="30" t="s">
        <v>30</v>
      </c>
      <c r="B8" s="32">
        <v>1073.2</v>
      </c>
      <c r="C8" s="32">
        <v>470.43</v>
      </c>
      <c r="D8" s="32">
        <v>264.92</v>
      </c>
      <c r="E8" s="33">
        <f t="shared" si="0"/>
        <v>0.43834327245620575</v>
      </c>
      <c r="F8" s="33">
        <f t="shared" si="1"/>
        <v>0.2468505404398062</v>
      </c>
      <c r="I8" s="65"/>
    </row>
    <row r="9" spans="1:9" ht="26.25" thickBot="1">
      <c r="A9" s="30" t="s">
        <v>31</v>
      </c>
      <c r="B9" s="32">
        <v>3206.77</v>
      </c>
      <c r="C9" s="32">
        <v>1235.26</v>
      </c>
      <c r="D9" s="32">
        <v>681.42</v>
      </c>
      <c r="E9" s="33">
        <f t="shared" si="0"/>
        <v>0.38520380320384684</v>
      </c>
      <c r="F9" s="33">
        <f t="shared" si="1"/>
        <v>0.21249419197510266</v>
      </c>
      <c r="I9" s="65"/>
    </row>
    <row r="10" spans="1:9" ht="26.25" thickBot="1">
      <c r="A10" s="30" t="s">
        <v>32</v>
      </c>
      <c r="B10" s="32">
        <v>1605.64</v>
      </c>
      <c r="C10" s="32">
        <v>969.73</v>
      </c>
      <c r="D10" s="32">
        <v>557.83000000000004</v>
      </c>
      <c r="E10" s="33">
        <f t="shared" si="0"/>
        <v>0.60395231807877225</v>
      </c>
      <c r="F10" s="33">
        <f t="shared" si="1"/>
        <v>0.34741909768067564</v>
      </c>
      <c r="I10" s="65"/>
    </row>
    <row r="11" spans="1:9" ht="26.25" thickBot="1">
      <c r="A11" s="30" t="s">
        <v>33</v>
      </c>
      <c r="B11" s="32">
        <v>1461.55</v>
      </c>
      <c r="C11" s="32">
        <v>427.75</v>
      </c>
      <c r="D11" s="32">
        <v>245.86</v>
      </c>
      <c r="E11" s="33">
        <f t="shared" si="0"/>
        <v>0.29266874208887828</v>
      </c>
      <c r="F11" s="33">
        <f t="shared" si="1"/>
        <v>0.16821867195785298</v>
      </c>
      <c r="I11" s="65"/>
    </row>
    <row r="12" spans="1:9" ht="26.25" thickBot="1">
      <c r="A12" s="30" t="s">
        <v>34</v>
      </c>
      <c r="B12" s="32">
        <v>2232.89</v>
      </c>
      <c r="C12" s="32">
        <v>616.97</v>
      </c>
      <c r="D12" s="32">
        <v>312.48</v>
      </c>
      <c r="E12" s="33">
        <f t="shared" si="0"/>
        <v>0.27631007349220071</v>
      </c>
      <c r="F12" s="33">
        <f t="shared" si="1"/>
        <v>0.13994419787808626</v>
      </c>
      <c r="I12" s="65"/>
    </row>
    <row r="13" spans="1:9" ht="26.25" thickBot="1">
      <c r="A13" s="30" t="s">
        <v>35</v>
      </c>
      <c r="B13" s="32">
        <v>1977.31</v>
      </c>
      <c r="C13" s="32">
        <v>896.5</v>
      </c>
      <c r="D13" s="32">
        <v>501.01</v>
      </c>
      <c r="E13" s="33">
        <f t="shared" si="0"/>
        <v>0.45339375211777616</v>
      </c>
      <c r="F13" s="33">
        <f t="shared" si="1"/>
        <v>0.25337959146517236</v>
      </c>
      <c r="I13" s="65"/>
    </row>
    <row r="14" spans="1:9" ht="26.25" thickBot="1">
      <c r="A14" s="30" t="s">
        <v>36</v>
      </c>
      <c r="B14" s="32">
        <v>147.94999999999999</v>
      </c>
      <c r="C14" s="32">
        <v>61.86</v>
      </c>
      <c r="D14" s="32">
        <v>27.99</v>
      </c>
      <c r="E14" s="33">
        <f t="shared" si="0"/>
        <v>0.41811422777965529</v>
      </c>
      <c r="F14" s="33">
        <f t="shared" si="1"/>
        <v>0.18918553565393714</v>
      </c>
      <c r="I14" s="65"/>
    </row>
    <row r="15" spans="1:9" ht="16.5" thickBot="1">
      <c r="A15" s="30" t="s">
        <v>57</v>
      </c>
      <c r="B15" s="32">
        <v>576.08000000000004</v>
      </c>
      <c r="C15" s="32">
        <v>292.41000000000003</v>
      </c>
      <c r="D15" s="32">
        <v>136.32</v>
      </c>
      <c r="E15" s="33">
        <f t="shared" si="0"/>
        <v>0.50758575197889177</v>
      </c>
      <c r="F15" s="33">
        <f t="shared" si="1"/>
        <v>0.23663380086099151</v>
      </c>
      <c r="I15" s="65"/>
    </row>
    <row r="16" spans="1:9" ht="16.5" thickBot="1">
      <c r="A16" s="56" t="s">
        <v>42</v>
      </c>
      <c r="B16" s="57">
        <f>SUM(B4:B15)</f>
        <v>20384.080000000005</v>
      </c>
      <c r="C16" s="57">
        <f>SUM(C4:C15)</f>
        <v>8087.91</v>
      </c>
      <c r="D16" s="57">
        <f>SUM(D4:D15)</f>
        <v>4160.6299999999992</v>
      </c>
      <c r="E16" s="58">
        <f t="shared" si="0"/>
        <v>0.39677581720636879</v>
      </c>
      <c r="F16" s="58">
        <f t="shared" si="1"/>
        <v>0.20411173817999134</v>
      </c>
    </row>
    <row r="19" spans="2:2">
      <c r="B19" s="65"/>
    </row>
  </sheetData>
  <mergeCells count="2">
    <mergeCell ref="A1:F1"/>
    <mergeCell ref="A2:F2"/>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opLeftCell="A19" zoomScaleNormal="100" workbookViewId="0">
      <selection activeCell="F43" sqref="F43"/>
    </sheetView>
  </sheetViews>
  <sheetFormatPr defaultColWidth="11" defaultRowHeight="15.75"/>
  <cols>
    <col min="1" max="1" width="26.375" customWidth="1"/>
    <col min="2" max="3" width="16.375" customWidth="1"/>
    <col min="4" max="5" width="11.625" bestFit="1" customWidth="1"/>
    <col min="6" max="6" width="13.125" customWidth="1"/>
    <col min="7" max="7" width="13.5" customWidth="1"/>
    <col min="11" max="11" width="37.375" customWidth="1"/>
  </cols>
  <sheetData>
    <row r="1" spans="1:7">
      <c r="A1" s="124" t="s">
        <v>101</v>
      </c>
      <c r="B1" s="124"/>
      <c r="C1" s="124"/>
      <c r="D1" s="124"/>
      <c r="E1" s="124"/>
      <c r="F1" s="124"/>
      <c r="G1" s="124"/>
    </row>
    <row r="2" spans="1:7" ht="16.5" thickBot="1">
      <c r="A2" s="125" t="s">
        <v>93</v>
      </c>
      <c r="B2" s="125"/>
      <c r="C2" s="125"/>
      <c r="D2" s="125"/>
      <c r="E2" s="125"/>
      <c r="F2" s="125"/>
      <c r="G2" s="125"/>
    </row>
    <row r="3" spans="1:7" ht="26.25" thickBot="1">
      <c r="A3" s="103" t="s">
        <v>45</v>
      </c>
      <c r="B3" s="55" t="s">
        <v>11</v>
      </c>
      <c r="C3" s="109" t="s">
        <v>2</v>
      </c>
      <c r="D3" s="55" t="s">
        <v>12</v>
      </c>
      <c r="E3" s="55" t="s">
        <v>13</v>
      </c>
      <c r="F3" s="55" t="s">
        <v>14</v>
      </c>
      <c r="G3" s="55" t="s">
        <v>15</v>
      </c>
    </row>
    <row r="4" spans="1:7" ht="16.5" thickBot="1">
      <c r="A4" s="21" t="s">
        <v>67</v>
      </c>
      <c r="B4" s="22">
        <f>B5+B6</f>
        <v>1268.1500000000001</v>
      </c>
      <c r="C4" s="22">
        <f>C5+C6</f>
        <v>634.07999999999993</v>
      </c>
      <c r="D4" s="22">
        <f>D5+D6</f>
        <v>1116.1999999999998</v>
      </c>
      <c r="E4" s="22">
        <f>E5+E6</f>
        <v>566.24</v>
      </c>
      <c r="F4" s="34">
        <f>D4/B4</f>
        <v>0.88017978945708297</v>
      </c>
      <c r="G4" s="34">
        <f>E4/B4</f>
        <v>0.44650869376651026</v>
      </c>
    </row>
    <row r="5" spans="1:7" ht="16.5" thickBot="1">
      <c r="A5" s="24" t="s">
        <v>39</v>
      </c>
      <c r="B5" s="18">
        <v>481.9</v>
      </c>
      <c r="C5" s="18">
        <v>240.95</v>
      </c>
      <c r="D5" s="18">
        <v>404.14</v>
      </c>
      <c r="E5" s="18">
        <v>208.81</v>
      </c>
      <c r="F5" s="35">
        <f t="shared" ref="F5:F45" si="0">D5/B5</f>
        <v>0.83863872172649934</v>
      </c>
      <c r="G5" s="35">
        <f t="shared" ref="G5:G45" si="1">E5/B5</f>
        <v>0.43330566507574186</v>
      </c>
    </row>
    <row r="6" spans="1:7" ht="16.5" thickBot="1">
      <c r="A6" s="24" t="s">
        <v>5</v>
      </c>
      <c r="B6" s="18">
        <v>786.25</v>
      </c>
      <c r="C6" s="18">
        <v>393.13</v>
      </c>
      <c r="D6" s="18">
        <v>712.06</v>
      </c>
      <c r="E6" s="18">
        <v>357.43</v>
      </c>
      <c r="F6" s="35">
        <f t="shared" si="0"/>
        <v>0.90564069952305237</v>
      </c>
      <c r="G6" s="35">
        <f t="shared" si="1"/>
        <v>0.45460095389507155</v>
      </c>
    </row>
    <row r="7" spans="1:7" ht="16.5" thickBot="1">
      <c r="A7" s="21" t="s">
        <v>68</v>
      </c>
      <c r="B7" s="22">
        <f>B8+B9</f>
        <v>507.21000000000004</v>
      </c>
      <c r="C7" s="22">
        <f>C8+C9</f>
        <v>253.60000000000002</v>
      </c>
      <c r="D7" s="22">
        <f>D8+D9</f>
        <v>313.08</v>
      </c>
      <c r="E7" s="22">
        <f>E8+E9</f>
        <v>170.18</v>
      </c>
      <c r="F7" s="34">
        <f t="shared" si="0"/>
        <v>0.61725912343999523</v>
      </c>
      <c r="G7" s="34">
        <f t="shared" si="1"/>
        <v>0.33552177599022098</v>
      </c>
    </row>
    <row r="8" spans="1:7" ht="16.5" thickBot="1">
      <c r="A8" s="24" t="s">
        <v>39</v>
      </c>
      <c r="B8" s="18">
        <v>230.78</v>
      </c>
      <c r="C8" s="18">
        <v>115.39</v>
      </c>
      <c r="D8" s="18">
        <v>187.69</v>
      </c>
      <c r="E8" s="18">
        <v>83.52</v>
      </c>
      <c r="F8" s="35">
        <f t="shared" si="0"/>
        <v>0.81328538001559925</v>
      </c>
      <c r="G8" s="35">
        <f t="shared" si="1"/>
        <v>0.36190311118814456</v>
      </c>
    </row>
    <row r="9" spans="1:7" ht="16.5" thickBot="1">
      <c r="A9" s="24" t="s">
        <v>5</v>
      </c>
      <c r="B9" s="18">
        <v>276.43</v>
      </c>
      <c r="C9" s="18">
        <v>138.21</v>
      </c>
      <c r="D9" s="18">
        <v>125.39</v>
      </c>
      <c r="E9" s="18">
        <v>86.66</v>
      </c>
      <c r="F9" s="35">
        <f t="shared" si="0"/>
        <v>0.4536048909307962</v>
      </c>
      <c r="G9" s="35">
        <f t="shared" si="1"/>
        <v>0.31349708787034691</v>
      </c>
    </row>
    <row r="10" spans="1:7" ht="16.5" thickBot="1">
      <c r="A10" s="21" t="s">
        <v>69</v>
      </c>
      <c r="B10" s="22">
        <f>B11+B12</f>
        <v>1871.6</v>
      </c>
      <c r="C10" s="22">
        <f>C11+C12</f>
        <v>935.8</v>
      </c>
      <c r="D10" s="22">
        <f>D11+D12</f>
        <v>852.06999999999994</v>
      </c>
      <c r="E10" s="22">
        <f>E11+E12</f>
        <v>449.68000000000006</v>
      </c>
      <c r="F10" s="34">
        <f t="shared" si="0"/>
        <v>0.45526287668305193</v>
      </c>
      <c r="G10" s="34">
        <f t="shared" si="1"/>
        <v>0.24026501389185728</v>
      </c>
    </row>
    <row r="11" spans="1:7" ht="16.5" thickBot="1">
      <c r="A11" s="24" t="s">
        <v>39</v>
      </c>
      <c r="B11" s="18">
        <v>969.07</v>
      </c>
      <c r="C11" s="18">
        <v>484.53</v>
      </c>
      <c r="D11" s="107">
        <v>434.71</v>
      </c>
      <c r="E11" s="107">
        <v>167.21</v>
      </c>
      <c r="F11" s="35">
        <f t="shared" si="0"/>
        <v>0.44858472556162088</v>
      </c>
      <c r="G11" s="35">
        <f t="shared" si="1"/>
        <v>0.17254687483876294</v>
      </c>
    </row>
    <row r="12" spans="1:7" ht="16.5" thickBot="1">
      <c r="A12" s="24" t="s">
        <v>5</v>
      </c>
      <c r="B12" s="18">
        <v>902.53</v>
      </c>
      <c r="C12" s="18">
        <v>451.27</v>
      </c>
      <c r="D12" s="107">
        <v>417.36</v>
      </c>
      <c r="E12" s="107">
        <v>282.47000000000003</v>
      </c>
      <c r="F12" s="35">
        <f t="shared" si="0"/>
        <v>0.46243338171584325</v>
      </c>
      <c r="G12" s="35">
        <f t="shared" si="1"/>
        <v>0.31297574595858313</v>
      </c>
    </row>
    <row r="13" spans="1:7" ht="16.5" thickBot="1">
      <c r="A13" s="21" t="s">
        <v>70</v>
      </c>
      <c r="B13" s="22">
        <f>B14+B15</f>
        <v>747.09</v>
      </c>
      <c r="C13" s="22">
        <f>C14+C15</f>
        <v>373.54</v>
      </c>
      <c r="D13" s="22">
        <f>D14+D15</f>
        <v>400.2</v>
      </c>
      <c r="E13" s="22">
        <f>E14+E15</f>
        <v>206.2</v>
      </c>
      <c r="F13" s="34">
        <f t="shared" si="0"/>
        <v>0.53567843231739143</v>
      </c>
      <c r="G13" s="34">
        <f t="shared" si="1"/>
        <v>0.27600422974474292</v>
      </c>
    </row>
    <row r="14" spans="1:7" ht="16.5" thickBot="1">
      <c r="A14" s="24" t="s">
        <v>39</v>
      </c>
      <c r="B14" s="18">
        <v>392.55</v>
      </c>
      <c r="C14" s="18">
        <v>196.27</v>
      </c>
      <c r="D14" s="18">
        <v>216.38</v>
      </c>
      <c r="E14" s="18">
        <v>110.66</v>
      </c>
      <c r="F14" s="35">
        <f t="shared" si="0"/>
        <v>0.55121640555343265</v>
      </c>
      <c r="G14" s="35">
        <f t="shared" si="1"/>
        <v>0.28190039485415869</v>
      </c>
    </row>
    <row r="15" spans="1:7" ht="16.5" thickBot="1">
      <c r="A15" s="24" t="s">
        <v>5</v>
      </c>
      <c r="B15" s="18">
        <v>354.54</v>
      </c>
      <c r="C15" s="18">
        <v>177.27</v>
      </c>
      <c r="D15" s="18">
        <v>183.82</v>
      </c>
      <c r="E15" s="18">
        <v>95.54</v>
      </c>
      <c r="F15" s="35">
        <f t="shared" si="0"/>
        <v>0.51847464319963887</v>
      </c>
      <c r="G15" s="35">
        <f t="shared" si="1"/>
        <v>0.26947594065549729</v>
      </c>
    </row>
    <row r="16" spans="1:7" ht="16.5" thickBot="1">
      <c r="A16" s="21" t="s">
        <v>71</v>
      </c>
      <c r="B16" s="22">
        <f>B17+B18</f>
        <v>1940.94</v>
      </c>
      <c r="C16" s="22">
        <f>C17+C18</f>
        <v>970.48</v>
      </c>
      <c r="D16" s="22">
        <f>D17+D18</f>
        <v>1035.99</v>
      </c>
      <c r="E16" s="22">
        <f>E17+E18</f>
        <v>678.48</v>
      </c>
      <c r="F16" s="34">
        <f t="shared" si="0"/>
        <v>0.53375683946953534</v>
      </c>
      <c r="G16" s="34">
        <f t="shared" si="1"/>
        <v>0.34956258307830229</v>
      </c>
    </row>
    <row r="17" spans="1:7" ht="16.5" thickBot="1">
      <c r="A17" s="24" t="s">
        <v>39</v>
      </c>
      <c r="B17" s="18">
        <v>970.47</v>
      </c>
      <c r="C17" s="18">
        <v>485.24</v>
      </c>
      <c r="D17" s="18">
        <v>569.32000000000005</v>
      </c>
      <c r="E17" s="18">
        <v>286.33999999999997</v>
      </c>
      <c r="F17" s="35">
        <f t="shared" si="0"/>
        <v>0.5866435850670294</v>
      </c>
      <c r="G17" s="35">
        <f t="shared" si="1"/>
        <v>0.29505291250631133</v>
      </c>
    </row>
    <row r="18" spans="1:7" ht="16.5" thickBot="1">
      <c r="A18" s="24" t="s">
        <v>5</v>
      </c>
      <c r="B18" s="18">
        <v>970.47</v>
      </c>
      <c r="C18" s="18">
        <v>485.24</v>
      </c>
      <c r="D18" s="18">
        <v>466.67</v>
      </c>
      <c r="E18" s="18">
        <v>392.14</v>
      </c>
      <c r="F18" s="35">
        <f t="shared" si="0"/>
        <v>0.48087009387204138</v>
      </c>
      <c r="G18" s="35">
        <f t="shared" si="1"/>
        <v>0.40407225365029315</v>
      </c>
    </row>
    <row r="19" spans="1:7" ht="16.5" thickBot="1">
      <c r="A19" s="21" t="s">
        <v>72</v>
      </c>
      <c r="B19" s="22">
        <f>B20+B21</f>
        <v>873.36</v>
      </c>
      <c r="C19" s="22">
        <f>C20+C21</f>
        <v>436.68</v>
      </c>
      <c r="D19" s="22">
        <f>D20+D21</f>
        <v>356.14</v>
      </c>
      <c r="E19" s="22">
        <f>E20+E21</f>
        <v>156.36000000000001</v>
      </c>
      <c r="F19" s="34">
        <f t="shared" si="0"/>
        <v>0.40778144178803699</v>
      </c>
      <c r="G19" s="34">
        <f t="shared" si="1"/>
        <v>0.17903270129156362</v>
      </c>
    </row>
    <row r="20" spans="1:7" ht="16.5" thickBot="1">
      <c r="A20" s="24" t="s">
        <v>39</v>
      </c>
      <c r="B20" s="18">
        <v>585.38</v>
      </c>
      <c r="C20" s="18">
        <v>292.69</v>
      </c>
      <c r="D20" s="107">
        <v>253.81</v>
      </c>
      <c r="E20" s="107">
        <v>91.79</v>
      </c>
      <c r="F20" s="35">
        <f t="shared" si="0"/>
        <v>0.4335816051112098</v>
      </c>
      <c r="G20" s="35">
        <f t="shared" si="1"/>
        <v>0.15680412723359186</v>
      </c>
    </row>
    <row r="21" spans="1:7" ht="16.5" thickBot="1">
      <c r="A21" s="24" t="s">
        <v>5</v>
      </c>
      <c r="B21" s="18">
        <v>287.98</v>
      </c>
      <c r="C21" s="18">
        <v>143.99</v>
      </c>
      <c r="D21" s="107">
        <v>102.33</v>
      </c>
      <c r="E21" s="107">
        <v>64.569999999999993</v>
      </c>
      <c r="F21" s="35">
        <f t="shared" si="0"/>
        <v>0.35533717619279115</v>
      </c>
      <c r="G21" s="35">
        <f t="shared" si="1"/>
        <v>0.22421695951107712</v>
      </c>
    </row>
    <row r="22" spans="1:7" ht="16.5" thickBot="1">
      <c r="A22" s="21" t="s">
        <v>73</v>
      </c>
      <c r="B22" s="22">
        <f>B23+B24</f>
        <v>273.25</v>
      </c>
      <c r="C22" s="22">
        <f>C23+C24</f>
        <v>136.62</v>
      </c>
      <c r="D22" s="22">
        <f>D23+D24</f>
        <v>188.54000000000002</v>
      </c>
      <c r="E22" s="22">
        <f>E23+E24</f>
        <v>60.89</v>
      </c>
      <c r="F22" s="34">
        <f t="shared" si="0"/>
        <v>0.68999085086916745</v>
      </c>
      <c r="G22" s="34">
        <f t="shared" si="1"/>
        <v>0.22283623055809698</v>
      </c>
    </row>
    <row r="23" spans="1:7" ht="16.5" thickBot="1">
      <c r="A23" s="24" t="s">
        <v>39</v>
      </c>
      <c r="B23" s="18">
        <v>136.62</v>
      </c>
      <c r="C23" s="18">
        <v>68.31</v>
      </c>
      <c r="D23" s="18">
        <v>131.52000000000001</v>
      </c>
      <c r="E23" s="18">
        <v>31.68</v>
      </c>
      <c r="F23" s="35">
        <f t="shared" si="0"/>
        <v>0.96267018006148442</v>
      </c>
      <c r="G23" s="35">
        <f t="shared" si="1"/>
        <v>0.2318840579710145</v>
      </c>
    </row>
    <row r="24" spans="1:7" ht="16.5" thickBot="1">
      <c r="A24" s="24" t="s">
        <v>5</v>
      </c>
      <c r="B24" s="18">
        <v>136.63</v>
      </c>
      <c r="C24" s="18">
        <v>68.31</v>
      </c>
      <c r="D24" s="18">
        <v>57.02</v>
      </c>
      <c r="E24" s="18">
        <v>29.21</v>
      </c>
      <c r="F24" s="35">
        <f t="shared" si="0"/>
        <v>0.41733147917734031</v>
      </c>
      <c r="G24" s="35">
        <f t="shared" si="1"/>
        <v>0.21378906535899878</v>
      </c>
    </row>
    <row r="25" spans="1:7" ht="16.5" thickBot="1">
      <c r="A25" s="21" t="s">
        <v>74</v>
      </c>
      <c r="B25" s="22">
        <f>B26+B27</f>
        <v>218.65</v>
      </c>
      <c r="C25" s="22">
        <f>C26+C27</f>
        <v>109.32</v>
      </c>
      <c r="D25" s="22">
        <f>D26+D27</f>
        <v>143.19</v>
      </c>
      <c r="E25" s="22">
        <f>E26+E27</f>
        <v>84.949999999999989</v>
      </c>
      <c r="F25" s="34">
        <f t="shared" si="0"/>
        <v>0.65488223187742967</v>
      </c>
      <c r="G25" s="34">
        <f t="shared" si="1"/>
        <v>0.38852046649897087</v>
      </c>
    </row>
    <row r="26" spans="1:7" ht="16.5" thickBot="1">
      <c r="A26" s="24" t="s">
        <v>39</v>
      </c>
      <c r="B26" s="18">
        <v>108.67</v>
      </c>
      <c r="C26" s="18">
        <v>54.33</v>
      </c>
      <c r="D26" s="18">
        <v>63.33</v>
      </c>
      <c r="E26" s="18">
        <v>32.4</v>
      </c>
      <c r="F26" s="35">
        <f t="shared" si="0"/>
        <v>0.5827735345541547</v>
      </c>
      <c r="G26" s="35">
        <f t="shared" si="1"/>
        <v>0.29815036348578261</v>
      </c>
    </row>
    <row r="27" spans="1:7" ht="16.5" thickBot="1">
      <c r="A27" s="24" t="s">
        <v>5</v>
      </c>
      <c r="B27" s="18">
        <v>109.98</v>
      </c>
      <c r="C27" s="18">
        <v>54.99</v>
      </c>
      <c r="D27" s="18">
        <v>79.86</v>
      </c>
      <c r="E27" s="18">
        <v>52.55</v>
      </c>
      <c r="F27" s="35">
        <f t="shared" si="0"/>
        <v>0.72613202400436438</v>
      </c>
      <c r="G27" s="35">
        <f t="shared" si="1"/>
        <v>0.47781414802691397</v>
      </c>
    </row>
    <row r="28" spans="1:7" ht="16.5" thickBot="1">
      <c r="A28" s="21" t="s">
        <v>75</v>
      </c>
      <c r="B28" s="22">
        <f>B29+B30</f>
        <v>1838.13</v>
      </c>
      <c r="C28" s="22">
        <f>C29+C30</f>
        <v>919.06999999999994</v>
      </c>
      <c r="D28" s="22">
        <f>D29+D30</f>
        <v>1113.01</v>
      </c>
      <c r="E28" s="22">
        <f>E29+E30</f>
        <v>704.48</v>
      </c>
      <c r="F28" s="34">
        <f t="shared" si="0"/>
        <v>0.60551212373444752</v>
      </c>
      <c r="G28" s="34">
        <f t="shared" si="1"/>
        <v>0.38325907307970597</v>
      </c>
    </row>
    <row r="29" spans="1:7" ht="16.5" thickBot="1">
      <c r="A29" s="24" t="s">
        <v>39</v>
      </c>
      <c r="B29" s="18">
        <v>965.84</v>
      </c>
      <c r="C29" s="18">
        <v>482.92</v>
      </c>
      <c r="D29" s="18">
        <v>501.07</v>
      </c>
      <c r="E29" s="18">
        <v>237.75</v>
      </c>
      <c r="F29" s="35">
        <f t="shared" si="0"/>
        <v>0.51879193241116539</v>
      </c>
      <c r="G29" s="35">
        <f t="shared" si="1"/>
        <v>0.24615878406361302</v>
      </c>
    </row>
    <row r="30" spans="1:7" ht="16.5" thickBot="1">
      <c r="A30" s="24" t="s">
        <v>5</v>
      </c>
      <c r="B30" s="18">
        <v>872.29</v>
      </c>
      <c r="C30" s="18">
        <v>436.15</v>
      </c>
      <c r="D30" s="18">
        <v>611.94000000000005</v>
      </c>
      <c r="E30" s="18">
        <v>466.73</v>
      </c>
      <c r="F30" s="35">
        <f t="shared" si="0"/>
        <v>0.70153274713684677</v>
      </c>
      <c r="G30" s="35">
        <f t="shared" si="1"/>
        <v>0.53506288046406592</v>
      </c>
    </row>
    <row r="31" spans="1:7" ht="16.5" thickBot="1">
      <c r="A31" s="21" t="s">
        <v>76</v>
      </c>
      <c r="B31" s="22">
        <f>B32+B33</f>
        <v>1525.42</v>
      </c>
      <c r="C31" s="22">
        <f>C32+C33</f>
        <v>762.71</v>
      </c>
      <c r="D31" s="22">
        <f>D32+D33</f>
        <v>980.05000000000007</v>
      </c>
      <c r="E31" s="22">
        <f>E32+E33</f>
        <v>524.19000000000005</v>
      </c>
      <c r="F31" s="34">
        <f t="shared" si="0"/>
        <v>0.64247879272593778</v>
      </c>
      <c r="G31" s="34">
        <f t="shared" si="1"/>
        <v>0.34363650666701634</v>
      </c>
    </row>
    <row r="32" spans="1:7" ht="16.5" thickBot="1">
      <c r="A32" s="24" t="s">
        <v>39</v>
      </c>
      <c r="B32" s="18">
        <v>792.46</v>
      </c>
      <c r="C32" s="18">
        <v>396.23</v>
      </c>
      <c r="D32" s="108">
        <v>558.44000000000005</v>
      </c>
      <c r="E32" s="107">
        <v>279.17</v>
      </c>
      <c r="F32" s="35">
        <f t="shared" si="0"/>
        <v>0.70469171945587161</v>
      </c>
      <c r="G32" s="35">
        <f t="shared" si="1"/>
        <v>0.35228276506069706</v>
      </c>
    </row>
    <row r="33" spans="1:7" ht="16.5" thickBot="1">
      <c r="A33" s="24" t="s">
        <v>5</v>
      </c>
      <c r="B33" s="18">
        <v>732.96</v>
      </c>
      <c r="C33" s="18">
        <v>366.48</v>
      </c>
      <c r="D33" s="107">
        <v>421.61</v>
      </c>
      <c r="E33" s="107">
        <v>245.02</v>
      </c>
      <c r="F33" s="35">
        <f t="shared" si="0"/>
        <v>0.5752155642872735</v>
      </c>
      <c r="G33" s="35">
        <f t="shared" si="1"/>
        <v>0.33428836498581094</v>
      </c>
    </row>
    <row r="34" spans="1:7" ht="16.5" thickBot="1">
      <c r="A34" s="21" t="s">
        <v>77</v>
      </c>
      <c r="B34" s="22">
        <f>B35+B36</f>
        <v>649.82000000000005</v>
      </c>
      <c r="C34" s="22">
        <f>C35+C36</f>
        <v>324.91000000000003</v>
      </c>
      <c r="D34" s="22">
        <f>D35+D36</f>
        <v>223.52</v>
      </c>
      <c r="E34" s="22">
        <f>E35+E36</f>
        <v>131.87</v>
      </c>
      <c r="F34" s="34">
        <f t="shared" si="0"/>
        <v>0.34397217691052906</v>
      </c>
      <c r="G34" s="34">
        <f t="shared" si="1"/>
        <v>0.20293311994090671</v>
      </c>
    </row>
    <row r="35" spans="1:7" ht="16.5" thickBot="1">
      <c r="A35" s="24" t="s">
        <v>39</v>
      </c>
      <c r="B35" s="18">
        <v>412.29</v>
      </c>
      <c r="C35" s="18">
        <v>206.15</v>
      </c>
      <c r="D35" s="18">
        <v>129.02000000000001</v>
      </c>
      <c r="E35" s="18">
        <v>74.42</v>
      </c>
      <c r="F35" s="35">
        <f t="shared" si="0"/>
        <v>0.31293506997501758</v>
      </c>
      <c r="G35" s="35">
        <f t="shared" si="1"/>
        <v>0.18050401416478692</v>
      </c>
    </row>
    <row r="36" spans="1:7" ht="16.5" thickBot="1">
      <c r="A36" s="24" t="s">
        <v>5</v>
      </c>
      <c r="B36" s="18">
        <v>237.53</v>
      </c>
      <c r="C36" s="18">
        <v>118.76</v>
      </c>
      <c r="D36" s="18">
        <v>94.5</v>
      </c>
      <c r="E36" s="18">
        <v>57.45</v>
      </c>
      <c r="F36" s="35">
        <f t="shared" si="0"/>
        <v>0.39784448280217233</v>
      </c>
      <c r="G36" s="35">
        <f t="shared" si="1"/>
        <v>0.24186418557655875</v>
      </c>
    </row>
    <row r="37" spans="1:7" ht="16.5" thickBot="1">
      <c r="A37" s="21" t="s">
        <v>78</v>
      </c>
      <c r="B37" s="22">
        <f>B38+B39</f>
        <v>116.97284999999999</v>
      </c>
      <c r="C37" s="22">
        <f>C38+C39</f>
        <v>58.489999999999995</v>
      </c>
      <c r="D37" s="22">
        <f>D38+D39</f>
        <v>72.58</v>
      </c>
      <c r="E37" s="22">
        <f>E38+E39</f>
        <v>45.67</v>
      </c>
      <c r="F37" s="34">
        <f t="shared" si="0"/>
        <v>0.62048586488232105</v>
      </c>
      <c r="G37" s="34">
        <f t="shared" si="1"/>
        <v>0.3904324806995812</v>
      </c>
    </row>
    <row r="38" spans="1:7" ht="16.5" thickBot="1">
      <c r="A38" s="24" t="s">
        <v>39</v>
      </c>
      <c r="B38" s="18">
        <v>64.349999999999994</v>
      </c>
      <c r="C38" s="18">
        <v>32.18</v>
      </c>
      <c r="D38" s="18">
        <v>40.01</v>
      </c>
      <c r="E38" s="18">
        <v>27.45</v>
      </c>
      <c r="F38" s="35">
        <f t="shared" si="0"/>
        <v>0.62175602175602174</v>
      </c>
      <c r="G38" s="35">
        <f t="shared" si="1"/>
        <v>0.42657342657342662</v>
      </c>
    </row>
    <row r="39" spans="1:7" ht="16.5" thickBot="1">
      <c r="A39" s="24" t="s">
        <v>5</v>
      </c>
      <c r="B39" s="18">
        <v>52.62285</v>
      </c>
      <c r="C39" s="18">
        <v>26.31</v>
      </c>
      <c r="D39" s="18">
        <v>32.57</v>
      </c>
      <c r="E39" s="18">
        <v>18.22</v>
      </c>
      <c r="F39" s="35">
        <f t="shared" si="0"/>
        <v>0.61893264997999919</v>
      </c>
      <c r="G39" s="35">
        <f t="shared" si="1"/>
        <v>0.34623742347668357</v>
      </c>
    </row>
    <row r="40" spans="1:7" ht="16.5" thickBot="1">
      <c r="A40" s="21" t="s">
        <v>79</v>
      </c>
      <c r="B40" s="22">
        <f>B41+B42</f>
        <v>1364.35</v>
      </c>
      <c r="C40" s="22">
        <f>C41+C42</f>
        <v>682.18000000000006</v>
      </c>
      <c r="D40" s="22">
        <f>D41+D42</f>
        <v>746.15000000000009</v>
      </c>
      <c r="E40" s="22">
        <f>E41+E42</f>
        <v>433.11</v>
      </c>
      <c r="F40" s="34">
        <f t="shared" si="0"/>
        <v>0.54689046065892188</v>
      </c>
      <c r="G40" s="34">
        <f t="shared" si="1"/>
        <v>0.31744786894858362</v>
      </c>
    </row>
    <row r="41" spans="1:7" ht="16.5" thickBot="1">
      <c r="A41" s="24" t="s">
        <v>39</v>
      </c>
      <c r="B41" s="18">
        <v>600.32000000000005</v>
      </c>
      <c r="C41" s="18">
        <v>300.16000000000003</v>
      </c>
      <c r="D41" s="18">
        <v>260.24</v>
      </c>
      <c r="E41" s="18">
        <v>147.71</v>
      </c>
      <c r="F41" s="35">
        <f t="shared" si="0"/>
        <v>0.43350213219616202</v>
      </c>
      <c r="G41" s="35">
        <f t="shared" si="1"/>
        <v>0.24605210554371001</v>
      </c>
    </row>
    <row r="42" spans="1:7" ht="16.5" thickBot="1">
      <c r="A42" s="24" t="s">
        <v>5</v>
      </c>
      <c r="B42" s="18">
        <v>764.03</v>
      </c>
      <c r="C42" s="18">
        <v>382.02</v>
      </c>
      <c r="D42" s="18">
        <v>485.91</v>
      </c>
      <c r="E42" s="18">
        <v>285.39999999999998</v>
      </c>
      <c r="F42" s="35">
        <f t="shared" si="0"/>
        <v>0.63598288025339322</v>
      </c>
      <c r="G42" s="35">
        <f t="shared" si="1"/>
        <v>0.37354554140544216</v>
      </c>
    </row>
    <row r="43" spans="1:7" ht="16.5" thickBot="1">
      <c r="A43" s="11" t="s">
        <v>42</v>
      </c>
      <c r="B43" s="26">
        <f>B44+B45</f>
        <v>13194.942849999999</v>
      </c>
      <c r="C43" s="26">
        <f>C44+C45</f>
        <v>6597.48</v>
      </c>
      <c r="D43" s="26">
        <f>D44+D45</f>
        <v>7540.7200000000012</v>
      </c>
      <c r="E43" s="26">
        <f>E44+E45</f>
        <v>4212.3</v>
      </c>
      <c r="F43" s="36">
        <f t="shared" si="0"/>
        <v>0.57148561276262</v>
      </c>
      <c r="G43" s="36">
        <f t="shared" si="1"/>
        <v>0.31923594121516036</v>
      </c>
    </row>
    <row r="44" spans="1:7" ht="16.5" thickBot="1">
      <c r="A44" s="28" t="s">
        <v>56</v>
      </c>
      <c r="B44" s="29">
        <f>B5+B8+B11+B14+B17+B20+B23+B26+B29+B32+B35+B38+B41</f>
        <v>6710.7000000000007</v>
      </c>
      <c r="C44" s="29">
        <f>C5+C8+C11+C14+C17+C20+C23+C26+C29+C32+C35+C38+C41</f>
        <v>3355.3499999999995</v>
      </c>
      <c r="D44" s="29">
        <f>D5+D8+D11+D14+D17+D20+D23+D26+D29+D32+D35+D38+D41</f>
        <v>3749.6800000000003</v>
      </c>
      <c r="E44" s="29">
        <f t="shared" ref="E44:E45" si="2">E5+E8+E11+E14+E17+E20+E23+E26+E29+E32+E35+E38+E41</f>
        <v>1778.91</v>
      </c>
      <c r="F44" s="35">
        <f t="shared" si="0"/>
        <v>0.5587613810779799</v>
      </c>
      <c r="G44" s="35">
        <f t="shared" si="1"/>
        <v>0.26508560954892929</v>
      </c>
    </row>
    <row r="45" spans="1:7" ht="16.5" thickBot="1">
      <c r="A45" s="28" t="s">
        <v>44</v>
      </c>
      <c r="B45" s="29">
        <f t="shared" ref="B45:D45" si="3">B6+B9+B12+B15+B18+B21+B24+B27+B30+B33+B36+B39+B42</f>
        <v>6484.2428499999996</v>
      </c>
      <c r="C45" s="29">
        <f t="shared" si="3"/>
        <v>3242.13</v>
      </c>
      <c r="D45" s="29">
        <f t="shared" si="3"/>
        <v>3791.0400000000004</v>
      </c>
      <c r="E45" s="29">
        <f t="shared" si="2"/>
        <v>2433.39</v>
      </c>
      <c r="F45" s="35">
        <f t="shared" si="0"/>
        <v>0.58465422836530567</v>
      </c>
      <c r="G45" s="35">
        <f t="shared" si="1"/>
        <v>0.37527743119614959</v>
      </c>
    </row>
  </sheetData>
  <mergeCells count="2">
    <mergeCell ref="A1:G1"/>
    <mergeCell ref="A2:G2"/>
  </mergeCells>
  <printOptions horizontalCentered="1"/>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12</vt:i4>
      </vt:variant>
    </vt:vector>
  </HeadingPairs>
  <TitlesOfParts>
    <vt:vector size="27" baseType="lpstr">
      <vt:lpstr>Tabella 1</vt:lpstr>
      <vt:lpstr>Tabella 2</vt:lpstr>
      <vt:lpstr>Tabella 3</vt:lpstr>
      <vt:lpstr>Tabella 4</vt:lpstr>
      <vt:lpstr>Tabella 5</vt:lpstr>
      <vt:lpstr>Tabella 6</vt:lpstr>
      <vt:lpstr>Tabella 7</vt:lpstr>
      <vt:lpstr>Tabella 8</vt:lpstr>
      <vt:lpstr>Tabella 9</vt:lpstr>
      <vt:lpstr>Tabella 10</vt:lpstr>
      <vt:lpstr>Tabella 11</vt:lpstr>
      <vt:lpstr>Tabella 12</vt:lpstr>
      <vt:lpstr>Tabella 13</vt:lpstr>
      <vt:lpstr>Tabella 14</vt:lpstr>
      <vt:lpstr>Tabella 15</vt:lpstr>
      <vt:lpstr>'Tabella 1'!_Toc520960735</vt:lpstr>
      <vt:lpstr>'Tabella 4'!_Toc520960738</vt:lpstr>
      <vt:lpstr>'Tabella 5'!_Toc520960739</vt:lpstr>
      <vt:lpstr>'Tabella 6'!_Toc520960740</vt:lpstr>
      <vt:lpstr>'Tabella 7'!_Toc520960741</vt:lpstr>
      <vt:lpstr>'Tabella 10'!_Toc520960744</vt:lpstr>
      <vt:lpstr>'Tabella 11'!_Toc520960745</vt:lpstr>
      <vt:lpstr>'Tabella 13'!_Toc520960747</vt:lpstr>
      <vt:lpstr>'Tabella 14'!_Toc520960748</vt:lpstr>
      <vt:lpstr>'Tabella 15'!_Toc520960748</vt:lpstr>
      <vt:lpstr>'Tabella 12'!Titoli_stampa</vt:lpstr>
      <vt:lpstr>'Tabella 9'!Titoli_stampa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de Chiara</dc:creator>
  <cp:lastModifiedBy>Utente</cp:lastModifiedBy>
  <cp:lastPrinted>2018-08-06T12:18:30Z</cp:lastPrinted>
  <dcterms:created xsi:type="dcterms:W3CDTF">2018-07-18T22:03:43Z</dcterms:created>
  <dcterms:modified xsi:type="dcterms:W3CDTF">2019-11-25T15:59:16Z</dcterms:modified>
</cp:coreProperties>
</file>