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336" windowWidth="15420" windowHeight="3372" tabRatio="896" activeTab="0"/>
  </bookViews>
  <sheets>
    <sheet name="SI_1" sheetId="1" r:id="rId1"/>
    <sheet name="COCOCO" sheetId="2" r:id="rId2"/>
    <sheet name="t1" sheetId="3" r:id="rId3"/>
    <sheet name="t2" sheetId="4" r:id="rId4"/>
    <sheet name="t2A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  <sheet name="t13" sheetId="16" r:id="rId16"/>
    <sheet name="t14" sheetId="17" r:id="rId17"/>
    <sheet name="Tabella Riconciliazione" sheetId="18" r:id="rId18"/>
    <sheet name="Valori Medi" sheetId="19" r:id="rId19"/>
    <sheet name="Squadratura 1" sheetId="20" r:id="rId20"/>
    <sheet name="Squadratura 2" sheetId="21" r:id="rId21"/>
    <sheet name="Squadratura 3" sheetId="22" r:id="rId22"/>
    <sheet name="Squadratura 4" sheetId="23" r:id="rId23"/>
    <sheet name="Incongruenze 1 e 11" sheetId="24" r:id="rId24"/>
    <sheet name="Incongruenza 2" sheetId="25" r:id="rId25"/>
    <sheet name="Incongruenze 3, 12 e 13" sheetId="26" r:id="rId26"/>
    <sheet name="Incongruenza 4 e controlli t14" sheetId="27" r:id="rId27"/>
    <sheet name="Incongruenza 5" sheetId="28" r:id="rId28"/>
    <sheet name="Incongruenza 6" sheetId="29" r:id="rId29"/>
    <sheet name="Incongruenza 7" sheetId="30" r:id="rId30"/>
    <sheet name="Incongruenza 8" sheetId="31" r:id="rId31"/>
    <sheet name="Incongruenza 10" sheetId="32" r:id="rId32"/>
    <sheet name="Incongruenza 14" sheetId="33" r:id="rId33"/>
  </sheets>
  <externalReferences>
    <externalReference r:id="rId36"/>
    <externalReference r:id="rId37"/>
  </externalReferences>
  <definedNames>
    <definedName name="_xlfn.BAHTTEXT" hidden="1">#NAME?</definedName>
    <definedName name="_xlnm.Print_Area" localSheetId="1">'COCOCO'!$A$1:$H$27</definedName>
    <definedName name="_xlnm.Print_Area" localSheetId="23">'Incongruenze 1 e 11'!$A$1:$E$21</definedName>
    <definedName name="_xlnm.Print_Area" localSheetId="25">'Incongruenze 3, 12 e 13'!$A$1:$D$14</definedName>
    <definedName name="_xlnm.Print_Area" localSheetId="0">'SI_1'!$A$1:$H$168</definedName>
    <definedName name="_xlnm.Print_Area" localSheetId="19">'Squadratura 1'!$A$1:$J$30</definedName>
    <definedName name="_xlnm.Print_Area" localSheetId="20">'Squadratura 2'!$A$1:$L$31</definedName>
    <definedName name="_xlnm.Print_Area" localSheetId="21">'Squadratura 3'!$A$1:$AB$32</definedName>
    <definedName name="_xlnm.Print_Area" localSheetId="22">'Squadratura 4'!$A$1:$I$30</definedName>
    <definedName name="_xlnm.Print_Area" localSheetId="2">'t1'!$A$1:$AK$203</definedName>
    <definedName name="_xlnm.Print_Area" localSheetId="12">'t10'!$A$1:$AV$32</definedName>
    <definedName name="_xlnm.Print_Area" localSheetId="13">'t11'!$A$1:$AZ$33</definedName>
    <definedName name="_xlnm.Print_Area" localSheetId="14">'t12'!$A$1:$AH$34</definedName>
    <definedName name="_xlnm.Print_Area" localSheetId="15">'t13'!$A$1:$AR$33</definedName>
    <definedName name="_xlnm.Print_Area" localSheetId="16">'t14'!$A$1:$D$34</definedName>
    <definedName name="_xlnm.Print_Area" localSheetId="4">'t2A'!$A$1:$S$17</definedName>
    <definedName name="_xlnm.Print_Area" localSheetId="5">'t3'!$A$1:$R$35</definedName>
    <definedName name="_xlnm.Print_Area" localSheetId="6">'t4'!$A$1:$AA$32</definedName>
    <definedName name="_xlnm.Print_Area" localSheetId="7">'t5'!$A$1:$T$34</definedName>
    <definedName name="_xlnm.Print_Area" localSheetId="9">'t7'!$A$1:$X$32</definedName>
    <definedName name="_xlnm.Print_Area" localSheetId="10">'t8'!$A$1:$AB$33</definedName>
    <definedName name="_xlnm.Print_Area" localSheetId="11">'t9'!$A$1:$P$32</definedName>
    <definedName name="_xlnm.Print_Area" localSheetId="18">'Valori Medi'!$A$1:$T$32</definedName>
    <definedName name="CODI_ISTITUZIONE">#REF!</definedName>
    <definedName name="CODI_ISTITUZIONE2" localSheetId="32">#REF!</definedName>
    <definedName name="CODI_ISTITUZIONE2" localSheetId="30">#REF!</definedName>
    <definedName name="CODI_ISTITUZIONE2" localSheetId="25">#REF!</definedName>
    <definedName name="CODI_ISTITUZIONE2">#REF!</definedName>
    <definedName name="DESC_ISTITUZIONE">#REF!</definedName>
    <definedName name="DESC_ISTITUZIONE2" localSheetId="32">#REF!</definedName>
    <definedName name="DESC_ISTITUZIONE2" localSheetId="30">#REF!</definedName>
    <definedName name="DESC_ISTITUZIONE2" localSheetId="25">#REF!</definedName>
    <definedName name="DESC_ISTITUZIONE2">#REF!</definedName>
    <definedName name="_xlnm.Print_Titles" localSheetId="24">'Incongruenza 2'!$1:$5</definedName>
    <definedName name="_xlnm.Print_Titles" localSheetId="27">'Incongruenza 5'!$1:$5</definedName>
    <definedName name="_xlnm.Print_Titles" localSheetId="28">'Incongruenza 6'!$1:$5</definedName>
    <definedName name="_xlnm.Print_Titles" localSheetId="29">'Incongruenza 7'!$1:$4</definedName>
    <definedName name="_xlnm.Print_Titles" localSheetId="30">'Incongruenza 8'!$1:$5</definedName>
    <definedName name="_xlnm.Print_Titles" localSheetId="23">'Incongruenze 1 e 11'!$4:$4</definedName>
    <definedName name="_xlnm.Print_Titles" localSheetId="25">'Incongruenze 3, 12 e 13'!$4:$4</definedName>
    <definedName name="_xlnm.Print_Titles" localSheetId="19">'Squadratura 1'!$1:$5</definedName>
    <definedName name="_xlnm.Print_Titles" localSheetId="20">'Squadratura 2'!$1:$6</definedName>
    <definedName name="_xlnm.Print_Titles" localSheetId="21">'Squadratura 3'!$A:$B,'Squadratura 3'!$1:$7</definedName>
    <definedName name="_xlnm.Print_Titles" localSheetId="22">'Squadratura 4'!$1:$5</definedName>
    <definedName name="_xlnm.Print_Titles" localSheetId="2">'t1'!$1:$5</definedName>
    <definedName name="_xlnm.Print_Titles" localSheetId="12">'t10'!$A:$B,'t10'!$1:$5</definedName>
    <definedName name="_xlnm.Print_Titles" localSheetId="13">'t11'!$1:$7</definedName>
    <definedName name="_xlnm.Print_Titles" localSheetId="14">'t12'!$1:$5</definedName>
    <definedName name="_xlnm.Print_Titles" localSheetId="15">'t13'!$1:$5</definedName>
    <definedName name="_xlnm.Print_Titles" localSheetId="3">'t2'!$1:$5</definedName>
    <definedName name="_xlnm.Print_Titles" localSheetId="5">'t3'!$1:$5</definedName>
    <definedName name="_xlnm.Print_Titles" localSheetId="6">'t4'!$A:$B,'t4'!$1:$5</definedName>
    <definedName name="_xlnm.Print_Titles" localSheetId="7">'t5'!$1:$6</definedName>
    <definedName name="_xlnm.Print_Titles" localSheetId="8">'t6'!$1:$6</definedName>
    <definedName name="_xlnm.Print_Titles" localSheetId="9">'t7'!$1:$5</definedName>
    <definedName name="_xlnm.Print_Titles" localSheetId="10">'t8'!$1:$5</definedName>
    <definedName name="_xlnm.Print_Titles" localSheetId="11">'t9'!$1:$5</definedName>
    <definedName name="_xlnm.Print_Titles" localSheetId="18">'Valori Medi'!$A:$E,'Valori Medi'!$1:$5</definedName>
  </definedNames>
  <calcPr fullCalcOnLoad="1" fullPrecision="0"/>
</workbook>
</file>

<file path=xl/sharedStrings.xml><?xml version="1.0" encoding="utf-8"?>
<sst xmlns="http://schemas.openxmlformats.org/spreadsheetml/2006/main" count="1245" uniqueCount="627">
  <si>
    <t>Personale soggetto a turnazione (**) Personale indicato in T1</t>
  </si>
  <si>
    <t>Personale soggetto a reperibilità (**) Personale indicato in T1</t>
  </si>
  <si>
    <t>CONTRATTI PER RESA SERVIZI/ADEMPIMENTI OBBLIGATORI PER LEGGE</t>
  </si>
  <si>
    <t>L115</t>
  </si>
  <si>
    <t>c) Economico</t>
  </si>
  <si>
    <t>b) Giuridico-amministrativo</t>
  </si>
  <si>
    <t>Esoneri 50% (OUT) (Tab 3)</t>
  </si>
  <si>
    <t>Esoneri 70% (OUT) (Tab 3)</t>
  </si>
  <si>
    <t>j=(a+b+c+d-e-f-g-h-i)</t>
  </si>
  <si>
    <t>k</t>
  </si>
  <si>
    <t>j=k</t>
  </si>
  <si>
    <t>s</t>
  </si>
  <si>
    <t>u=(l+m+n+o-p-q-r-s-t)</t>
  </si>
  <si>
    <t>v</t>
  </si>
  <si>
    <t>u=v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</si>
  <si>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</si>
  <si>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</si>
  <si>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</si>
  <si>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</si>
  <si>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</si>
  <si>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</si>
  <si>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</si>
  <si>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</si>
  <si>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</si>
  <si>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</si>
  <si>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</si>
  <si>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</si>
  <si>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</si>
  <si>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</si>
  <si>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</si>
  <si>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</si>
  <si>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</si>
  <si>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</si>
  <si>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</si>
  <si>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</si>
  <si>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</si>
  <si>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</si>
  <si>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</si>
  <si>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</si>
  <si>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</si>
  <si>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</si>
  <si>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</si>
  <si>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</si>
  <si>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Contratti di collaborazione coordinata e continuativa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</si>
  <si>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</si>
  <si>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</si>
  <si>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</si>
  <si>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</si>
  <si>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</si>
  <si>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</si>
  <si>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</si>
  <si>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</si>
  <si>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</si>
  <si>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</si>
  <si>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Contratti di somministrazione (ex interinale)</t>
  </si>
  <si>
    <t>Contratti di somministrazione
(ex Interinale) (*)</t>
  </si>
  <si>
    <t>INDIRIZZO PAGINA WEB DELL'ENTE</t>
  </si>
  <si>
    <t>CONVENZIONI</t>
  </si>
  <si>
    <t>Passaggi ad altra Amministrazione dello stesso comparto (*)</t>
  </si>
  <si>
    <t>Passaggi ad altra Amministrazione di altro comparto (*)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</si>
  <si>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</si>
  <si>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</si>
  <si>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</si>
  <si>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</si>
  <si>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</si>
  <si>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</si>
  <si>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</si>
  <si>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</si>
  <si>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</si>
  <si>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</si>
  <si>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</si>
  <si>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</si>
  <si>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</si>
  <si>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</si>
  <si>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</si>
  <si>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</si>
  <si>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</si>
  <si>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</si>
  <si>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</si>
  <si>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</si>
  <si>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</si>
  <si>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</si>
  <si>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</si>
  <si>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</si>
  <si>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</si>
  <si>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</si>
  <si>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</si>
  <si>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</si>
  <si>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</si>
  <si>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</si>
  <si>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</si>
  <si>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</si>
  <si>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</si>
  <si>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</si>
  <si>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</si>
  <si>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</si>
  <si>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</si>
  <si>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</si>
  <si>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</si>
  <si>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</si>
  <si>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</si>
  <si>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</si>
  <si>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</si>
  <si>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</si>
  <si>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</si>
  <si>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</si>
  <si>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</si>
  <si>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</si>
  <si>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</si>
  <si>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</si>
  <si>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</si>
  <si>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</si>
  <si>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</si>
  <si>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</si>
  <si>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</si>
  <si>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</si>
  <si>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</si>
  <si>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</si>
  <si>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</si>
  <si>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</si>
  <si>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</si>
  <si>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</si>
  <si>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</si>
  <si>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</si>
  <si>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</si>
  <si>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</si>
  <si>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</si>
  <si>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</si>
  <si>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</si>
  <si>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</si>
  <si>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</si>
  <si>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</si>
  <si>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</si>
  <si>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</si>
  <si>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</si>
  <si>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In part-time
fino al 50%</t>
  </si>
  <si>
    <t>In part-time
oltre il 50%</t>
  </si>
  <si>
    <t>A tempo determinato (*)</t>
  </si>
  <si>
    <t>Formazione lavoro 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</si>
  <si>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</si>
  <si>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</si>
  <si>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</si>
  <si>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</si>
  <si>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</si>
  <si>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</si>
  <si>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</si>
  <si>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</si>
  <si>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</si>
  <si>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</si>
  <si>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</si>
  <si>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</si>
  <si>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</si>
  <si>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</si>
  <si>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</si>
  <si>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</si>
  <si>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</si>
  <si>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</si>
  <si>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</si>
  <si>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</si>
  <si>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</si>
  <si>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</si>
  <si>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</si>
  <si>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</si>
  <si>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</si>
  <si>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</si>
  <si>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</si>
  <si>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</si>
  <si>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</si>
  <si>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</si>
  <si>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</si>
  <si>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</si>
  <si>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</si>
  <si>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</si>
  <si>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</si>
  <si>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</si>
  <si>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</si>
  <si>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</si>
  <si>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</si>
  <si>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</si>
  <si>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</si>
  <si>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</si>
  <si>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</si>
  <si>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</si>
  <si>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</si>
  <si>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</si>
  <si>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</si>
  <si>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</si>
  <si>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</si>
  <si>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</si>
  <si>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</si>
  <si>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</si>
  <si>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</si>
  <si>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</si>
  <si>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</si>
  <si>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</si>
  <si>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</si>
  <si>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</si>
  <si>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</si>
  <si>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</si>
  <si>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</si>
  <si>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</si>
  <si>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</si>
  <si>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</si>
  <si>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</si>
  <si>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</si>
  <si>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</si>
  <si>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</si>
  <si>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</si>
  <si>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</si>
  <si>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</si>
  <si>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</si>
  <si>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</si>
  <si>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</si>
  <si>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</si>
  <si>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</si>
  <si>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</si>
  <si>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</si>
  <si>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</si>
  <si>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</si>
  <si>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</si>
  <si>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</si>
  <si>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</si>
  <si>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</si>
  <si>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</si>
  <si>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</si>
  <si>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</si>
  <si>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</si>
  <si>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</si>
  <si>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</si>
  <si>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</si>
  <si>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</si>
  <si>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</si>
  <si>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</si>
  <si>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</si>
  <si>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</si>
  <si>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</si>
  <si>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</si>
  <si>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</si>
  <si>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</si>
  <si>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</si>
  <si>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</si>
  <si>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</si>
  <si>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</si>
  <si>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</si>
  <si>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</si>
  <si>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</si>
  <si>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Spesa media annua per stipendio (per 12 mensilità)</t>
  </si>
  <si>
    <t>Importi stipendiali contrattuali annui (per 12 mensilità)</t>
  </si>
  <si>
    <t>Scostamento percentuale</t>
  </si>
  <si>
    <t>(*) Personale comandato e fuori ruolo verso altre Amministrazioni</t>
  </si>
  <si>
    <t>Tot Assunti (Tab 6)</t>
  </si>
  <si>
    <t>Controlli di coerenza</t>
  </si>
  <si>
    <t>Codici spesa</t>
  </si>
  <si>
    <t>Importi comunicati (Tab 14)</t>
  </si>
  <si>
    <t>Incidenza percentuale: Importi comunicati Tab 14 / (Tabella 12 + Tabella 13)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</si>
  <si>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</si>
  <si>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</si>
  <si>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</si>
  <si>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</si>
  <si>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</si>
  <si>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</si>
  <si>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</si>
  <si>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</si>
  <si>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</si>
  <si>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</si>
  <si>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</si>
  <si>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</si>
  <si>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</si>
  <si>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</si>
  <si>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</si>
  <si>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</si>
  <si>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</si>
  <si>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</si>
  <si>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</si>
  <si>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</si>
  <si>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</si>
  <si>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</si>
  <si>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</si>
  <si>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</si>
  <si>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</si>
  <si>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</si>
  <si>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</si>
  <si>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</si>
  <si>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Non compilare</t>
  </si>
  <si>
    <t>numero contratti</t>
  </si>
  <si>
    <t>numero unità</t>
  </si>
  <si>
    <t>PC</t>
  </si>
  <si>
    <t>S998</t>
  </si>
  <si>
    <t>S999</t>
  </si>
  <si>
    <t>T101</t>
  </si>
  <si>
    <t>*1</t>
  </si>
  <si>
    <t>*2</t>
  </si>
  <si>
    <t>E-Mail</t>
  </si>
  <si>
    <t>*3</t>
  </si>
  <si>
    <t>*4</t>
  </si>
  <si>
    <t>ESTERO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</si>
  <si>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</si>
  <si>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</si>
  <si>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</si>
  <si>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</si>
  <si>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</si>
  <si>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</si>
  <si>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</si>
  <si>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</si>
  <si>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</si>
  <si>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</si>
  <si>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</si>
  <si>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</si>
  <si>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</si>
  <si>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</si>
  <si>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</si>
  <si>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ARRETRATI ANNI PRECEDENTI</t>
  </si>
  <si>
    <t>STRAORDINARIO</t>
  </si>
  <si>
    <t>NF</t>
  </si>
  <si>
    <t>ATTENZIONE: non compilare in caso in cui l'ente non è tenuto all'invio</t>
  </si>
  <si>
    <t>Congruenza          ( a&gt;0 e b&gt;0)</t>
  </si>
  <si>
    <t>CITTA'                                                     PROV.</t>
  </si>
  <si>
    <t>TABELLE COMPILATE
(attenzione: la seguente sezione verrà compilata in automatico; all'atto dell'inserimento dei dati nel kit verrà annerita la relativa casella)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</si>
  <si>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</si>
  <si>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</si>
  <si>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</si>
  <si>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</si>
  <si>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</si>
  <si>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</si>
  <si>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</si>
  <si>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TOTALE Tempo determinato</t>
  </si>
  <si>
    <t>Z01</t>
  </si>
  <si>
    <t>T2A</t>
  </si>
  <si>
    <t>CoCoCo</t>
  </si>
  <si>
    <t>Indicare il numero dei contratti co.co.co. attivi nel corso dell’anno secondo la tipologia: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</si>
  <si>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</si>
  <si>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</si>
  <si>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</si>
  <si>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</si>
  <si>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</si>
  <si>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</si>
  <si>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</si>
  <si>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</si>
  <si>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</si>
  <si>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</si>
  <si>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valore</t>
  </si>
  <si>
    <t xml:space="preserve">Assunzione per chiamata diretta (L. 68/99 - categorie protette) </t>
  </si>
  <si>
    <t xml:space="preserve">Assunzione per chiamata numerica (L. 68/99 - categorie protette) </t>
  </si>
  <si>
    <t>Telelavoro (**) Personale indicato in T1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</si>
  <si>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</si>
  <si>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</si>
  <si>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</si>
  <si>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</si>
  <si>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</si>
  <si>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</si>
  <si>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</si>
  <si>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</si>
  <si>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</si>
  <si>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</si>
  <si>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</si>
  <si>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</si>
  <si>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</si>
  <si>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Anzianità di servizio maturata al 31/12, anche in modo non continuativo, nell'attuale o in altre amministrazioni</t>
  </si>
  <si>
    <t>SCIOPERO</t>
  </si>
  <si>
    <t>Tavola di compresenza tra importi comunicati in tab.13 e mensilità (tab.12) o personale esterno (tab.3)</t>
  </si>
  <si>
    <t>INFORMAZIONI ISTITUZIONE</t>
  </si>
  <si>
    <t>DOMANDE PRESENTI IN CIRCOLARE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</si>
  <si>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</si>
  <si>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</si>
  <si>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</si>
  <si>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</si>
  <si>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</si>
  <si>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</si>
  <si>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</si>
  <si>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</si>
  <si>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</si>
  <si>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</si>
  <si>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</si>
  <si>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</si>
  <si>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</si>
  <si>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</si>
  <si>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</si>
  <si>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</si>
  <si>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</si>
  <si>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</si>
  <si>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</si>
  <si>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</si>
  <si>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</si>
  <si>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</si>
  <si>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</si>
  <si>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</si>
  <si>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</si>
  <si>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</si>
  <si>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</si>
  <si>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</si>
  <si>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</si>
  <si>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</si>
  <si>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</si>
  <si>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</si>
  <si>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</si>
  <si>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</si>
  <si>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</si>
  <si>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</si>
  <si>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</si>
  <si>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controllo DOT. ORG.</t>
  </si>
  <si>
    <t>P098</t>
  </si>
  <si>
    <r>
      <t>ANOMALIE RISCONTRATE</t>
    </r>
    <r>
      <rPr>
        <b/>
        <sz val="10"/>
        <rFont val="Arial"/>
        <family val="2"/>
      </rPr>
      <t xml:space="preserve">
(attenzione: la seguente sezione verrà compilata in automatico; all'atto dell'inserimento dei dati nel kit verranno evidenziate eventuali anomalie)</t>
    </r>
  </si>
  <si>
    <t>Congruenza (max scostamento consentito +/- 2%)</t>
  </si>
  <si>
    <t>v. a. di f&lt;=2%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</si>
  <si>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</si>
  <si>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</si>
  <si>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</si>
  <si>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</si>
  <si>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</si>
  <si>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</si>
  <si>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</si>
  <si>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</si>
  <si>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t>SOMME RIMBORSATE PER PERSONALE COMAND./FUORI RUOLO/IN CONV.</t>
  </si>
  <si>
    <t>ALTRE SOMME RIMBORSATE ALLE AMMINISTRAZIONI</t>
  </si>
  <si>
    <t>P074</t>
  </si>
  <si>
    <t>P099</t>
  </si>
  <si>
    <t>c=(b/a)</t>
  </si>
  <si>
    <t>f=(e/a)</t>
  </si>
  <si>
    <t>Incidenza percentuale arretrati a.p.</t>
  </si>
  <si>
    <t>Incidenza percentuale altre accessorie</t>
  </si>
  <si>
    <t>Incongruenza 8</t>
  </si>
  <si>
    <t>IN 8</t>
  </si>
  <si>
    <t>c&lt;=20%</t>
  </si>
  <si>
    <t>f&lt;=20%</t>
  </si>
  <si>
    <t>Congruenza (max incidenza consentita 20%)</t>
  </si>
  <si>
    <t>Tavola di controllo della spesa per "arretrati a.p." e "altre accessorie" di T13: incidenza % di ciascun valore sul totale di Tabella 13</t>
  </si>
  <si>
    <t>A015</t>
  </si>
  <si>
    <t>A030</t>
  </si>
  <si>
    <t>A035</t>
  </si>
  <si>
    <t>A120</t>
  </si>
  <si>
    <t>A045</t>
  </si>
  <si>
    <t>A070</t>
  </si>
  <si>
    <t>M000</t>
  </si>
  <si>
    <t>NOTE</t>
  </si>
  <si>
    <t>Voce di spesa (Tab 14)</t>
  </si>
  <si>
    <t>codice (Tab 14)</t>
  </si>
  <si>
    <t>Valore Medio Unitario:
b / a</t>
  </si>
  <si>
    <t>Incidenza % 
L105 / P062</t>
  </si>
  <si>
    <t>Compresenza 
e/o 
controllo incidenza %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</si>
  <si>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</si>
  <si>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</si>
  <si>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</si>
  <si>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</si>
  <si>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r>
      <t xml:space="preserve">valori medi annui pro-capite per voci retributive a carattere "stipendiale" </t>
    </r>
    <r>
      <rPr>
        <sz val="8"/>
        <rFont val="Arial"/>
        <family val="2"/>
      </rPr>
      <t>(**)</t>
    </r>
  </si>
  <si>
    <r>
      <t>valori medi annui pro-capite per indennità e compensi accessori</t>
    </r>
    <r>
      <rPr>
        <sz val="8"/>
        <rFont val="Arial"/>
        <family val="2"/>
      </rPr>
      <t xml:space="preserve"> (**)</t>
    </r>
  </si>
  <si>
    <t>(**) Valore medio annuo pro-capite calcolato dividendo la spesa per le unità di riferimento (mensilità della T12 / 12)</t>
  </si>
  <si>
    <t>assenze in T11, ma nessuna unità in T1</t>
  </si>
  <si>
    <t xml:space="preserve">Controllo incidenza % L105 / P062  =&gt;  </t>
  </si>
  <si>
    <t>Incongruenza
[(a-gg formazione)&gt;(mens.T12/12*260)]</t>
  </si>
  <si>
    <t>C1</t>
  </si>
  <si>
    <t>C2</t>
  </si>
  <si>
    <t>C3</t>
  </si>
  <si>
    <t>T12 non compilata o assenze comunicate &gt; gg lavorabili (</t>
  </si>
  <si>
    <t>Direttore Generale</t>
  </si>
  <si>
    <t>0D0097</t>
  </si>
  <si>
    <t>Dirigente II fascia</t>
  </si>
  <si>
    <t>0D0079</t>
  </si>
  <si>
    <t>Dirigente II fascia a tempo determinato</t>
  </si>
  <si>
    <t>0D0080</t>
  </si>
  <si>
    <t>Professional F9</t>
  </si>
  <si>
    <t>0C3PF9</t>
  </si>
  <si>
    <t>Professional F8</t>
  </si>
  <si>
    <t>0C3PF8</t>
  </si>
  <si>
    <t>Professional F7</t>
  </si>
  <si>
    <t>0C3PF7</t>
  </si>
  <si>
    <t>Professional F6</t>
  </si>
  <si>
    <t>0C3PF6</t>
  </si>
  <si>
    <t>Funzionario F7</t>
  </si>
  <si>
    <t>0C3FF7</t>
  </si>
  <si>
    <t>Funzionario F6</t>
  </si>
  <si>
    <t>0C3FF6</t>
  </si>
  <si>
    <t>Funzionario F5</t>
  </si>
  <si>
    <t>0C3FF5</t>
  </si>
  <si>
    <t>Funzionario F4</t>
  </si>
  <si>
    <t>0C3FF4</t>
  </si>
  <si>
    <t>Funzionario F3</t>
  </si>
  <si>
    <t>0C3FF3</t>
  </si>
  <si>
    <t>Funzionaro F2</t>
  </si>
  <si>
    <t>0C3FF2</t>
  </si>
  <si>
    <t>Funzionario F1</t>
  </si>
  <si>
    <t>0C3FF1</t>
  </si>
  <si>
    <t>Collaboratore F6</t>
  </si>
  <si>
    <t>0C2CF6</t>
  </si>
  <si>
    <t>Collaboratore F5</t>
  </si>
  <si>
    <t>0C2CF5</t>
  </si>
  <si>
    <t>Collaboratore F4</t>
  </si>
  <si>
    <t>0C2CF4</t>
  </si>
  <si>
    <t>Collaboratore F3</t>
  </si>
  <si>
    <t>0C2CF3</t>
  </si>
  <si>
    <t>Collaboratore F2</t>
  </si>
  <si>
    <t>0C2CF2</t>
  </si>
  <si>
    <t>Collaboratore F1</t>
  </si>
  <si>
    <t>0C2CF1</t>
  </si>
  <si>
    <t>Operatore F3</t>
  </si>
  <si>
    <t>0C1OF3</t>
  </si>
  <si>
    <t>Operatore F2</t>
  </si>
  <si>
    <t>0C1OF2</t>
  </si>
  <si>
    <t>Operatore F1</t>
  </si>
  <si>
    <t>0C1OF1</t>
  </si>
  <si>
    <t>Personale contrattista a t. ind. (a)</t>
  </si>
  <si>
    <t>000061</t>
  </si>
  <si>
    <t>DGIT</t>
  </si>
  <si>
    <t>Terza categoria</t>
  </si>
  <si>
    <t>Seconda categoria</t>
  </si>
  <si>
    <t>Prima categoria</t>
  </si>
  <si>
    <t>PERSONALE CONTRATTISTA</t>
  </si>
  <si>
    <t>STIPENDIO 
(compresi arr. anno corrente)</t>
  </si>
  <si>
    <t>IND. DI VACANZA CONTRATTUALE</t>
  </si>
  <si>
    <t>INDENNITA' DI QUALIFICAZIONE PROF.LE</t>
  </si>
  <si>
    <t>I422</t>
  </si>
  <si>
    <t>I526</t>
  </si>
  <si>
    <t>S630</t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</si>
  <si>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</si>
  <si>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</si>
  <si>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</si>
  <si>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Indicare il totale delle somme trattenute ai dipendenti nell'anno di rilevazione per le assenze per malattia in applicazione dell'art. 71 del D.L. n. 112 del 25/06/2008 convertito in L. 133/2008.</t>
  </si>
  <si>
    <t>Indicare il numero delle unita rilevate in tabella 1 tra i "presenti al 31.12" che appartengono alle categorie protette (Legge n.68/99).</t>
  </si>
  <si>
    <t>Quanti sono i dipendenti al 31.12 in aspettativa per dottorato di ricerca con retribuzione a carico dell'amministrazione ai sensi dell’articolo 2 della legge 476/1984 e s.m.?</t>
  </si>
  <si>
    <t>Indicare il numero delle unita rilevate in tabella 1 tra i "presenti al 31.12" che risultavano titolari di permessi per legge n. 104/92.</t>
  </si>
  <si>
    <t>Indicare il numero delle unita rilevate in tabella 1 tra i "presenti al 31.12" che risultavano titolari di permessi ai sensi dell'art. 42, c.5 D.lgs.151/2001.</t>
  </si>
  <si>
    <t>INDENNITA' ART.42, COMMA 5, D.LGS. 151/2001</t>
  </si>
  <si>
    <t xml:space="preserve">COMPENSI PRODUTTIVITA' </t>
  </si>
  <si>
    <t>COMPETENZE PERSONALE COMANDATO/DISTACCATO PRESSO L'AMM.NE</t>
  </si>
  <si>
    <t>I424</t>
  </si>
  <si>
    <t>S761</t>
  </si>
  <si>
    <t>TOTALE del personale da distribuire</t>
  </si>
  <si>
    <t>REFERENTE DA CONTATTARE</t>
  </si>
  <si>
    <t>Domande SI_1</t>
  </si>
  <si>
    <t>Unità annue
dichiarate in SI_1</t>
  </si>
  <si>
    <t>Totale presenti al
31-12 dichiarati in T1</t>
  </si>
  <si>
    <t>Controllo</t>
  </si>
  <si>
    <t>Assenze dichiarate</t>
  </si>
  <si>
    <t xml:space="preserve">Compresenza </t>
  </si>
  <si>
    <t>VOCI DI SPESA RILEVATE</t>
  </si>
  <si>
    <t>IMPORTO SICO</t>
  </si>
  <si>
    <t>IMPORTO BILANCIO (*)</t>
  </si>
  <si>
    <t>TABELLA 12</t>
  </si>
  <si>
    <t>A999</t>
  </si>
  <si>
    <t>TABELLA 13</t>
  </si>
  <si>
    <t>###</t>
  </si>
  <si>
    <t>ASSEGNI NUCLEO FAMILIARE</t>
  </si>
  <si>
    <t>GESTIONE MENSE</t>
  </si>
  <si>
    <t>CONTRATTI PER RESA SERVIZI /ADEMPIMENTI OBBLIGATORI PER LEGGE</t>
  </si>
  <si>
    <t xml:space="preserve">CONTRIBUTI A CARICO DELL'AMMINISTRAZIONE SU COMPETENZE FISSE ED ACCESSORIE </t>
  </si>
  <si>
    <t xml:space="preserve">IRAP </t>
  </si>
  <si>
    <t>SOMME RIMBORSATE ALLE AMMINISTRAZIONI PER SPESE DI PERSONALE (sommatoria dei diversi rimborsi presenti in tabella 14)</t>
  </si>
  <si>
    <t>P998</t>
  </si>
  <si>
    <t>TOTALE GENERALE</t>
  </si>
  <si>
    <t>RIMBORSI RICEVUTI  DALLE AMMINISTRAZIONI PER SPESE DI PERSONALE  (a riduzione) (sommatoria dei diversi rimborsi presenti in tabella 14)</t>
  </si>
  <si>
    <t>P999</t>
  </si>
  <si>
    <t>TOTALE GENERALE AL NETTO DEI RIMBORSI</t>
  </si>
  <si>
    <t>TRC</t>
  </si>
  <si>
    <t>IN 3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</si>
  <si>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</si>
  <si>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</si>
  <si>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</si>
  <si>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</si>
  <si>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SOMME CORRISPOSTE AD AGENZIA DI SOMMINISTRAZIONE (INTERINALI)</t>
  </si>
  <si>
    <t>ONERI PER I CONTRATTI DI SOMMINISTRAZIONE (INTERINALI)</t>
  </si>
  <si>
    <t xml:space="preserve">RETRIBUZIONI PERSONALE A TEMPO DETERMINATO </t>
  </si>
  <si>
    <t>QUOTE ANNUE DI ACCANTONAMENTO  TFR O ALTRA INDENNITA'  FINE SERVIZIO</t>
  </si>
  <si>
    <t>COMPENSI PER PERSONALE ADDETTO A LAVORI SOCIALMENTE UTILI</t>
  </si>
  <si>
    <t>C21</t>
  </si>
  <si>
    <t>Personale assunto con procedure Art. 35, c.3-Bis, DLGS 156/01</t>
  </si>
  <si>
    <t>Personale assunto con procedure Art. 4, c.6,  L. 125/13</t>
  </si>
  <si>
    <t>A35</t>
  </si>
  <si>
    <t>A40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</si>
  <si>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</si>
  <si>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</si>
  <si>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</si>
  <si>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</si>
  <si>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</si>
  <si>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Coerenza T1 con personale T3 OUT</t>
  </si>
  <si>
    <t>Coerenza distribuzione territoriale</t>
  </si>
  <si>
    <t>l&gt;=(p+q+r+s+t)</t>
  </si>
  <si>
    <t>a&gt;=(e+f+g+h+i)</t>
  </si>
  <si>
    <t>sono presenti unità in T1 o personale esterno in T3, ma non assenze in T11</t>
  </si>
  <si>
    <t>ATTENZIONE: Per gli Enti che non sono tenuti all’invio della Tabella 10, la Tavola va considerata con riferimento al diagnostico della colonna “Coerenza T1 con personale T3 OUT”</t>
  </si>
  <si>
    <t>COMPENSI PER PERSONALE LSU/LPU</t>
  </si>
  <si>
    <t>Personale stabilizzato da LSU/LPU</t>
  </si>
  <si>
    <t>LSU/LPU(*)</t>
  </si>
  <si>
    <t>S997</t>
  </si>
  <si>
    <t>NOTE E CHIARIMENTI ALLA RILEVAZIONE
(max 1500 caratteri)</t>
  </si>
  <si>
    <t>IN 10</t>
  </si>
  <si>
    <t xml:space="preserve">Tavola di congruenza tra il personale a Tempo Determinato comunicato in T2 con la ripartizione dello stesso personale comunicato in T2A
</t>
  </si>
  <si>
    <t>Totale T2</t>
  </si>
  <si>
    <t>Totale T2A</t>
  </si>
  <si>
    <t>Confronto T2/T2A</t>
  </si>
  <si>
    <t>U+D</t>
  </si>
  <si>
    <t>a con d</t>
  </si>
  <si>
    <t>b con e</t>
  </si>
  <si>
    <r>
      <t xml:space="preserve">COGNOME </t>
    </r>
    <r>
      <rPr>
        <b/>
        <sz val="12"/>
        <rFont val="Arial"/>
        <family val="2"/>
      </rPr>
      <t>*</t>
    </r>
  </si>
  <si>
    <r>
      <t xml:space="preserve">NOME </t>
    </r>
    <r>
      <rPr>
        <b/>
        <sz val="12"/>
        <rFont val="Arial"/>
        <family val="2"/>
      </rPr>
      <t>*</t>
    </r>
  </si>
  <si>
    <r>
      <t xml:space="preserve">E-Mail </t>
    </r>
    <r>
      <rPr>
        <b/>
        <sz val="12"/>
        <rFont val="Arial"/>
        <family val="2"/>
      </rPr>
      <t>*</t>
    </r>
  </si>
  <si>
    <r>
      <rPr>
        <sz val="8"/>
        <rFont val="Arial"/>
        <family val="2"/>
      </rPr>
      <t xml:space="preserve">TELEFONO </t>
    </r>
    <r>
      <rPr>
        <b/>
        <sz val="12"/>
        <rFont val="Arial"/>
        <family val="2"/>
      </rPr>
      <t>*</t>
    </r>
  </si>
  <si>
    <t>Quante persone sono state impiegate nell'anno (TEMPO DETER., CO.CO.CO., INCARICHI O ALTRI TIPI DI LAV. FLESSIBILE) il cui costo è totalmente sostenutocon finanziamenti esterni dellU.E. o di privati?</t>
  </si>
  <si>
    <t>ARRETRATI A.P. PER COMPENSI RISULTATO/ PRODUTTIVITA'</t>
  </si>
  <si>
    <t>(sono evidenziate quelle valorizzate nella T1)</t>
  </si>
  <si>
    <t>(sono evidenziate le qualifiche valorizzate per l'anno)</t>
  </si>
  <si>
    <t>Risoluz. rapporto di lavoro</t>
  </si>
  <si>
    <t>Somme
dichiarate in SI_1</t>
  </si>
  <si>
    <t>I418</t>
  </si>
  <si>
    <t>ASSEGNO AD PERSONAM</t>
  </si>
  <si>
    <t xml:space="preserve"> Incongruenza 1</t>
  </si>
  <si>
    <t>Tavola di compresenza tra valori di organico di personale con rapporto di lavoro flessibile di Scheda Informativa 1 e relativa spesa di Tabella 14</t>
  </si>
  <si>
    <t>Tipologia lavoro flessibile (SI_1)</t>
  </si>
  <si>
    <t>Unità annue 
(SI_1)</t>
  </si>
  <si>
    <t xml:space="preserve"> Incongruenza 11</t>
  </si>
  <si>
    <t>Tavola di compresenza tra valori di organico di personale con rapporto di lavoro flessibile di Tabella 2 e relativa spesa di Tabella 14</t>
  </si>
  <si>
    <t>Tipologia lavoro flessibile (Tab 2)</t>
  </si>
  <si>
    <t>Unità annue 
(Tab 2)</t>
  </si>
  <si>
    <t xml:space="preserve"> Incongruenza 3</t>
  </si>
  <si>
    <t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</si>
  <si>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</si>
  <si>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</si>
  <si>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 Incongruenza 13</t>
  </si>
  <si>
    <t>Tavola di compresenza tra le somme trattenute per malattia indicate nella SI_1 e i giorni di assenza per malattia retribuita indicati nella Tab. 11</t>
  </si>
  <si>
    <t>Tavola di congruenza tra i giorni di assenza indicati nella Tabella 11 e i valori di organico inseriti nelle Tabelle 1, 3, 4, 5 (incongruenza 7)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</si>
  <si>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</si>
  <si>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>Totale della Tabella T11 esclusa formazione e altre ass. non retribuite</t>
  </si>
  <si>
    <t>Mensilità/12</t>
  </si>
  <si>
    <t>Incongruenza 14</t>
  </si>
  <si>
    <t>IN 11</t>
  </si>
  <si>
    <t>IN 12</t>
  </si>
  <si>
    <t>IN 13</t>
  </si>
  <si>
    <t>IN 14</t>
  </si>
  <si>
    <t xml:space="preserve">*(asterisco): si intende campo obbligatorio
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</si>
</sst>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</numFmts>
  <fonts count="13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i/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4"/>
      <color indexed="12"/>
      <name val="Arial"/>
      <family val="2"/>
    </font>
    <font>
      <sz val="10"/>
      <color indexed="10"/>
      <name val="Courier"/>
      <family val="3"/>
    </font>
    <font>
      <sz val="11"/>
      <name val="Courier"/>
      <family val="3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48"/>
      <name val="Courier"/>
      <family val="3"/>
    </font>
    <font>
      <u val="single"/>
      <sz val="8"/>
      <name val="Helv"/>
      <family val="0"/>
    </font>
    <font>
      <u val="single"/>
      <sz val="10"/>
      <color indexed="1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i/>
      <sz val="10"/>
      <name val="Arial"/>
      <family val="2"/>
    </font>
    <font>
      <i/>
      <sz val="10"/>
      <name val="MS Serif"/>
      <family val="1"/>
    </font>
    <font>
      <b/>
      <sz val="14"/>
      <name val="Arial"/>
      <family val="2"/>
    </font>
    <font>
      <sz val="2.25"/>
      <color indexed="8"/>
      <name val="Arial"/>
      <family val="2"/>
    </font>
    <font>
      <b/>
      <sz val="8"/>
      <color indexed="8"/>
      <name val="Arial"/>
      <family val="2"/>
    </font>
    <font>
      <sz val="2.75"/>
      <color indexed="8"/>
      <name val="Arial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Helv"/>
      <family val="0"/>
    </font>
    <font>
      <b/>
      <sz val="18"/>
      <color indexed="10"/>
      <name val="Times New Roman"/>
      <family val="1"/>
    </font>
    <font>
      <sz val="8"/>
      <color indexed="10"/>
      <name val="Helv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8"/>
      <color rgb="FFFF0000"/>
      <name val="Helv"/>
      <family val="0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Courier"/>
      <family val="3"/>
    </font>
    <font>
      <sz val="8"/>
      <color theme="0"/>
      <name val="Helv"/>
      <family val="0"/>
    </font>
    <font>
      <sz val="10"/>
      <color theme="0"/>
      <name val="Arial"/>
      <family val="2"/>
    </font>
    <font>
      <b/>
      <sz val="10"/>
      <color rgb="FFFF0000"/>
      <name val="Helv"/>
      <family val="0"/>
    </font>
    <font>
      <b/>
      <sz val="18"/>
      <color rgb="FFFF0000"/>
      <name val="Times New Roman"/>
      <family val="1"/>
    </font>
    <font>
      <sz val="8"/>
      <color rgb="FFFF000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1" applyNumberFormat="0" applyAlignment="0" applyProtection="0"/>
    <xf numFmtId="0" fontId="67" fillId="0" borderId="2" applyNumberFormat="0" applyFill="0" applyAlignment="0" applyProtection="0"/>
    <xf numFmtId="0" fontId="68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197" fontId="0" fillId="0" borderId="0" applyFont="0" applyFill="0" applyBorder="0" applyAlignment="0" applyProtection="0"/>
    <xf numFmtId="0" fontId="69" fillId="7" borderId="1" applyNumberFormat="0" applyAlignment="0" applyProtection="0"/>
    <xf numFmtId="0" fontId="117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5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4" fillId="23" borderId="4" applyNumberFormat="0" applyFont="0" applyAlignment="0" applyProtection="0"/>
    <xf numFmtId="0" fontId="7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172" fontId="4" fillId="0" borderId="0" applyFont="0" applyFill="0" applyBorder="0" applyAlignment="0" applyProtection="0"/>
    <xf numFmtId="194" fontId="51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181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5" fillId="0" borderId="0" xfId="68" applyFont="1" applyBorder="1" applyAlignment="1" applyProtection="1">
      <alignment horizontal="left" vertical="top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>
      <alignment/>
      <protection/>
    </xf>
    <xf numFmtId="0" fontId="14" fillId="0" borderId="22" xfId="68" applyFont="1" applyFill="1" applyBorder="1" applyAlignment="1" applyProtection="1">
      <alignment horizontal="center" vertical="center"/>
      <protection/>
    </xf>
    <xf numFmtId="0" fontId="9" fillId="0" borderId="23" xfId="68" applyFont="1" applyFill="1" applyBorder="1" applyAlignment="1" applyProtection="1">
      <alignment horizontal="center" vertical="center"/>
      <protection/>
    </xf>
    <xf numFmtId="0" fontId="9" fillId="0" borderId="24" xfId="68" applyFont="1" applyFill="1" applyBorder="1" applyAlignment="1" applyProtection="1">
      <alignment horizontal="right" vertical="center"/>
      <protection/>
    </xf>
    <xf numFmtId="0" fontId="6" fillId="0" borderId="0" xfId="68" applyFont="1" applyAlignment="1">
      <alignment horizontal="center"/>
      <protection/>
    </xf>
    <xf numFmtId="0" fontId="17" fillId="0" borderId="0" xfId="67">
      <alignment/>
      <protection/>
    </xf>
    <xf numFmtId="0" fontId="18" fillId="0" borderId="25" xfId="67" applyFont="1" applyFill="1" applyBorder="1" applyAlignment="1">
      <alignment horizontal="centerContinuous" vertical="center" wrapText="1"/>
      <protection/>
    </xf>
    <xf numFmtId="0" fontId="6" fillId="0" borderId="26" xfId="67" applyFont="1" applyFill="1" applyBorder="1" applyAlignment="1">
      <alignment horizontal="centerContinuous" vertical="center" wrapText="1"/>
      <protection/>
    </xf>
    <xf numFmtId="0" fontId="9" fillId="0" borderId="27" xfId="67" applyFont="1" applyFill="1" applyBorder="1" applyAlignment="1" applyProtection="1">
      <alignment horizontal="center" vertical="center"/>
      <protection/>
    </xf>
    <xf numFmtId="0" fontId="19" fillId="0" borderId="28" xfId="67" applyFont="1" applyFill="1" applyBorder="1" applyAlignment="1" applyProtection="1">
      <alignment horizontal="centerContinuous" vertical="center" wrapText="1"/>
      <protection/>
    </xf>
    <xf numFmtId="0" fontId="19" fillId="0" borderId="0" xfId="67" applyFont="1" applyFill="1" applyBorder="1" applyAlignment="1" applyProtection="1">
      <alignment horizontal="centerContinuous" vertical="center" wrapText="1"/>
      <protection/>
    </xf>
    <xf numFmtId="0" fontId="19" fillId="0" borderId="29" xfId="67" applyFont="1" applyFill="1" applyBorder="1" applyAlignment="1" applyProtection="1">
      <alignment horizontal="center" vertical="center" wrapText="1"/>
      <protection/>
    </xf>
    <xf numFmtId="0" fontId="19" fillId="0" borderId="29" xfId="67" applyFont="1" applyFill="1" applyBorder="1" applyAlignment="1" applyProtection="1">
      <alignment horizontal="centerContinuous" vertical="center" wrapText="1"/>
      <protection/>
    </xf>
    <xf numFmtId="0" fontId="9" fillId="0" borderId="24" xfId="67" applyFont="1" applyFill="1" applyBorder="1" applyAlignment="1" applyProtection="1">
      <alignment horizontal="right" vertical="center"/>
      <protection/>
    </xf>
    <xf numFmtId="0" fontId="6" fillId="0" borderId="30" xfId="67" applyFont="1" applyFill="1" applyBorder="1" applyAlignment="1" applyProtection="1">
      <alignment horizont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6" fillId="0" borderId="0" xfId="66" applyFont="1" applyAlignment="1">
      <alignment horizontal="center"/>
      <protection/>
    </xf>
    <xf numFmtId="0" fontId="6" fillId="0" borderId="10" xfId="66" applyFont="1" applyFill="1" applyBorder="1" applyAlignment="1">
      <alignment horizontal="centerContinuous"/>
      <protection/>
    </xf>
    <xf numFmtId="0" fontId="6" fillId="0" borderId="11" xfId="66" applyFont="1" applyFill="1" applyBorder="1" applyAlignment="1">
      <alignment horizont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6" fillId="0" borderId="12" xfId="66" applyFont="1" applyFill="1" applyBorder="1" applyAlignment="1">
      <alignment horizontal="centerContinuous" vertical="center"/>
      <protection/>
    </xf>
    <xf numFmtId="0" fontId="6" fillId="0" borderId="31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 applyProtection="1">
      <alignment horizontal="center" vertical="center"/>
      <protection/>
    </xf>
    <xf numFmtId="0" fontId="6" fillId="0" borderId="16" xfId="66" applyFont="1" applyFill="1" applyBorder="1" applyAlignment="1">
      <alignment horizontal="center"/>
      <protection/>
    </xf>
    <xf numFmtId="0" fontId="20" fillId="0" borderId="32" xfId="66" applyFont="1" applyFill="1" applyBorder="1" applyAlignment="1" applyProtection="1">
      <alignment horizontal="center"/>
      <protection/>
    </xf>
    <xf numFmtId="0" fontId="20" fillId="0" borderId="33" xfId="66" applyFont="1" applyFill="1" applyBorder="1" applyAlignment="1" applyProtection="1">
      <alignment horizontal="center"/>
      <protection/>
    </xf>
    <xf numFmtId="0" fontId="20" fillId="0" borderId="34" xfId="66" applyFont="1" applyFill="1" applyBorder="1" applyAlignment="1" applyProtection="1">
      <alignment horizontal="center"/>
      <protection/>
    </xf>
    <xf numFmtId="0" fontId="9" fillId="0" borderId="24" xfId="66" applyFont="1" applyFill="1" applyBorder="1" applyAlignment="1" applyProtection="1">
      <alignment horizontal="right" vertical="center"/>
      <protection/>
    </xf>
    <xf numFmtId="0" fontId="6" fillId="0" borderId="30" xfId="66" applyFont="1" applyFill="1" applyBorder="1" applyAlignment="1" applyProtection="1">
      <alignment horizont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10" xfId="65" applyFont="1" applyFill="1" applyBorder="1" applyAlignment="1">
      <alignment horizontal="centerContinuous"/>
      <protection/>
    </xf>
    <xf numFmtId="0" fontId="6" fillId="0" borderId="11" xfId="65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centerContinuous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31" xfId="65" applyFont="1" applyFill="1" applyBorder="1" applyAlignment="1">
      <alignment horizontal="centerContinuous" vertical="center"/>
      <protection/>
    </xf>
    <xf numFmtId="0" fontId="9" fillId="0" borderId="23" xfId="65" applyFont="1" applyFill="1" applyBorder="1" applyAlignment="1" applyProtection="1">
      <alignment horizontal="center" vertical="center"/>
      <protection/>
    </xf>
    <xf numFmtId="0" fontId="9" fillId="0" borderId="17" xfId="65" applyFont="1" applyFill="1" applyBorder="1" applyAlignment="1" applyProtection="1">
      <alignment horizontal="centerContinuous" vertical="center"/>
      <protection/>
    </xf>
    <xf numFmtId="0" fontId="6" fillId="0" borderId="16" xfId="65" applyFont="1" applyFill="1" applyBorder="1" applyAlignment="1">
      <alignment horizontal="center"/>
      <protection/>
    </xf>
    <xf numFmtId="0" fontId="20" fillId="0" borderId="32" xfId="65" applyFont="1" applyFill="1" applyBorder="1" applyAlignment="1" applyProtection="1">
      <alignment horizontal="center"/>
      <protection/>
    </xf>
    <xf numFmtId="0" fontId="20" fillId="0" borderId="33" xfId="65" applyFont="1" applyFill="1" applyBorder="1" applyAlignment="1" applyProtection="1">
      <alignment horizontal="center"/>
      <protection/>
    </xf>
    <xf numFmtId="0" fontId="20" fillId="0" borderId="34" xfId="65" applyFont="1" applyFill="1" applyBorder="1" applyAlignment="1" applyProtection="1">
      <alignment horizontal="center"/>
      <protection/>
    </xf>
    <xf numFmtId="0" fontId="9" fillId="0" borderId="24" xfId="65" applyFont="1" applyFill="1" applyBorder="1" applyAlignment="1" applyProtection="1">
      <alignment horizontal="right" vertical="center"/>
      <protection/>
    </xf>
    <xf numFmtId="0" fontId="6" fillId="0" borderId="30" xfId="65" applyFont="1" applyFill="1" applyBorder="1" applyAlignment="1" applyProtection="1">
      <alignment horizontal="center"/>
      <protection/>
    </xf>
    <xf numFmtId="0" fontId="5" fillId="0" borderId="0" xfId="64" applyFont="1" applyBorder="1" applyAlignment="1" applyProtection="1">
      <alignment horizontal="left" vertical="top"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>
      <alignment/>
      <protection/>
    </xf>
    <xf numFmtId="0" fontId="6" fillId="0" borderId="0" xfId="64" applyFont="1" applyBorder="1" applyAlignment="1" applyProtection="1">
      <alignment horizontal="left"/>
      <protection/>
    </xf>
    <xf numFmtId="0" fontId="6" fillId="0" borderId="0" xfId="64" applyFont="1">
      <alignment/>
      <protection/>
    </xf>
    <xf numFmtId="0" fontId="6" fillId="0" borderId="10" xfId="64" applyFont="1" applyFill="1" applyBorder="1" applyAlignment="1">
      <alignment horizontal="centerContinuous"/>
      <protection/>
    </xf>
    <xf numFmtId="0" fontId="6" fillId="0" borderId="11" xfId="64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6" fillId="0" borderId="12" xfId="64" applyFont="1" applyFill="1" applyBorder="1" applyAlignment="1">
      <alignment horizontal="centerContinuous" vertical="center"/>
      <protection/>
    </xf>
    <xf numFmtId="0" fontId="6" fillId="0" borderId="31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>
      <alignment horizontal="center"/>
      <protection/>
    </xf>
    <xf numFmtId="0" fontId="9" fillId="0" borderId="24" xfId="64" applyFont="1" applyFill="1" applyBorder="1" applyAlignment="1" applyProtection="1">
      <alignment horizontal="right" vertical="center"/>
      <protection/>
    </xf>
    <xf numFmtId="0" fontId="6" fillId="0" borderId="30" xfId="64" applyFont="1" applyFill="1" applyBorder="1" applyAlignment="1" applyProtection="1">
      <alignment horizontal="center"/>
      <protection/>
    </xf>
    <xf numFmtId="0" fontId="6" fillId="0" borderId="0" xfId="64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10" xfId="63" applyFont="1" applyFill="1" applyBorder="1" applyAlignment="1">
      <alignment horizontal="centerContinuous"/>
      <protection/>
    </xf>
    <xf numFmtId="0" fontId="6" fillId="0" borderId="11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31" xfId="63" applyFont="1" applyFill="1" applyBorder="1" applyAlignment="1">
      <alignment horizontal="centerContinuous" vertical="center"/>
      <protection/>
    </xf>
    <xf numFmtId="0" fontId="9" fillId="0" borderId="23" xfId="63" applyFont="1" applyFill="1" applyBorder="1" applyAlignment="1" applyProtection="1">
      <alignment horizontal="center" vertical="center"/>
      <protection/>
    </xf>
    <xf numFmtId="0" fontId="6" fillId="0" borderId="35" xfId="63" applyFont="1" applyFill="1" applyBorder="1" applyAlignment="1">
      <alignment horizontal="centerContinuous"/>
      <protection/>
    </xf>
    <xf numFmtId="0" fontId="6" fillId="0" borderId="16" xfId="63" applyFont="1" applyFill="1" applyBorder="1" applyAlignment="1">
      <alignment horizontal="center"/>
      <protection/>
    </xf>
    <xf numFmtId="0" fontId="9" fillId="0" borderId="24" xfId="63" applyFont="1" applyFill="1" applyBorder="1" applyAlignment="1" applyProtection="1">
      <alignment horizontal="right" vertical="center"/>
      <protection/>
    </xf>
    <xf numFmtId="0" fontId="6" fillId="0" borderId="30" xfId="63" applyFont="1" applyFill="1" applyBorder="1" applyAlignment="1" applyProtection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42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justify" wrapText="1"/>
      <protection/>
    </xf>
    <xf numFmtId="0" fontId="6" fillId="0" borderId="41" xfId="0" applyFont="1" applyFill="1" applyBorder="1" applyAlignment="1" applyProtection="1">
      <alignment wrapText="1"/>
      <protection/>
    </xf>
    <xf numFmtId="0" fontId="9" fillId="0" borderId="43" xfId="0" applyFont="1" applyFill="1" applyBorder="1" applyAlignment="1">
      <alignment horizontal="centerContinuous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 applyProtection="1">
      <alignment horizontal="centerContinuous" vertical="center"/>
      <protection/>
    </xf>
    <xf numFmtId="0" fontId="9" fillId="0" borderId="44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>
      <alignment horizontal="centerContinuous" vertical="center" wrapText="1"/>
    </xf>
    <xf numFmtId="0" fontId="9" fillId="0" borderId="46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9" fillId="0" borderId="45" xfId="65" applyFont="1" applyFill="1" applyBorder="1" applyAlignment="1">
      <alignment horizontal="centerContinuous" vertical="center"/>
      <protection/>
    </xf>
    <xf numFmtId="0" fontId="6" fillId="0" borderId="42" xfId="0" applyFont="1" applyFill="1" applyBorder="1" applyAlignment="1" applyProtection="1">
      <alignment horizontal="justify" wrapText="1"/>
      <protection/>
    </xf>
    <xf numFmtId="0" fontId="9" fillId="24" borderId="47" xfId="63" applyFont="1" applyFill="1" applyBorder="1" applyAlignment="1">
      <alignment horizontal="centerContinuous" vertical="center"/>
      <protection/>
    </xf>
    <xf numFmtId="0" fontId="6" fillId="24" borderId="12" xfId="63" applyFont="1" applyFill="1" applyBorder="1" applyAlignment="1">
      <alignment horizontal="centerContinuous" vertical="center"/>
      <protection/>
    </xf>
    <xf numFmtId="0" fontId="6" fillId="24" borderId="31" xfId="63" applyFont="1" applyFill="1" applyBorder="1" applyAlignment="1">
      <alignment horizontal="centerContinuous" vertical="center"/>
      <protection/>
    </xf>
    <xf numFmtId="0" fontId="21" fillId="24" borderId="48" xfId="63" applyFont="1" applyFill="1" applyBorder="1" applyAlignment="1" applyProtection="1">
      <alignment horizontal="centerContinuous" vertical="center" wrapText="1"/>
      <protection/>
    </xf>
    <xf numFmtId="0" fontId="21" fillId="24" borderId="45" xfId="63" applyFont="1" applyFill="1" applyBorder="1" applyAlignment="1">
      <alignment horizontal="centerContinuous" vertical="center"/>
      <protection/>
    </xf>
    <xf numFmtId="0" fontId="21" fillId="24" borderId="45" xfId="64" applyFont="1" applyFill="1" applyBorder="1" applyAlignment="1">
      <alignment horizontal="centerContinuous" vertical="center"/>
      <protection/>
    </xf>
    <xf numFmtId="0" fontId="21" fillId="24" borderId="17" xfId="64" applyFont="1" applyFill="1" applyBorder="1" applyAlignment="1" applyProtection="1">
      <alignment horizontal="centerContinuous" vertical="center"/>
      <protection/>
    </xf>
    <xf numFmtId="0" fontId="20" fillId="24" borderId="35" xfId="63" applyFont="1" applyFill="1" applyBorder="1" applyAlignment="1" applyProtection="1">
      <alignment horizontal="center"/>
      <protection/>
    </xf>
    <xf numFmtId="0" fontId="20" fillId="24" borderId="34" xfId="63" applyFont="1" applyFill="1" applyBorder="1" applyAlignment="1" applyProtection="1">
      <alignment horizontal="center"/>
      <protection/>
    </xf>
    <xf numFmtId="0" fontId="20" fillId="24" borderId="32" xfId="63" applyFont="1" applyFill="1" applyBorder="1" applyAlignment="1" applyProtection="1">
      <alignment horizontal="center"/>
      <protection/>
    </xf>
    <xf numFmtId="0" fontId="20" fillId="24" borderId="35" xfId="64" applyFont="1" applyFill="1" applyBorder="1" applyAlignment="1" applyProtection="1">
      <alignment horizontal="center"/>
      <protection/>
    </xf>
    <xf numFmtId="0" fontId="20" fillId="24" borderId="34" xfId="64" applyFont="1" applyFill="1" applyBorder="1" applyAlignment="1" applyProtection="1">
      <alignment horizontal="center"/>
      <protection/>
    </xf>
    <xf numFmtId="0" fontId="20" fillId="24" borderId="32" xfId="64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6" applyFont="1" applyFill="1" applyBorder="1" applyAlignment="1" applyProtection="1">
      <alignment horizontal="right" vertical="center"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6" fillId="24" borderId="0" xfId="66" applyFont="1" applyFill="1" applyBorder="1">
      <alignment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0" borderId="5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5" xfId="66" applyFont="1" applyFill="1" applyBorder="1" applyAlignment="1" applyProtection="1">
      <alignment horizontal="center" vertical="center"/>
      <protection/>
    </xf>
    <xf numFmtId="0" fontId="9" fillId="0" borderId="55" xfId="66" applyFont="1" applyFill="1" applyBorder="1" applyAlignment="1" applyProtection="1">
      <alignment vertical="center"/>
      <protection/>
    </xf>
    <xf numFmtId="0" fontId="29" fillId="0" borderId="30" xfId="63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63" applyFont="1" applyAlignment="1">
      <alignment horizontal="center"/>
      <protection/>
    </xf>
    <xf numFmtId="0" fontId="30" fillId="0" borderId="0" xfId="0" applyFont="1" applyAlignment="1">
      <alignment/>
    </xf>
    <xf numFmtId="0" fontId="17" fillId="0" borderId="56" xfId="0" applyFont="1" applyFill="1" applyBorder="1" applyAlignment="1" applyProtection="1">
      <alignment horizontal="center"/>
      <protection/>
    </xf>
    <xf numFmtId="0" fontId="17" fillId="0" borderId="57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/>
      <protection/>
    </xf>
    <xf numFmtId="0" fontId="9" fillId="0" borderId="5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0" xfId="0" applyFont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 horizontal="left"/>
      <protection/>
    </xf>
    <xf numFmtId="3" fontId="9" fillId="0" borderId="62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6" fillId="24" borderId="37" xfId="0" applyNumberFormat="1" applyFont="1" applyFill="1" applyBorder="1" applyAlignment="1">
      <alignment horizontal="center"/>
    </xf>
    <xf numFmtId="3" fontId="6" fillId="24" borderId="53" xfId="0" applyNumberFormat="1" applyFont="1" applyFill="1" applyBorder="1" applyAlignment="1">
      <alignment horizontal="center"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4" fontId="6" fillId="0" borderId="66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6" fillId="0" borderId="69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3" fontId="17" fillId="0" borderId="72" xfId="0" applyNumberFormat="1" applyFont="1" applyFill="1" applyBorder="1" applyAlignment="1" applyProtection="1">
      <alignment/>
      <protection locked="0"/>
    </xf>
    <xf numFmtId="3" fontId="17" fillId="0" borderId="73" xfId="0" applyNumberFormat="1" applyFont="1" applyFill="1" applyBorder="1" applyAlignment="1" applyProtection="1">
      <alignment/>
      <protection locked="0"/>
    </xf>
    <xf numFmtId="3" fontId="17" fillId="0" borderId="74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justify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 applyProtection="1">
      <alignment horizontal="center"/>
      <protection/>
    </xf>
    <xf numFmtId="3" fontId="6" fillId="0" borderId="20" xfId="63" applyNumberFormat="1" applyFont="1" applyFill="1" applyBorder="1" applyProtection="1">
      <alignment/>
      <protection locked="0"/>
    </xf>
    <xf numFmtId="3" fontId="6" fillId="0" borderId="81" xfId="63" applyNumberFormat="1" applyFont="1" applyFill="1" applyBorder="1" applyProtection="1">
      <alignment/>
      <protection locked="0"/>
    </xf>
    <xf numFmtId="3" fontId="6" fillId="0" borderId="66" xfId="63" applyNumberFormat="1" applyFont="1" applyFill="1" applyBorder="1" applyProtection="1">
      <alignment/>
      <protection locked="0"/>
    </xf>
    <xf numFmtId="3" fontId="6" fillId="0" borderId="20" xfId="64" applyNumberFormat="1" applyFont="1" applyFill="1" applyBorder="1" applyProtection="1">
      <alignment/>
      <protection locked="0"/>
    </xf>
    <xf numFmtId="3" fontId="6" fillId="0" borderId="81" xfId="64" applyNumberFormat="1" applyFont="1" applyFill="1" applyBorder="1" applyProtection="1">
      <alignment/>
      <protection locked="0"/>
    </xf>
    <xf numFmtId="3" fontId="6" fillId="0" borderId="66" xfId="64" applyNumberFormat="1" applyFont="1" applyFill="1" applyBorder="1" applyProtection="1">
      <alignment/>
      <protection locked="0"/>
    </xf>
    <xf numFmtId="0" fontId="6" fillId="0" borderId="82" xfId="0" applyFont="1" applyFill="1" applyBorder="1" applyAlignment="1" applyProtection="1">
      <alignment horizontal="center"/>
      <protection/>
    </xf>
    <xf numFmtId="3" fontId="6" fillId="0" borderId="49" xfId="63" applyNumberFormat="1" applyFont="1" applyFill="1" applyBorder="1" applyProtection="1">
      <alignment/>
      <protection locked="0"/>
    </xf>
    <xf numFmtId="3" fontId="6" fillId="0" borderId="83" xfId="63" applyNumberFormat="1" applyFont="1" applyFill="1" applyBorder="1" applyProtection="1">
      <alignment/>
      <protection locked="0"/>
    </xf>
    <xf numFmtId="3" fontId="6" fillId="0" borderId="84" xfId="63" applyNumberFormat="1" applyFont="1" applyFill="1" applyBorder="1" applyProtection="1">
      <alignment/>
      <protection locked="0"/>
    </xf>
    <xf numFmtId="3" fontId="6" fillId="0" borderId="66" xfId="65" applyNumberFormat="1" applyFont="1" applyFill="1" applyBorder="1" applyProtection="1">
      <alignment/>
      <protection locked="0"/>
    </xf>
    <xf numFmtId="3" fontId="6" fillId="0" borderId="49" xfId="65" applyNumberFormat="1" applyFont="1" applyFill="1" applyBorder="1" applyProtection="1">
      <alignment/>
      <protection locked="0"/>
    </xf>
    <xf numFmtId="3" fontId="6" fillId="0" borderId="81" xfId="65" applyNumberFormat="1" applyFont="1" applyFill="1" applyBorder="1" applyProtection="1">
      <alignment/>
      <protection locked="0"/>
    </xf>
    <xf numFmtId="3" fontId="6" fillId="0" borderId="59" xfId="65" applyNumberFormat="1" applyFont="1" applyFill="1" applyBorder="1" applyProtection="1">
      <alignment/>
      <protection locked="0"/>
    </xf>
    <xf numFmtId="3" fontId="6" fillId="0" borderId="83" xfId="65" applyNumberFormat="1" applyFont="1" applyFill="1" applyBorder="1" applyProtection="1">
      <alignment/>
      <protection locked="0"/>
    </xf>
    <xf numFmtId="3" fontId="6" fillId="0" borderId="19" xfId="65" applyNumberFormat="1" applyFont="1" applyFill="1" applyBorder="1" applyProtection="1">
      <alignment/>
      <protection locked="0"/>
    </xf>
    <xf numFmtId="3" fontId="6" fillId="0" borderId="85" xfId="65" applyNumberFormat="1" applyFont="1" applyFill="1" applyBorder="1" applyProtection="1">
      <alignment/>
      <protection locked="0"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33" fillId="0" borderId="32" xfId="0" applyFont="1" applyFill="1" applyBorder="1" applyAlignment="1">
      <alignment/>
    </xf>
    <xf numFmtId="0" fontId="23" fillId="0" borderId="86" xfId="0" applyFont="1" applyFill="1" applyBorder="1" applyAlignment="1" applyProtection="1">
      <alignment horizontal="center" textRotation="255" wrapText="1"/>
      <protection/>
    </xf>
    <xf numFmtId="0" fontId="23" fillId="0" borderId="87" xfId="0" applyFont="1" applyFill="1" applyBorder="1" applyAlignment="1" applyProtection="1">
      <alignment horizontal="center" textRotation="255" wrapText="1"/>
      <protection/>
    </xf>
    <xf numFmtId="0" fontId="23" fillId="0" borderId="87" xfId="0" applyFont="1" applyFill="1" applyBorder="1" applyAlignment="1" applyProtection="1" quotePrefix="1">
      <alignment horizontal="center" textRotation="255" wrapText="1"/>
      <protection/>
    </xf>
    <xf numFmtId="3" fontId="6" fillId="0" borderId="83" xfId="0" applyNumberFormat="1" applyFont="1" applyBorder="1" applyAlignment="1" applyProtection="1">
      <alignment/>
      <protection locked="0"/>
    </xf>
    <xf numFmtId="3" fontId="6" fillId="0" borderId="83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60" xfId="0" applyNumberFormat="1" applyFont="1" applyFill="1" applyBorder="1" applyAlignment="1" applyProtection="1">
      <alignment/>
      <protection locked="0"/>
    </xf>
    <xf numFmtId="3" fontId="6" fillId="0" borderId="80" xfId="0" applyNumberFormat="1" applyFont="1" applyFill="1" applyBorder="1" applyAlignment="1" applyProtection="1">
      <alignment/>
      <protection locked="0"/>
    </xf>
    <xf numFmtId="3" fontId="6" fillId="0" borderId="66" xfId="66" applyNumberFormat="1" applyFont="1" applyFill="1" applyBorder="1" applyProtection="1">
      <alignment/>
      <protection locked="0"/>
    </xf>
    <xf numFmtId="3" fontId="6" fillId="0" borderId="49" xfId="66" applyNumberFormat="1" applyFont="1" applyFill="1" applyBorder="1" applyProtection="1">
      <alignment/>
      <protection locked="0"/>
    </xf>
    <xf numFmtId="3" fontId="6" fillId="0" borderId="81" xfId="66" applyNumberFormat="1" applyFont="1" applyFill="1" applyBorder="1" applyProtection="1">
      <alignment/>
      <protection locked="0"/>
    </xf>
    <xf numFmtId="3" fontId="6" fillId="0" borderId="59" xfId="66" applyNumberFormat="1" applyFont="1" applyFill="1" applyBorder="1" applyProtection="1">
      <alignment/>
      <protection locked="0"/>
    </xf>
    <xf numFmtId="3" fontId="6" fillId="0" borderId="83" xfId="66" applyNumberFormat="1" applyFont="1" applyFill="1" applyBorder="1" applyProtection="1">
      <alignment/>
      <protection locked="0"/>
    </xf>
    <xf numFmtId="3" fontId="6" fillId="0" borderId="82" xfId="66" applyNumberFormat="1" applyFont="1" applyFill="1" applyBorder="1" applyProtection="1">
      <alignment/>
      <protection locked="0"/>
    </xf>
    <xf numFmtId="0" fontId="9" fillId="0" borderId="11" xfId="67" applyFont="1" applyFill="1" applyBorder="1" applyAlignment="1">
      <alignment horizontal="center"/>
      <protection/>
    </xf>
    <xf numFmtId="0" fontId="9" fillId="0" borderId="88" xfId="0" applyFont="1" applyFill="1" applyBorder="1" applyAlignment="1" applyProtection="1">
      <alignment horizontal="centerContinuous" vertical="center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9" fillId="0" borderId="44" xfId="0" applyFont="1" applyFill="1" applyBorder="1" applyAlignment="1">
      <alignment horizontal="centerContinuous" vertical="center" wrapText="1"/>
    </xf>
    <xf numFmtId="0" fontId="20" fillId="0" borderId="33" xfId="0" applyFont="1" applyFill="1" applyBorder="1" applyAlignment="1" applyProtection="1">
      <alignment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89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90" xfId="68" applyNumberFormat="1" applyFont="1" applyFill="1" applyBorder="1" applyProtection="1">
      <alignment/>
      <protection locked="0"/>
    </xf>
    <xf numFmtId="3" fontId="6" fillId="0" borderId="82" xfId="68" applyNumberFormat="1" applyFont="1" applyFill="1" applyBorder="1" applyProtection="1">
      <alignment/>
      <protection locked="0"/>
    </xf>
    <xf numFmtId="3" fontId="6" fillId="0" borderId="84" xfId="68" applyNumberFormat="1" applyFont="1" applyFill="1" applyBorder="1" applyProtection="1">
      <alignment/>
      <protection locked="0"/>
    </xf>
    <xf numFmtId="3" fontId="6" fillId="0" borderId="80" xfId="68" applyNumberFormat="1" applyFont="1" applyFill="1" applyBorder="1" applyProtection="1">
      <alignment/>
      <protection locked="0"/>
    </xf>
    <xf numFmtId="0" fontId="19" fillId="0" borderId="91" xfId="68" applyFont="1" applyFill="1" applyBorder="1" applyAlignment="1" applyProtection="1">
      <alignment horizontal="centerContinuous" vertical="center"/>
      <protection/>
    </xf>
    <xf numFmtId="0" fontId="14" fillId="0" borderId="10" xfId="67" applyFont="1" applyFill="1" applyBorder="1" applyAlignment="1">
      <alignment horizontal="centerContinuous"/>
      <protection/>
    </xf>
    <xf numFmtId="0" fontId="14" fillId="0" borderId="92" xfId="66" applyFont="1" applyFill="1" applyBorder="1" applyAlignment="1" applyProtection="1">
      <alignment horizontal="center" vertical="center"/>
      <protection/>
    </xf>
    <xf numFmtId="0" fontId="14" fillId="0" borderId="92" xfId="65" applyFont="1" applyFill="1" applyBorder="1" applyAlignment="1" applyProtection="1">
      <alignment horizontal="center" vertical="center"/>
      <protection/>
    </xf>
    <xf numFmtId="0" fontId="14" fillId="0" borderId="92" xfId="64" applyFont="1" applyFill="1" applyBorder="1" applyAlignment="1" applyProtection="1">
      <alignment horizontal="center" vertical="center"/>
      <protection/>
    </xf>
    <xf numFmtId="0" fontId="14" fillId="0" borderId="92" xfId="63" applyFont="1" applyFill="1" applyBorder="1" applyAlignment="1" applyProtection="1">
      <alignment horizontal="center" vertical="center"/>
      <protection/>
    </xf>
    <xf numFmtId="0" fontId="14" fillId="0" borderId="23" xfId="63" applyFont="1" applyFill="1" applyBorder="1" applyAlignment="1" applyProtection="1">
      <alignment horizontal="center" vertical="center"/>
      <protection/>
    </xf>
    <xf numFmtId="0" fontId="15" fillId="0" borderId="16" xfId="63" applyFont="1" applyFill="1" applyBorder="1" applyAlignment="1">
      <alignment horizontal="center"/>
      <protection/>
    </xf>
    <xf numFmtId="0" fontId="15" fillId="0" borderId="93" xfId="0" applyFont="1" applyFill="1" applyBorder="1" applyAlignment="1" applyProtection="1">
      <alignment horizontal="center"/>
      <protection/>
    </xf>
    <xf numFmtId="0" fontId="15" fillId="0" borderId="94" xfId="0" applyFont="1" applyFill="1" applyBorder="1" applyAlignment="1" applyProtection="1">
      <alignment horizontal="center"/>
      <protection/>
    </xf>
    <xf numFmtId="0" fontId="20" fillId="0" borderId="95" xfId="68" applyFont="1" applyFill="1" applyBorder="1" applyAlignment="1" applyProtection="1">
      <alignment horizontal="center"/>
      <protection/>
    </xf>
    <xf numFmtId="0" fontId="20" fillId="0" borderId="27" xfId="68" applyFont="1" applyFill="1" applyBorder="1" applyAlignment="1" applyProtection="1">
      <alignment horizontal="center"/>
      <protection/>
    </xf>
    <xf numFmtId="0" fontId="20" fillId="0" borderId="0" xfId="68" applyFont="1">
      <alignment/>
      <protection/>
    </xf>
    <xf numFmtId="0" fontId="20" fillId="0" borderId="16" xfId="0" applyFont="1" applyFill="1" applyBorder="1" applyAlignment="1">
      <alignment horizontal="center"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96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>
      <alignment horizontal="centerContinuous"/>
    </xf>
    <xf numFmtId="0" fontId="9" fillId="0" borderId="97" xfId="0" applyFont="1" applyFill="1" applyBorder="1" applyAlignment="1">
      <alignment horizontal="center"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 applyProtection="1">
      <alignment horizontal="centerContinuous" vertical="center" wrapText="1"/>
      <protection/>
    </xf>
    <xf numFmtId="0" fontId="5" fillId="0" borderId="100" xfId="68" applyFont="1" applyBorder="1" applyAlignment="1" applyProtection="1">
      <alignment horizontal="left" vertical="top"/>
      <protection/>
    </xf>
    <xf numFmtId="0" fontId="9" fillId="0" borderId="54" xfId="63" applyFont="1" applyBorder="1" applyAlignment="1">
      <alignment horizontal="right"/>
      <protection/>
    </xf>
    <xf numFmtId="0" fontId="9" fillId="0" borderId="78" xfId="0" applyFont="1" applyFill="1" applyBorder="1" applyAlignment="1" applyProtection="1">
      <alignment horizontal="right" vertical="center"/>
      <protection/>
    </xf>
    <xf numFmtId="0" fontId="9" fillId="0" borderId="71" xfId="0" applyFont="1" applyFill="1" applyBorder="1" applyAlignment="1">
      <alignment horizontal="centerContinuous" vertical="center"/>
    </xf>
    <xf numFmtId="0" fontId="20" fillId="0" borderId="34" xfId="0" applyFont="1" applyFill="1" applyBorder="1" applyAlignment="1" applyProtection="1">
      <alignment horizontal="center"/>
      <protection/>
    </xf>
    <xf numFmtId="0" fontId="6" fillId="0" borderId="11" xfId="68" applyFont="1" applyBorder="1" applyAlignment="1">
      <alignment horizontal="center"/>
      <protection/>
    </xf>
    <xf numFmtId="0" fontId="9" fillId="0" borderId="36" xfId="68" applyFont="1" applyBorder="1" applyAlignment="1">
      <alignment horizontal="centerContinuous" vertical="center"/>
      <protection/>
    </xf>
    <xf numFmtId="0" fontId="9" fillId="0" borderId="38" xfId="68" applyFont="1" applyBorder="1" applyAlignment="1">
      <alignment horizontal="centerContinuous" vertical="center"/>
      <protection/>
    </xf>
    <xf numFmtId="0" fontId="9" fillId="0" borderId="36" xfId="63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100" xfId="0" applyFont="1" applyFill="1" applyBorder="1" applyAlignment="1">
      <alignment horizontal="centerContinuous"/>
    </xf>
    <xf numFmtId="0" fontId="8" fillId="0" borderId="97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Continuous" vertical="center" wrapText="1"/>
      <protection/>
    </xf>
    <xf numFmtId="0" fontId="9" fillId="0" borderId="45" xfId="0" applyFont="1" applyFill="1" applyBorder="1" applyAlignment="1">
      <alignment horizontal="centerContinuous" vertical="center"/>
    </xf>
    <xf numFmtId="0" fontId="8" fillId="0" borderId="101" xfId="0" applyFont="1" applyFill="1" applyBorder="1" applyAlignment="1">
      <alignment horizontal="center" vertical="center"/>
    </xf>
    <xf numFmtId="0" fontId="9" fillId="0" borderId="96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36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6" fillId="0" borderId="37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2" xfId="47" applyNumberFormat="1" applyFont="1" applyBorder="1" applyAlignment="1">
      <alignment/>
    </xf>
    <xf numFmtId="38" fontId="6" fillId="0" borderId="37" xfId="47" applyNumberFormat="1" applyFont="1" applyBorder="1" applyAlignment="1">
      <alignment/>
    </xf>
    <xf numFmtId="38" fontId="6" fillId="0" borderId="64" xfId="47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24" borderId="66" xfId="0" applyNumberFormat="1" applyFont="1" applyFill="1" applyBorder="1" applyAlignment="1" applyProtection="1">
      <alignment/>
      <protection locked="0"/>
    </xf>
    <xf numFmtId="3" fontId="6" fillId="24" borderId="49" xfId="0" applyNumberFormat="1" applyFont="1" applyFill="1" applyBorder="1" applyAlignment="1" applyProtection="1">
      <alignment/>
      <protection locked="0"/>
    </xf>
    <xf numFmtId="3" fontId="6" fillId="24" borderId="80" xfId="0" applyNumberFormat="1" applyFont="1" applyFill="1" applyBorder="1" applyAlignment="1" applyProtection="1">
      <alignment/>
      <protection locked="0"/>
    </xf>
    <xf numFmtId="0" fontId="34" fillId="0" borderId="100" xfId="0" applyFont="1" applyBorder="1" applyAlignment="1">
      <alignment horizontal="right" vertical="center" wrapText="1"/>
    </xf>
    <xf numFmtId="3" fontId="6" fillId="0" borderId="18" xfId="67" applyNumberFormat="1" applyFont="1" applyFill="1" applyBorder="1" applyAlignment="1" applyProtection="1">
      <alignment/>
      <protection locked="0"/>
    </xf>
    <xf numFmtId="3" fontId="6" fillId="0" borderId="102" xfId="67" applyNumberFormat="1" applyFont="1" applyFill="1" applyBorder="1" applyAlignment="1" applyProtection="1">
      <alignment/>
      <protection locked="0"/>
    </xf>
    <xf numFmtId="3" fontId="6" fillId="0" borderId="82" xfId="67" applyNumberFormat="1" applyFont="1" applyFill="1" applyBorder="1" applyAlignment="1" applyProtection="1">
      <alignment/>
      <protection locked="0"/>
    </xf>
    <xf numFmtId="3" fontId="6" fillId="0" borderId="103" xfId="67" applyNumberFormat="1" applyFont="1" applyFill="1" applyBorder="1" applyAlignment="1" applyProtection="1">
      <alignment/>
      <protection locked="0"/>
    </xf>
    <xf numFmtId="3" fontId="6" fillId="0" borderId="19" xfId="67" applyNumberFormat="1" applyFont="1" applyFill="1" applyBorder="1" applyAlignment="1" applyProtection="1">
      <alignment/>
      <protection locked="0"/>
    </xf>
    <xf numFmtId="3" fontId="6" fillId="0" borderId="66" xfId="67" applyNumberFormat="1" applyFont="1" applyFill="1" applyBorder="1" applyAlignment="1" applyProtection="1">
      <alignment/>
      <protection locked="0"/>
    </xf>
    <xf numFmtId="3" fontId="6" fillId="0" borderId="59" xfId="67" applyNumberFormat="1" applyFont="1" applyFill="1" applyBorder="1" applyAlignment="1" applyProtection="1">
      <alignment/>
      <protection locked="0"/>
    </xf>
    <xf numFmtId="3" fontId="6" fillId="0" borderId="49" xfId="67" applyNumberFormat="1" applyFont="1" applyFill="1" applyBorder="1" applyAlignment="1" applyProtection="1">
      <alignment/>
      <protection locked="0"/>
    </xf>
    <xf numFmtId="3" fontId="6" fillId="0" borderId="83" xfId="67" applyNumberFormat="1" applyFont="1" applyFill="1" applyBorder="1" applyAlignment="1" applyProtection="1">
      <alignment/>
      <protection locked="0"/>
    </xf>
    <xf numFmtId="3" fontId="6" fillId="0" borderId="85" xfId="67" applyNumberFormat="1" applyFont="1" applyFill="1" applyBorder="1" applyAlignment="1" applyProtection="1">
      <alignment/>
      <protection locked="0"/>
    </xf>
    <xf numFmtId="3" fontId="6" fillId="24" borderId="37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0" fontId="6" fillId="0" borderId="37" xfId="47" applyFont="1" applyBorder="1" applyAlignment="1">
      <alignment/>
    </xf>
    <xf numFmtId="38" fontId="6" fillId="0" borderId="37" xfId="47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10" fontId="6" fillId="0" borderId="37" xfId="71" applyNumberFormat="1" applyFont="1" applyBorder="1" applyAlignment="1">
      <alignment/>
    </xf>
    <xf numFmtId="0" fontId="6" fillId="0" borderId="10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35" fillId="0" borderId="0" xfId="61" applyAlignment="1">
      <alignment vertical="center"/>
      <protection/>
    </xf>
    <xf numFmtId="173" fontId="36" fillId="0" borderId="0" xfId="61" applyFont="1" applyAlignment="1">
      <alignment vertical="center"/>
      <protection/>
    </xf>
    <xf numFmtId="173" fontId="35" fillId="0" borderId="0" xfId="61" applyFill="1" applyAlignment="1">
      <alignment vertical="center"/>
      <protection/>
    </xf>
    <xf numFmtId="173" fontId="17" fillId="0" borderId="0" xfId="61" applyFont="1" applyAlignment="1" applyProtection="1">
      <alignment horizontal="left" vertical="center"/>
      <protection/>
    </xf>
    <xf numFmtId="173" fontId="6" fillId="0" borderId="0" xfId="61" applyFont="1" applyAlignment="1" applyProtection="1">
      <alignment horizontal="left" vertical="top"/>
      <protection/>
    </xf>
    <xf numFmtId="173" fontId="40" fillId="0" borderId="0" xfId="61" applyFont="1" applyAlignment="1">
      <alignment vertical="top"/>
      <protection/>
    </xf>
    <xf numFmtId="173" fontId="40" fillId="0" borderId="0" xfId="61" applyFont="1" applyAlignment="1">
      <alignment vertical="center"/>
      <protection/>
    </xf>
    <xf numFmtId="173" fontId="35" fillId="0" borderId="0" xfId="62" applyNumberFormat="1" applyFont="1" applyAlignment="1">
      <alignment vertical="center"/>
      <protection/>
    </xf>
    <xf numFmtId="173" fontId="42" fillId="0" borderId="0" xfId="61" applyFont="1" applyAlignment="1">
      <alignment vertical="center"/>
      <protection/>
    </xf>
    <xf numFmtId="173" fontId="13" fillId="0" borderId="0" xfId="61" applyFont="1" applyAlignment="1" applyProtection="1">
      <alignment horizontal="left" vertical="center"/>
      <protection/>
    </xf>
    <xf numFmtId="0" fontId="15" fillId="0" borderId="82" xfId="0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 quotePrefix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4" fillId="0" borderId="37" xfId="0" applyNumberFormat="1" applyFont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40" xfId="0" applyFont="1" applyFill="1" applyBorder="1" applyAlignment="1">
      <alignment horizontal="centerContinuous"/>
    </xf>
    <xf numFmtId="0" fontId="6" fillId="0" borderId="105" xfId="0" applyFont="1" applyFill="1" applyBorder="1" applyAlignment="1">
      <alignment horizontal="center"/>
    </xf>
    <xf numFmtId="173" fontId="17" fillId="0" borderId="0" xfId="61" applyFont="1" applyAlignment="1" applyProtection="1">
      <alignment vertical="center"/>
      <protection/>
    </xf>
    <xf numFmtId="173" fontId="37" fillId="0" borderId="0" xfId="61" applyFont="1" applyAlignment="1" applyProtection="1">
      <alignment vertical="center"/>
      <protection/>
    </xf>
    <xf numFmtId="173" fontId="35" fillId="0" borderId="0" xfId="61" applyAlignment="1" applyProtection="1">
      <alignment vertical="center"/>
      <protection/>
    </xf>
    <xf numFmtId="173" fontId="17" fillId="0" borderId="0" xfId="61" applyFont="1" applyFill="1" applyBorder="1" applyAlignment="1" applyProtection="1">
      <alignment vertical="center"/>
      <protection/>
    </xf>
    <xf numFmtId="0" fontId="6" fillId="0" borderId="0" xfId="59" applyFont="1" applyAlignment="1" applyProtection="1">
      <alignment vertical="center"/>
      <protection/>
    </xf>
    <xf numFmtId="173" fontId="6" fillId="0" borderId="0" xfId="61" applyFont="1" applyAlignment="1" applyProtection="1">
      <alignment vertical="top"/>
      <protection/>
    </xf>
    <xf numFmtId="173" fontId="40" fillId="0" borderId="0" xfId="61" applyFont="1" applyAlignment="1" applyProtection="1">
      <alignment vertical="top"/>
      <protection/>
    </xf>
    <xf numFmtId="173" fontId="9" fillId="0" borderId="0" xfId="61" applyFont="1" applyAlignment="1" applyProtection="1">
      <alignment vertical="center"/>
      <protection/>
    </xf>
    <xf numFmtId="173" fontId="40" fillId="0" borderId="0" xfId="61" applyFont="1" applyAlignment="1" applyProtection="1">
      <alignment vertical="center"/>
      <protection/>
    </xf>
    <xf numFmtId="173" fontId="6" fillId="0" borderId="0" xfId="61" applyFont="1" applyAlignment="1" applyProtection="1">
      <alignment vertical="center"/>
      <protection/>
    </xf>
    <xf numFmtId="173" fontId="41" fillId="0" borderId="0" xfId="61" applyFont="1" applyAlignment="1" applyProtection="1">
      <alignment horizontal="left" vertical="center" wrapText="1"/>
      <protection/>
    </xf>
    <xf numFmtId="173" fontId="17" fillId="0" borderId="0" xfId="61" applyFont="1" applyFill="1" applyAlignment="1" applyProtection="1">
      <alignment vertical="center"/>
      <protection/>
    </xf>
    <xf numFmtId="0" fontId="39" fillId="0" borderId="0" xfId="59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 applyProtection="1">
      <alignment vertical="center"/>
      <protection/>
    </xf>
    <xf numFmtId="0" fontId="24" fillId="0" borderId="0" xfId="59" applyFont="1" applyFill="1" applyBorder="1" applyAlignment="1" applyProtection="1">
      <alignment horizontal="center" vertical="center"/>
      <protection/>
    </xf>
    <xf numFmtId="173" fontId="13" fillId="0" borderId="0" xfId="62" applyNumberFormat="1" applyFont="1" applyAlignment="1" applyProtection="1">
      <alignment vertical="center"/>
      <protection/>
    </xf>
    <xf numFmtId="173" fontId="22" fillId="0" borderId="0" xfId="62" applyNumberFormat="1" applyFont="1" applyAlignment="1" applyProtection="1">
      <alignment vertical="center"/>
      <protection/>
    </xf>
    <xf numFmtId="173" fontId="17" fillId="0" borderId="0" xfId="62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62" applyNumberFormat="1" applyFont="1" applyBorder="1" applyAlignment="1" applyProtection="1">
      <alignment vertical="center"/>
      <protection/>
    </xf>
    <xf numFmtId="173" fontId="42" fillId="0" borderId="0" xfId="61" applyFont="1" applyAlignment="1" applyProtection="1">
      <alignment vertical="center"/>
      <protection/>
    </xf>
    <xf numFmtId="173" fontId="17" fillId="0" borderId="0" xfId="61" applyFont="1" applyBorder="1" applyAlignment="1" applyProtection="1">
      <alignment vertical="center"/>
      <protection/>
    </xf>
    <xf numFmtId="0" fontId="17" fillId="0" borderId="0" xfId="62" applyProtection="1">
      <alignment/>
      <protection/>
    </xf>
    <xf numFmtId="173" fontId="8" fillId="0" borderId="37" xfId="61" applyFont="1" applyFill="1" applyBorder="1" applyAlignment="1" applyProtection="1">
      <alignment horizontal="center" vertical="center"/>
      <protection/>
    </xf>
    <xf numFmtId="173" fontId="35" fillId="0" borderId="0" xfId="61" applyFont="1" applyAlignment="1" applyProtection="1">
      <alignment vertical="center"/>
      <protection/>
    </xf>
    <xf numFmtId="0" fontId="0" fillId="0" borderId="0" xfId="60" applyAlignment="1" applyProtection="1">
      <alignment vertical="center"/>
      <protection/>
    </xf>
    <xf numFmtId="173" fontId="43" fillId="0" borderId="0" xfId="61" applyFont="1" applyAlignment="1" applyProtection="1">
      <alignment vertical="center"/>
      <protection/>
    </xf>
    <xf numFmtId="0" fontId="17" fillId="0" borderId="0" xfId="62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36" fillId="0" borderId="0" xfId="61" applyNumberFormat="1" applyFont="1" applyAlignment="1" applyProtection="1">
      <alignment vertical="center"/>
      <protection/>
    </xf>
    <xf numFmtId="173" fontId="45" fillId="0" borderId="0" xfId="61" applyFont="1" applyAlignment="1" applyProtection="1">
      <alignment vertical="center"/>
      <protection/>
    </xf>
    <xf numFmtId="198" fontId="35" fillId="0" borderId="0" xfId="61" applyNumberFormat="1" applyAlignment="1" applyProtection="1">
      <alignment vertical="center"/>
      <protection locked="0"/>
    </xf>
    <xf numFmtId="0" fontId="6" fillId="0" borderId="82" xfId="68" applyFont="1" applyFill="1" applyBorder="1" applyAlignment="1">
      <alignment horizontal="centerContinuous" vertical="center" wrapText="1"/>
      <protection/>
    </xf>
    <xf numFmtId="0" fontId="18" fillId="0" borderId="90" xfId="68" applyFont="1" applyFill="1" applyBorder="1" applyAlignment="1" applyProtection="1">
      <alignment horizontal="centerContinuous" vertical="center" wrapText="1"/>
      <protection/>
    </xf>
    <xf numFmtId="0" fontId="18" fillId="0" borderId="106" xfId="68" applyFont="1" applyFill="1" applyBorder="1" applyAlignment="1" applyProtection="1">
      <alignment horizontal="centerContinuous" vertical="center" wrapText="1"/>
      <protection/>
    </xf>
    <xf numFmtId="0" fontId="19" fillId="0" borderId="107" xfId="68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3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38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94" xfId="71" applyNumberFormat="1" applyFont="1" applyBorder="1" applyAlignment="1">
      <alignment horizontal="center"/>
    </xf>
    <xf numFmtId="10" fontId="0" fillId="0" borderId="73" xfId="71" applyNumberFormat="1" applyFont="1" applyBorder="1" applyAlignment="1">
      <alignment horizontal="center"/>
    </xf>
    <xf numFmtId="10" fontId="0" fillId="0" borderId="108" xfId="71" applyNumberFormat="1" applyFont="1" applyBorder="1" applyAlignment="1">
      <alignment horizontal="center"/>
    </xf>
    <xf numFmtId="10" fontId="26" fillId="0" borderId="64" xfId="71" applyNumberFormat="1" applyFont="1" applyBorder="1" applyAlignment="1">
      <alignment horizontal="center" wrapText="1"/>
    </xf>
    <xf numFmtId="10" fontId="0" fillId="0" borderId="64" xfId="71" applyNumberFormat="1" applyFont="1" applyBorder="1" applyAlignment="1">
      <alignment horizontal="center"/>
    </xf>
    <xf numFmtId="10" fontId="0" fillId="0" borderId="59" xfId="71" applyNumberFormat="1" applyFont="1" applyBorder="1" applyAlignment="1">
      <alignment horizontal="center"/>
    </xf>
    <xf numFmtId="200" fontId="6" fillId="24" borderId="66" xfId="0" applyNumberFormat="1" applyFont="1" applyFill="1" applyBorder="1" applyAlignment="1">
      <alignment/>
    </xf>
    <xf numFmtId="200" fontId="6" fillId="24" borderId="94" xfId="0" applyNumberFormat="1" applyFont="1" applyFill="1" applyBorder="1" applyAlignment="1">
      <alignment/>
    </xf>
    <xf numFmtId="200" fontId="6" fillId="0" borderId="109" xfId="0" applyNumberFormat="1" applyFont="1" applyFill="1" applyBorder="1" applyAlignment="1">
      <alignment/>
    </xf>
    <xf numFmtId="200" fontId="6" fillId="0" borderId="110" xfId="0" applyNumberFormat="1" applyFont="1" applyFill="1" applyBorder="1" applyAlignment="1">
      <alignment/>
    </xf>
    <xf numFmtId="200" fontId="6" fillId="0" borderId="111" xfId="0" applyNumberFormat="1" applyFont="1" applyFill="1" applyBorder="1" applyAlignment="1">
      <alignment/>
    </xf>
    <xf numFmtId="200" fontId="6" fillId="0" borderId="54" xfId="63" applyNumberFormat="1" applyFont="1" applyFill="1" applyBorder="1">
      <alignment/>
      <protection/>
    </xf>
    <xf numFmtId="200" fontId="6" fillId="0" borderId="110" xfId="63" applyNumberFormat="1" applyFont="1" applyFill="1" applyBorder="1">
      <alignment/>
      <protection/>
    </xf>
    <xf numFmtId="200" fontId="6" fillId="0" borderId="109" xfId="63" applyNumberFormat="1" applyFont="1" applyFill="1" applyBorder="1">
      <alignment/>
      <protection/>
    </xf>
    <xf numFmtId="200" fontId="6" fillId="24" borderId="67" xfId="0" applyNumberFormat="1" applyFont="1" applyFill="1" applyBorder="1" applyAlignment="1">
      <alignment/>
    </xf>
    <xf numFmtId="200" fontId="6" fillId="24" borderId="112" xfId="0" applyNumberFormat="1" applyFont="1" applyFill="1" applyBorder="1" applyAlignment="1">
      <alignment vertical="center"/>
    </xf>
    <xf numFmtId="200" fontId="6" fillId="0" borderId="109" xfId="0" applyNumberFormat="1" applyFont="1" applyFill="1" applyBorder="1" applyAlignment="1" applyProtection="1">
      <alignment vertical="center"/>
      <protection/>
    </xf>
    <xf numFmtId="200" fontId="6" fillId="0" borderId="113" xfId="0" applyNumberFormat="1" applyFont="1" applyFill="1" applyBorder="1" applyAlignment="1" applyProtection="1">
      <alignment vertical="center"/>
      <protection/>
    </xf>
    <xf numFmtId="200" fontId="6" fillId="0" borderId="90" xfId="63" applyNumberFormat="1" applyFont="1" applyFill="1" applyBorder="1" applyProtection="1">
      <alignment/>
      <protection/>
    </xf>
    <xf numFmtId="200" fontId="6" fillId="0" borderId="93" xfId="63" applyNumberFormat="1" applyFont="1" applyFill="1" applyBorder="1" applyProtection="1">
      <alignment/>
      <protection/>
    </xf>
    <xf numFmtId="200" fontId="6" fillId="0" borderId="68" xfId="63" applyNumberFormat="1" applyFont="1" applyFill="1" applyBorder="1" applyProtection="1">
      <alignment/>
      <protection/>
    </xf>
    <xf numFmtId="200" fontId="6" fillId="0" borderId="94" xfId="63" applyNumberFormat="1" applyFont="1" applyFill="1" applyBorder="1" applyProtection="1">
      <alignment/>
      <protection/>
    </xf>
    <xf numFmtId="200" fontId="6" fillId="0" borderId="109" xfId="63" applyNumberFormat="1" applyFont="1" applyFill="1" applyBorder="1" applyProtection="1">
      <alignment/>
      <protection/>
    </xf>
    <xf numFmtId="200" fontId="6" fillId="0" borderId="110" xfId="63" applyNumberFormat="1" applyFont="1" applyFill="1" applyBorder="1" applyProtection="1">
      <alignment/>
      <protection/>
    </xf>
    <xf numFmtId="200" fontId="6" fillId="0" borderId="84" xfId="64" applyNumberFormat="1" applyFont="1" applyFill="1" applyBorder="1" applyAlignment="1" applyProtection="1">
      <alignment/>
      <protection/>
    </xf>
    <xf numFmtId="200" fontId="6" fillId="0" borderId="73" xfId="64" applyNumberFormat="1" applyFont="1" applyFill="1" applyBorder="1" applyAlignment="1" applyProtection="1">
      <alignment/>
      <protection/>
    </xf>
    <xf numFmtId="200" fontId="6" fillId="24" borderId="109" xfId="64" applyNumberFormat="1" applyFont="1" applyFill="1" applyBorder="1" applyAlignment="1">
      <alignment/>
      <protection/>
    </xf>
    <xf numFmtId="200" fontId="6" fillId="24" borderId="111" xfId="64" applyNumberFormat="1" applyFont="1" applyFill="1" applyBorder="1" applyAlignment="1">
      <alignment/>
      <protection/>
    </xf>
    <xf numFmtId="200" fontId="6" fillId="24" borderId="110" xfId="64" applyNumberFormat="1" applyFont="1" applyFill="1" applyBorder="1" applyAlignment="1">
      <alignment/>
      <protection/>
    </xf>
    <xf numFmtId="200" fontId="6" fillId="24" borderId="109" xfId="65" applyNumberFormat="1" applyFont="1" applyFill="1" applyBorder="1">
      <alignment/>
      <protection/>
    </xf>
    <xf numFmtId="200" fontId="6" fillId="24" borderId="110" xfId="65" applyNumberFormat="1" applyFont="1" applyFill="1" applyBorder="1">
      <alignment/>
      <protection/>
    </xf>
    <xf numFmtId="200" fontId="6" fillId="24" borderId="111" xfId="65" applyNumberFormat="1" applyFont="1" applyFill="1" applyBorder="1">
      <alignment/>
      <protection/>
    </xf>
    <xf numFmtId="200" fontId="6" fillId="24" borderId="83" xfId="65" applyNumberFormat="1" applyFont="1" applyFill="1" applyBorder="1">
      <alignment/>
      <protection/>
    </xf>
    <xf numFmtId="200" fontId="6" fillId="24" borderId="114" xfId="65" applyNumberFormat="1" applyFont="1" applyFill="1" applyBorder="1">
      <alignment/>
      <protection/>
    </xf>
    <xf numFmtId="200" fontId="6" fillId="24" borderId="71" xfId="65" applyNumberFormat="1" applyFont="1" applyFill="1" applyBorder="1">
      <alignment/>
      <protection/>
    </xf>
    <xf numFmtId="200" fontId="6" fillId="24" borderId="90" xfId="66" applyNumberFormat="1" applyFont="1" applyFill="1" applyBorder="1">
      <alignment/>
      <protection/>
    </xf>
    <xf numFmtId="200" fontId="6" fillId="24" borderId="114" xfId="66" applyNumberFormat="1" applyFont="1" applyFill="1" applyBorder="1">
      <alignment/>
      <protection/>
    </xf>
    <xf numFmtId="200" fontId="6" fillId="24" borderId="68" xfId="66" applyNumberFormat="1" applyFont="1" applyFill="1" applyBorder="1">
      <alignment/>
      <protection/>
    </xf>
    <xf numFmtId="200" fontId="6" fillId="24" borderId="71" xfId="66" applyNumberFormat="1" applyFont="1" applyFill="1" applyBorder="1">
      <alignment/>
      <protection/>
    </xf>
    <xf numFmtId="200" fontId="6" fillId="24" borderId="109" xfId="66" applyNumberFormat="1" applyFont="1" applyFill="1" applyBorder="1">
      <alignment/>
      <protection/>
    </xf>
    <xf numFmtId="200" fontId="6" fillId="24" borderId="111" xfId="66" applyNumberFormat="1" applyFont="1" applyFill="1" applyBorder="1">
      <alignment/>
      <protection/>
    </xf>
    <xf numFmtId="200" fontId="6" fillId="24" borderId="110" xfId="66" applyNumberFormat="1" applyFont="1" applyFill="1" applyBorder="1">
      <alignment/>
      <protection/>
    </xf>
    <xf numFmtId="200" fontId="6" fillId="24" borderId="84" xfId="67" applyNumberFormat="1" applyFont="1" applyFill="1" applyBorder="1" applyAlignment="1">
      <alignment/>
      <protection/>
    </xf>
    <xf numFmtId="200" fontId="6" fillId="24" borderId="80" xfId="67" applyNumberFormat="1" applyFont="1" applyFill="1" applyBorder="1" applyAlignment="1">
      <alignment/>
      <protection/>
    </xf>
    <xf numFmtId="200" fontId="6" fillId="24" borderId="109" xfId="67" applyNumberFormat="1" applyFont="1" applyFill="1" applyBorder="1" applyAlignment="1">
      <alignment/>
      <protection/>
    </xf>
    <xf numFmtId="200" fontId="6" fillId="24" borderId="110" xfId="67" applyNumberFormat="1" applyFont="1" applyFill="1" applyBorder="1" applyAlignment="1">
      <alignment/>
      <protection/>
    </xf>
    <xf numFmtId="200" fontId="6" fillId="24" borderId="90" xfId="0" applyNumberFormat="1" applyFont="1" applyFill="1" applyBorder="1" applyAlignment="1">
      <alignment/>
    </xf>
    <xf numFmtId="200" fontId="6" fillId="24" borderId="93" xfId="0" applyNumberFormat="1" applyFont="1" applyFill="1" applyBorder="1" applyAlignment="1">
      <alignment/>
    </xf>
    <xf numFmtId="200" fontId="6" fillId="24" borderId="68" xfId="0" applyNumberFormat="1" applyFont="1" applyFill="1" applyBorder="1" applyAlignment="1">
      <alignment/>
    </xf>
    <xf numFmtId="200" fontId="6" fillId="24" borderId="94" xfId="0" applyNumberFormat="1" applyFont="1" applyFill="1" applyBorder="1" applyAlignment="1">
      <alignment/>
    </xf>
    <xf numFmtId="200" fontId="6" fillId="0" borderId="109" xfId="0" applyNumberFormat="1" applyFont="1" applyFill="1" applyBorder="1" applyAlignment="1" applyProtection="1">
      <alignment/>
      <protection/>
    </xf>
    <xf numFmtId="200" fontId="6" fillId="0" borderId="111" xfId="0" applyNumberFormat="1" applyFont="1" applyFill="1" applyBorder="1" applyAlignment="1" applyProtection="1">
      <alignment/>
      <protection/>
    </xf>
    <xf numFmtId="200" fontId="6" fillId="0" borderId="110" xfId="0" applyNumberFormat="1" applyFont="1" applyFill="1" applyBorder="1" applyAlignment="1" applyProtection="1">
      <alignment/>
      <protection/>
    </xf>
    <xf numFmtId="200" fontId="6" fillId="24" borderId="109" xfId="68" applyNumberFormat="1" applyFont="1" applyFill="1" applyBorder="1">
      <alignment/>
      <protection/>
    </xf>
    <xf numFmtId="200" fontId="6" fillId="24" borderId="110" xfId="68" applyNumberFormat="1" applyFont="1" applyFill="1" applyBorder="1">
      <alignment/>
      <protection/>
    </xf>
    <xf numFmtId="200" fontId="6" fillId="24" borderId="111" xfId="68" applyNumberFormat="1" applyFont="1" applyFill="1" applyBorder="1">
      <alignment/>
      <protection/>
    </xf>
    <xf numFmtId="0" fontId="6" fillId="0" borderId="115" xfId="68" applyFont="1" applyFill="1" applyBorder="1" applyAlignment="1">
      <alignment horizontal="centerContinuous" vertical="center" wrapText="1"/>
      <protection/>
    </xf>
    <xf numFmtId="200" fontId="6" fillId="24" borderId="116" xfId="0" applyNumberFormat="1" applyFont="1" applyFill="1" applyBorder="1" applyAlignment="1">
      <alignment/>
    </xf>
    <xf numFmtId="200" fontId="6" fillId="24" borderId="117" xfId="0" applyNumberFormat="1" applyFont="1" applyFill="1" applyBorder="1" applyAlignment="1">
      <alignment/>
    </xf>
    <xf numFmtId="200" fontId="6" fillId="24" borderId="67" xfId="0" applyNumberFormat="1" applyFont="1" applyFill="1" applyBorder="1" applyAlignment="1">
      <alignment/>
    </xf>
    <xf numFmtId="200" fontId="6" fillId="24" borderId="109" xfId="0" applyNumberFormat="1" applyFont="1" applyFill="1" applyBorder="1" applyAlignment="1">
      <alignment/>
    </xf>
    <xf numFmtId="200" fontId="6" fillId="24" borderId="71" xfId="0" applyNumberFormat="1" applyFont="1" applyFill="1" applyBorder="1" applyAlignment="1">
      <alignment/>
    </xf>
    <xf numFmtId="0" fontId="37" fillId="0" borderId="0" xfId="61" applyNumberFormat="1" applyFont="1" applyAlignment="1" applyProtection="1">
      <alignment vertical="center"/>
      <protection/>
    </xf>
    <xf numFmtId="0" fontId="20" fillId="0" borderId="27" xfId="68" applyFont="1" applyFill="1" applyBorder="1" applyAlignment="1">
      <alignment horizontal="center"/>
      <protection/>
    </xf>
    <xf numFmtId="0" fontId="35" fillId="0" borderId="0" xfId="61" applyNumberFormat="1" applyAlignment="1" applyProtection="1">
      <alignment vertical="center"/>
      <protection locked="0"/>
    </xf>
    <xf numFmtId="0" fontId="25" fillId="0" borderId="118" xfId="0" applyFont="1" applyBorder="1" applyAlignment="1">
      <alignment horizontal="left" vertical="center" wrapText="1"/>
    </xf>
    <xf numFmtId="0" fontId="7" fillId="0" borderId="41" xfId="0" applyFont="1" applyFill="1" applyBorder="1" applyAlignment="1" applyProtection="1">
      <alignment horizontal="left"/>
      <protection/>
    </xf>
    <xf numFmtId="0" fontId="28" fillId="0" borderId="23" xfId="0" applyFont="1" applyFill="1" applyBorder="1" applyAlignment="1">
      <alignment horizontal="center"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119" xfId="0" applyNumberFormat="1" applyFont="1" applyFill="1" applyBorder="1" applyAlignment="1" applyProtection="1">
      <alignment horizontal="center" vertical="center" wrapText="1"/>
      <protection/>
    </xf>
    <xf numFmtId="0" fontId="19" fillId="0" borderId="119" xfId="0" applyFont="1" applyFill="1" applyBorder="1" applyAlignment="1" applyProtection="1">
      <alignment horizontal="center" vertical="center" wrapText="1"/>
      <protection/>
    </xf>
    <xf numFmtId="0" fontId="49" fillId="0" borderId="32" xfId="0" applyFont="1" applyFill="1" applyBorder="1" applyAlignment="1">
      <alignment horizontal="center" vertical="center" wrapText="1"/>
    </xf>
    <xf numFmtId="0" fontId="49" fillId="0" borderId="12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8" fillId="0" borderId="18" xfId="68" applyFont="1" applyFill="1" applyBorder="1" applyAlignment="1" applyProtection="1">
      <alignment horizontal="centerContinuous" vertical="center" wrapText="1"/>
      <protection/>
    </xf>
    <xf numFmtId="0" fontId="6" fillId="0" borderId="19" xfId="68" applyFont="1" applyFill="1" applyBorder="1" applyAlignment="1">
      <alignment horizontal="centerContinuous" vertical="center" wrapText="1"/>
      <protection/>
    </xf>
    <xf numFmtId="2" fontId="6" fillId="0" borderId="121" xfId="0" applyNumberFormat="1" applyFont="1" applyBorder="1" applyAlignment="1">
      <alignment horizontal="center" vertical="center" wrapText="1"/>
    </xf>
    <xf numFmtId="173" fontId="13" fillId="0" borderId="0" xfId="61" applyFont="1" applyAlignment="1" applyProtection="1">
      <alignment horizontal="left" vertical="center" wrapText="1"/>
      <protection/>
    </xf>
    <xf numFmtId="198" fontId="35" fillId="0" borderId="0" xfId="61" applyNumberFormat="1" applyFont="1" applyFill="1" applyAlignment="1" applyProtection="1">
      <alignment vertical="center"/>
      <protection/>
    </xf>
    <xf numFmtId="198" fontId="36" fillId="0" borderId="0" xfId="61" applyNumberFormat="1" applyFont="1" applyFill="1" applyAlignment="1" applyProtection="1">
      <alignment vertical="center"/>
      <protection/>
    </xf>
    <xf numFmtId="173" fontId="52" fillId="0" borderId="0" xfId="61" applyFont="1" applyAlignment="1">
      <alignment horizontal="center" vertical="center" wrapText="1"/>
      <protection/>
    </xf>
    <xf numFmtId="0" fontId="52" fillId="0" borderId="0" xfId="61" applyNumberFormat="1" applyFont="1" applyAlignment="1">
      <alignment horizontal="center" vertical="center" wrapText="1"/>
      <protection/>
    </xf>
    <xf numFmtId="49" fontId="54" fillId="0" borderId="60" xfId="36" applyNumberFormat="1" applyFont="1" applyBorder="1" applyAlignment="1" applyProtection="1">
      <alignment horizontal="left" vertical="center"/>
      <protection locked="0"/>
    </xf>
    <xf numFmtId="0" fontId="35" fillId="0" borderId="0" xfId="61" applyNumberFormat="1" applyAlignment="1">
      <alignment vertical="center"/>
      <protection/>
    </xf>
    <xf numFmtId="173" fontId="13" fillId="0" borderId="0" xfId="61" applyFont="1" applyBorder="1" applyAlignment="1" applyProtection="1">
      <alignment horizontal="left" vertical="center" wrapText="1"/>
      <protection/>
    </xf>
    <xf numFmtId="173" fontId="35" fillId="0" borderId="0" xfId="61" applyFont="1" applyAlignment="1">
      <alignment vertical="center"/>
      <protection/>
    </xf>
    <xf numFmtId="173" fontId="55" fillId="0" borderId="0" xfId="61" applyFont="1" applyAlignment="1" applyProtection="1">
      <alignment vertical="center"/>
      <protection/>
    </xf>
    <xf numFmtId="173" fontId="55" fillId="0" borderId="0" xfId="61" applyFont="1" applyAlignment="1">
      <alignment vertical="center"/>
      <protection/>
    </xf>
    <xf numFmtId="0" fontId="6" fillId="0" borderId="122" xfId="0" applyFont="1" applyFill="1" applyBorder="1" applyAlignment="1" applyProtection="1">
      <alignment horizontal="left"/>
      <protection/>
    </xf>
    <xf numFmtId="3" fontId="6" fillId="24" borderId="123" xfId="0" applyNumberFormat="1" applyFont="1" applyFill="1" applyBorder="1" applyAlignment="1">
      <alignment horizontal="center"/>
    </xf>
    <xf numFmtId="0" fontId="9" fillId="0" borderId="124" xfId="0" applyFont="1" applyFill="1" applyBorder="1" applyAlignment="1" applyProtection="1">
      <alignment horizontal="center"/>
      <protection/>
    </xf>
    <xf numFmtId="3" fontId="9" fillId="0" borderId="125" xfId="0" applyNumberFormat="1" applyFont="1" applyBorder="1" applyAlignment="1">
      <alignment horizontal="center"/>
    </xf>
    <xf numFmtId="2" fontId="6" fillId="0" borderId="49" xfId="47" applyNumberFormat="1" applyFont="1" applyFill="1" applyBorder="1" applyAlignment="1" applyProtection="1">
      <alignment/>
      <protection locked="0"/>
    </xf>
    <xf numFmtId="2" fontId="6" fillId="0" borderId="94" xfId="47" applyNumberFormat="1" applyFont="1" applyFill="1" applyBorder="1" applyAlignment="1" applyProtection="1">
      <alignment/>
      <protection locked="0"/>
    </xf>
    <xf numFmtId="2" fontId="6" fillId="0" borderId="84" xfId="47" applyNumberFormat="1" applyFont="1" applyFill="1" applyBorder="1" applyAlignment="1" applyProtection="1">
      <alignment/>
      <protection locked="0"/>
    </xf>
    <xf numFmtId="2" fontId="6" fillId="0" borderId="80" xfId="47" applyNumberFormat="1" applyFont="1" applyFill="1" applyBorder="1" applyAlignment="1" applyProtection="1">
      <alignment/>
      <protection locked="0"/>
    </xf>
    <xf numFmtId="2" fontId="6" fillId="0" borderId="73" xfId="47" applyNumberFormat="1" applyFont="1" applyFill="1" applyBorder="1" applyAlignment="1" applyProtection="1">
      <alignment/>
      <protection locked="0"/>
    </xf>
    <xf numFmtId="2" fontId="6" fillId="0" borderId="66" xfId="47" applyNumberFormat="1" applyFont="1" applyFill="1" applyBorder="1" applyAlignment="1" applyProtection="1">
      <alignment/>
      <protection locked="0"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 applyProtection="1">
      <alignment horizontal="center"/>
      <protection/>
    </xf>
    <xf numFmtId="0" fontId="16" fillId="0" borderId="43" xfId="0" applyFont="1" applyFill="1" applyBorder="1" applyAlignment="1" applyProtection="1">
      <alignment horizontal="center"/>
      <protection/>
    </xf>
    <xf numFmtId="208" fontId="6" fillId="0" borderId="109" xfId="47" applyNumberFormat="1" applyFont="1" applyFill="1" applyBorder="1" applyAlignment="1">
      <alignment/>
    </xf>
    <xf numFmtId="208" fontId="6" fillId="0" borderId="110" xfId="47" applyNumberFormat="1" applyFont="1" applyFill="1" applyBorder="1" applyAlignment="1">
      <alignment/>
    </xf>
    <xf numFmtId="208" fontId="6" fillId="0" borderId="111" xfId="47" applyNumberFormat="1" applyFont="1" applyFill="1" applyBorder="1" applyAlignment="1">
      <alignment/>
    </xf>
    <xf numFmtId="208" fontId="6" fillId="24" borderId="116" xfId="0" applyNumberFormat="1" applyFont="1" applyFill="1" applyBorder="1" applyAlignment="1">
      <alignment/>
    </xf>
    <xf numFmtId="0" fontId="14" fillId="0" borderId="122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173" fontId="17" fillId="0" borderId="0" xfId="61" applyFont="1" applyAlignment="1" applyProtection="1">
      <alignment vertical="top"/>
      <protection/>
    </xf>
    <xf numFmtId="173" fontId="17" fillId="0" borderId="0" xfId="61" applyFont="1" applyAlignment="1">
      <alignment vertical="top"/>
      <protection/>
    </xf>
    <xf numFmtId="200" fontId="6" fillId="0" borderId="127" xfId="63" applyNumberFormat="1" applyFont="1" applyFill="1" applyBorder="1">
      <alignment/>
      <protection/>
    </xf>
    <xf numFmtId="3" fontId="6" fillId="0" borderId="59" xfId="63" applyNumberFormat="1" applyFont="1" applyFill="1" applyBorder="1" applyProtection="1">
      <alignment/>
      <protection locked="0"/>
    </xf>
    <xf numFmtId="200" fontId="6" fillId="0" borderId="30" xfId="63" applyNumberFormat="1" applyFont="1" applyFill="1" applyBorder="1">
      <alignment/>
      <protection/>
    </xf>
    <xf numFmtId="3" fontId="6" fillId="0" borderId="90" xfId="63" applyNumberFormat="1" applyFont="1" applyFill="1" applyBorder="1" applyProtection="1">
      <alignment/>
      <protection locked="0"/>
    </xf>
    <xf numFmtId="200" fontId="6" fillId="0" borderId="127" xfId="63" applyNumberFormat="1" applyFont="1" applyFill="1" applyBorder="1" applyProtection="1">
      <alignment/>
      <protection/>
    </xf>
    <xf numFmtId="3" fontId="6" fillId="0" borderId="68" xfId="63" applyNumberFormat="1" applyFont="1" applyFill="1" applyBorder="1" applyProtection="1">
      <alignment/>
      <protection locked="0"/>
    </xf>
    <xf numFmtId="3" fontId="6" fillId="0" borderId="128" xfId="67" applyNumberFormat="1" applyFont="1" applyFill="1" applyBorder="1" applyAlignment="1" applyProtection="1">
      <alignment/>
      <protection locked="0"/>
    </xf>
    <xf numFmtId="3" fontId="6" fillId="0" borderId="81" xfId="67" applyNumberFormat="1" applyFont="1" applyFill="1" applyBorder="1" applyAlignment="1" applyProtection="1">
      <alignment/>
      <protection locked="0"/>
    </xf>
    <xf numFmtId="200" fontId="6" fillId="24" borderId="127" xfId="67" applyNumberFormat="1" applyFont="1" applyFill="1" applyBorder="1" applyAlignment="1">
      <alignment/>
      <protection/>
    </xf>
    <xf numFmtId="200" fontId="6" fillId="24" borderId="129" xfId="67" applyNumberFormat="1" applyFont="1" applyFill="1" applyBorder="1" applyAlignment="1">
      <alignment/>
      <protection/>
    </xf>
    <xf numFmtId="0" fontId="18" fillId="0" borderId="25" xfId="67" applyFont="1" applyFill="1" applyBorder="1" applyAlignment="1" applyProtection="1">
      <alignment horizontal="centerContinuous" vertical="center" wrapText="1"/>
      <protection/>
    </xf>
    <xf numFmtId="0" fontId="6" fillId="0" borderId="26" xfId="67" applyFont="1" applyFill="1" applyBorder="1" applyAlignment="1" applyProtection="1">
      <alignment horizontal="centerContinuous" vertical="center" wrapText="1"/>
      <protection/>
    </xf>
    <xf numFmtId="200" fontId="6" fillId="24" borderId="130" xfId="67" applyNumberFormat="1" applyFont="1" applyFill="1" applyBorder="1" applyAlignment="1">
      <alignment/>
      <protection/>
    </xf>
    <xf numFmtId="0" fontId="19" fillId="0" borderId="131" xfId="67" applyFont="1" applyFill="1" applyBorder="1" applyAlignment="1" applyProtection="1">
      <alignment horizontal="centerContinuous" vertical="center" wrapText="1"/>
      <protection/>
    </xf>
    <xf numFmtId="0" fontId="19" fillId="0" borderId="132" xfId="67" applyFont="1" applyFill="1" applyBorder="1" applyAlignment="1" applyProtection="1">
      <alignment horizontal="centerContinuous" vertical="center" wrapText="1"/>
      <protection/>
    </xf>
    <xf numFmtId="200" fontId="6" fillId="24" borderId="133" xfId="67" applyNumberFormat="1" applyFont="1" applyFill="1" applyBorder="1" applyAlignment="1">
      <alignment/>
      <protection/>
    </xf>
    <xf numFmtId="200" fontId="0" fillId="0" borderId="134" xfId="0" applyNumberFormat="1" applyBorder="1" applyAlignment="1">
      <alignment/>
    </xf>
    <xf numFmtId="200" fontId="6" fillId="0" borderId="111" xfId="63" applyNumberFormat="1" applyFont="1" applyFill="1" applyBorder="1" applyProtection="1">
      <alignment/>
      <protection/>
    </xf>
    <xf numFmtId="200" fontId="6" fillId="24" borderId="116" xfId="64" applyNumberFormat="1" applyFont="1" applyFill="1" applyBorder="1" applyAlignment="1">
      <alignment/>
      <protection/>
    </xf>
    <xf numFmtId="200" fontId="6" fillId="24" borderId="84" xfId="68" applyNumberFormat="1" applyFont="1" applyFill="1" applyBorder="1">
      <alignment/>
      <protection/>
    </xf>
    <xf numFmtId="0" fontId="20" fillId="0" borderId="97" xfId="68" applyFont="1" applyFill="1" applyBorder="1" applyAlignment="1" applyProtection="1">
      <alignment horizontal="center"/>
      <protection/>
    </xf>
    <xf numFmtId="200" fontId="6" fillId="24" borderId="80" xfId="68" applyNumberFormat="1" applyFont="1" applyFill="1" applyBorder="1">
      <alignment/>
      <protection/>
    </xf>
    <xf numFmtId="173" fontId="13" fillId="0" borderId="0" xfId="61" applyFont="1" applyFill="1" applyBorder="1" applyAlignment="1" applyProtection="1">
      <alignment vertical="center"/>
      <protection locked="0"/>
    </xf>
    <xf numFmtId="173" fontId="35" fillId="24" borderId="0" xfId="61" applyFont="1" applyFill="1" applyAlignment="1" applyProtection="1">
      <alignment vertical="center"/>
      <protection/>
    </xf>
    <xf numFmtId="173" fontId="17" fillId="24" borderId="0" xfId="61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73" fontId="45" fillId="24" borderId="0" xfId="61" applyFont="1" applyFill="1" applyAlignment="1" applyProtection="1">
      <alignment vertical="center"/>
      <protection/>
    </xf>
    <xf numFmtId="173" fontId="13" fillId="24" borderId="0" xfId="61" applyFont="1" applyFill="1" applyAlignment="1" applyProtection="1">
      <alignment vertical="center"/>
      <protection/>
    </xf>
    <xf numFmtId="173" fontId="13" fillId="24" borderId="0" xfId="61" applyFont="1" applyFill="1" applyAlignment="1" applyProtection="1">
      <alignment horizontal="left" vertical="center"/>
      <protection/>
    </xf>
    <xf numFmtId="173" fontId="22" fillId="24" borderId="0" xfId="61" applyFont="1" applyFill="1" applyAlignment="1" applyProtection="1">
      <alignment horizontal="left" vertical="center"/>
      <protection/>
    </xf>
    <xf numFmtId="173" fontId="17" fillId="24" borderId="0" xfId="61" applyFont="1" applyFill="1" applyAlignment="1" applyProtection="1">
      <alignment horizontal="left" vertical="center"/>
      <protection/>
    </xf>
    <xf numFmtId="173" fontId="22" fillId="24" borderId="0" xfId="61" applyFont="1" applyFill="1" applyAlignment="1" applyProtection="1">
      <alignment vertical="center"/>
      <protection/>
    </xf>
    <xf numFmtId="173" fontId="56" fillId="24" borderId="0" xfId="61" applyFont="1" applyFill="1" applyAlignment="1" applyProtection="1">
      <alignment vertical="center"/>
      <protection/>
    </xf>
    <xf numFmtId="173" fontId="13" fillId="24" borderId="0" xfId="61" applyFont="1" applyFill="1" applyBorder="1" applyAlignment="1" applyProtection="1">
      <alignment horizontal="left" vertical="center"/>
      <protection/>
    </xf>
    <xf numFmtId="173" fontId="13" fillId="24" borderId="0" xfId="61" applyFont="1" applyFill="1" applyBorder="1" applyAlignment="1" applyProtection="1">
      <alignment vertical="center"/>
      <protection/>
    </xf>
    <xf numFmtId="0" fontId="56" fillId="24" borderId="0" xfId="62" applyFont="1" applyFill="1" applyAlignment="1" applyProtection="1">
      <alignment vertical="center"/>
      <protection/>
    </xf>
    <xf numFmtId="0" fontId="13" fillId="24" borderId="0" xfId="62" applyFont="1" applyFill="1" applyAlignment="1" applyProtection="1">
      <alignment vertical="center"/>
      <protection/>
    </xf>
    <xf numFmtId="173" fontId="17" fillId="24" borderId="0" xfId="61" applyFont="1" applyFill="1" applyBorder="1" applyAlignment="1" applyProtection="1">
      <alignment vertical="center"/>
      <protection/>
    </xf>
    <xf numFmtId="173" fontId="17" fillId="24" borderId="118" xfId="61" applyFont="1" applyFill="1" applyBorder="1" applyAlignment="1" applyProtection="1">
      <alignment vertical="center"/>
      <protection/>
    </xf>
    <xf numFmtId="173" fontId="48" fillId="24" borderId="118" xfId="61" applyFont="1" applyFill="1" applyBorder="1" applyAlignment="1" applyProtection="1">
      <alignment vertical="center"/>
      <protection/>
    </xf>
    <xf numFmtId="173" fontId="56" fillId="24" borderId="81" xfId="61" applyFont="1" applyFill="1" applyBorder="1" applyAlignment="1" applyProtection="1">
      <alignment vertical="center"/>
      <protection/>
    </xf>
    <xf numFmtId="173" fontId="13" fillId="24" borderId="81" xfId="61" applyFont="1" applyFill="1" applyBorder="1" applyAlignment="1" applyProtection="1">
      <alignment vertical="center"/>
      <protection/>
    </xf>
    <xf numFmtId="173" fontId="35" fillId="24" borderId="118" xfId="61" applyFont="1" applyFill="1" applyBorder="1" applyAlignment="1" applyProtection="1">
      <alignment vertical="center"/>
      <protection/>
    </xf>
    <xf numFmtId="173" fontId="13" fillId="0" borderId="0" xfId="61" applyFont="1" applyFill="1" applyBorder="1" applyAlignment="1" applyProtection="1">
      <alignment vertical="center"/>
      <protection/>
    </xf>
    <xf numFmtId="173" fontId="35" fillId="0" borderId="0" xfId="61" applyBorder="1" applyAlignment="1">
      <alignment vertical="center"/>
      <protection/>
    </xf>
    <xf numFmtId="173" fontId="35" fillId="0" borderId="0" xfId="61" applyAlignment="1" applyProtection="1">
      <alignment vertical="center"/>
      <protection locked="0"/>
    </xf>
    <xf numFmtId="198" fontId="35" fillId="24" borderId="135" xfId="61" applyNumberFormat="1" applyFont="1" applyFill="1" applyBorder="1" applyAlignment="1" applyProtection="1">
      <alignment vertical="center"/>
      <protection/>
    </xf>
    <xf numFmtId="198" fontId="35" fillId="24" borderId="136" xfId="61" applyNumberFormat="1" applyFont="1" applyFill="1" applyBorder="1" applyAlignment="1" applyProtection="1">
      <alignment vertical="center"/>
      <protection/>
    </xf>
    <xf numFmtId="173" fontId="35" fillId="24" borderId="135" xfId="61" applyFill="1" applyBorder="1" applyAlignment="1" applyProtection="1">
      <alignment vertical="center"/>
      <protection/>
    </xf>
    <xf numFmtId="173" fontId="22" fillId="16" borderId="37" xfId="61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/>
      <protection/>
    </xf>
    <xf numFmtId="173" fontId="13" fillId="24" borderId="135" xfId="61" applyFont="1" applyFill="1" applyBorder="1" applyAlignment="1" applyProtection="1">
      <alignment vertical="center"/>
      <protection/>
    </xf>
    <xf numFmtId="0" fontId="13" fillId="24" borderId="135" xfId="62" applyFont="1" applyFill="1" applyBorder="1" applyAlignment="1" applyProtection="1">
      <alignment vertical="center"/>
      <protection/>
    </xf>
    <xf numFmtId="173" fontId="13" fillId="24" borderId="83" xfId="61" applyFont="1" applyFill="1" applyBorder="1" applyAlignment="1" applyProtection="1">
      <alignment vertical="center"/>
      <protection/>
    </xf>
    <xf numFmtId="1" fontId="13" fillId="22" borderId="37" xfId="61" applyNumberFormat="1" applyFont="1" applyFill="1" applyBorder="1" applyAlignment="1" applyProtection="1">
      <alignment vertical="center"/>
      <protection locked="0"/>
    </xf>
    <xf numFmtId="1" fontId="13" fillId="22" borderId="37" xfId="62" applyNumberFormat="1" applyFont="1" applyFill="1" applyBorder="1" applyAlignment="1" applyProtection="1">
      <alignment vertical="center"/>
      <protection locked="0"/>
    </xf>
    <xf numFmtId="49" fontId="17" fillId="24" borderId="23" xfId="59" applyNumberFormat="1" applyFont="1" applyFill="1" applyBorder="1" applyAlignment="1" applyProtection="1">
      <alignment horizontal="left" vertical="center"/>
      <protection locked="0"/>
    </xf>
    <xf numFmtId="49" fontId="17" fillId="24" borderId="0" xfId="59" applyNumberFormat="1" applyFont="1" applyFill="1" applyBorder="1" applyAlignment="1" applyProtection="1">
      <alignment horizontal="left" vertical="center"/>
      <protection locked="0"/>
    </xf>
    <xf numFmtId="0" fontId="52" fillId="0" borderId="0" xfId="61" applyNumberFormat="1" applyFont="1" applyBorder="1" applyAlignment="1">
      <alignment horizontal="center" vertical="center" wrapText="1"/>
      <protection/>
    </xf>
    <xf numFmtId="1" fontId="35" fillId="0" borderId="0" xfId="61" applyNumberFormat="1" applyAlignment="1" applyProtection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60" fillId="24" borderId="0" xfId="0" applyFont="1" applyFill="1" applyBorder="1" applyAlignment="1">
      <alignment horizontal="center"/>
    </xf>
    <xf numFmtId="0" fontId="61" fillId="24" borderId="0" xfId="0" applyFont="1" applyFill="1" applyBorder="1" applyAlignment="1">
      <alignment horizontal="center"/>
    </xf>
    <xf numFmtId="198" fontId="0" fillId="24" borderId="0" xfId="0" applyNumberFormat="1" applyFill="1" applyAlignment="1">
      <alignment/>
    </xf>
    <xf numFmtId="0" fontId="62" fillId="24" borderId="0" xfId="0" applyFont="1" applyFill="1" applyAlignment="1">
      <alignment/>
    </xf>
    <xf numFmtId="198" fontId="0" fillId="24" borderId="0" xfId="0" applyNumberFormat="1" applyFill="1" applyBorder="1" applyAlignment="1">
      <alignment/>
    </xf>
    <xf numFmtId="0" fontId="63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57" fillId="24" borderId="0" xfId="0" applyFont="1" applyFill="1" applyAlignment="1">
      <alignment/>
    </xf>
    <xf numFmtId="0" fontId="25" fillId="24" borderId="37" xfId="0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/>
    </xf>
    <xf numFmtId="0" fontId="25" fillId="24" borderId="84" xfId="0" applyFont="1" applyFill="1" applyBorder="1" applyAlignment="1">
      <alignment horizontal="center" wrapText="1"/>
    </xf>
    <xf numFmtId="0" fontId="25" fillId="24" borderId="80" xfId="0" applyFont="1" applyFill="1" applyBorder="1" applyAlignment="1">
      <alignment horizontal="center"/>
    </xf>
    <xf numFmtId="0" fontId="7" fillId="24" borderId="64" xfId="0" applyFont="1" applyFill="1" applyBorder="1" applyAlignment="1">
      <alignment horizontal="left"/>
    </xf>
    <xf numFmtId="0" fontId="25" fillId="24" borderId="59" xfId="0" applyFont="1" applyFill="1" applyBorder="1" applyAlignment="1">
      <alignment horizontal="right"/>
    </xf>
    <xf numFmtId="173" fontId="8" fillId="0" borderId="0" xfId="61" applyFont="1" applyFill="1" applyBorder="1" applyAlignment="1" applyProtection="1">
      <alignment horizontal="center" vertical="center"/>
      <protection/>
    </xf>
    <xf numFmtId="3" fontId="0" fillId="0" borderId="114" xfId="0" applyNumberForma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198" fontId="17" fillId="0" borderId="0" xfId="61" applyNumberFormat="1" applyFont="1" applyAlignment="1" applyProtection="1">
      <alignment vertical="center"/>
      <protection/>
    </xf>
    <xf numFmtId="1" fontId="0" fillId="24" borderId="0" xfId="0" applyNumberFormat="1" applyFill="1" applyBorder="1" applyAlignment="1" applyProtection="1">
      <alignment/>
      <protection/>
    </xf>
    <xf numFmtId="173" fontId="35" fillId="24" borderId="0" xfId="61" applyFill="1" applyAlignment="1" applyProtection="1">
      <alignment vertical="center"/>
      <protection/>
    </xf>
    <xf numFmtId="0" fontId="17" fillId="24" borderId="0" xfId="62" applyFill="1" applyAlignment="1" applyProtection="1">
      <alignment vertical="center"/>
      <protection/>
    </xf>
    <xf numFmtId="1" fontId="17" fillId="22" borderId="37" xfId="61" applyNumberFormat="1" applyFont="1" applyFill="1" applyBorder="1" applyAlignment="1" applyProtection="1">
      <alignment vertical="center"/>
      <protection locked="0"/>
    </xf>
    <xf numFmtId="173" fontId="35" fillId="0" borderId="0" xfId="61" applyBorder="1" applyAlignment="1" applyProtection="1">
      <alignment vertical="center"/>
      <protection/>
    </xf>
    <xf numFmtId="3" fontId="7" fillId="24" borderId="37" xfId="0" applyNumberFormat="1" applyFont="1" applyFill="1" applyBorder="1" applyAlignment="1" applyProtection="1">
      <alignment wrapText="1"/>
      <protection locked="0"/>
    </xf>
    <xf numFmtId="3" fontId="7" fillId="24" borderId="37" xfId="0" applyNumberFormat="1" applyFont="1" applyFill="1" applyBorder="1" applyAlignment="1" applyProtection="1">
      <alignment/>
      <protection locked="0"/>
    </xf>
    <xf numFmtId="3" fontId="7" fillId="24" borderId="84" xfId="0" applyNumberFormat="1" applyFont="1" applyFill="1" applyBorder="1" applyAlignment="1" applyProtection="1">
      <alignment/>
      <protection locked="0"/>
    </xf>
    <xf numFmtId="3" fontId="7" fillId="24" borderId="80" xfId="0" applyNumberFormat="1" applyFont="1" applyFill="1" applyBorder="1" applyAlignment="1" applyProtection="1">
      <alignment/>
      <protection locked="0"/>
    </xf>
    <xf numFmtId="3" fontId="7" fillId="24" borderId="84" xfId="0" applyNumberFormat="1" applyFont="1" applyFill="1" applyBorder="1" applyAlignment="1" applyProtection="1">
      <alignment horizontal="right"/>
      <protection locked="0"/>
    </xf>
    <xf numFmtId="200" fontId="7" fillId="24" borderId="68" xfId="0" applyNumberFormat="1" applyFont="1" applyFill="1" applyBorder="1" applyAlignment="1">
      <alignment horizontal="right"/>
    </xf>
    <xf numFmtId="200" fontId="7" fillId="24" borderId="52" xfId="0" applyNumberFormat="1" applyFont="1" applyFill="1" applyBorder="1" applyAlignment="1">
      <alignment horizontal="right"/>
    </xf>
    <xf numFmtId="200" fontId="7" fillId="24" borderId="49" xfId="0" applyNumberFormat="1" applyFont="1" applyFill="1" applyBorder="1" applyAlignment="1">
      <alignment horizontal="right"/>
    </xf>
    <xf numFmtId="3" fontId="6" fillId="0" borderId="82" xfId="64" applyNumberFormat="1" applyFont="1" applyFill="1" applyBorder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6" fillId="0" borderId="49" xfId="64" applyNumberFormat="1" applyFont="1" applyFill="1" applyBorder="1" applyProtection="1">
      <alignment/>
      <protection locked="0"/>
    </xf>
    <xf numFmtId="3" fontId="0" fillId="0" borderId="84" xfId="0" applyNumberFormat="1" applyBorder="1" applyAlignment="1" applyProtection="1">
      <alignment/>
      <protection locked="0"/>
    </xf>
    <xf numFmtId="200" fontId="0" fillId="0" borderId="109" xfId="0" applyNumberForma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84" fillId="0" borderId="37" xfId="0" applyFont="1" applyFill="1" applyBorder="1" applyAlignment="1" applyProtection="1">
      <alignment horizontal="center" vertical="center" wrapText="1"/>
      <protection/>
    </xf>
    <xf numFmtId="207" fontId="6" fillId="0" borderId="37" xfId="0" applyNumberFormat="1" applyFont="1" applyFill="1" applyBorder="1" applyAlignment="1" applyProtection="1">
      <alignment horizontal="center"/>
      <protection/>
    </xf>
    <xf numFmtId="207" fontId="6" fillId="0" borderId="37" xfId="47" applyNumberFormat="1" applyFont="1" applyBorder="1" applyAlignment="1">
      <alignment/>
    </xf>
    <xf numFmtId="206" fontId="6" fillId="0" borderId="37" xfId="0" applyNumberFormat="1" applyFont="1" applyBorder="1" applyAlignment="1">
      <alignment/>
    </xf>
    <xf numFmtId="206" fontId="9" fillId="0" borderId="37" xfId="0" applyNumberFormat="1" applyFont="1" applyBorder="1" applyAlignment="1">
      <alignment/>
    </xf>
    <xf numFmtId="206" fontId="85" fillId="0" borderId="37" xfId="0" applyNumberFormat="1" applyFont="1" applyBorder="1" applyAlignment="1">
      <alignment/>
    </xf>
    <xf numFmtId="0" fontId="19" fillId="0" borderId="137" xfId="68" applyFont="1" applyFill="1" applyBorder="1" applyAlignment="1" applyProtection="1">
      <alignment horizontal="centerContinuous" vertical="center"/>
      <protection/>
    </xf>
    <xf numFmtId="3" fontId="6" fillId="0" borderId="55" xfId="68" applyNumberFormat="1" applyFont="1" applyFill="1" applyBorder="1" applyProtection="1">
      <alignment/>
      <protection locked="0"/>
    </xf>
    <xf numFmtId="3" fontId="6" fillId="0" borderId="138" xfId="68" applyNumberFormat="1" applyFont="1" applyFill="1" applyBorder="1" applyProtection="1">
      <alignment/>
      <protection locked="0"/>
    </xf>
    <xf numFmtId="200" fontId="6" fillId="24" borderId="127" xfId="68" applyNumberFormat="1" applyFont="1" applyFill="1" applyBorder="1">
      <alignment/>
      <protection/>
    </xf>
    <xf numFmtId="0" fontId="19" fillId="0" borderId="139" xfId="68" applyFont="1" applyFill="1" applyBorder="1" applyAlignment="1" applyProtection="1">
      <alignment horizontal="centerContinuous" vertical="center"/>
      <protection/>
    </xf>
    <xf numFmtId="0" fontId="20" fillId="0" borderId="33" xfId="68" applyFont="1" applyFill="1" applyBorder="1" applyAlignment="1" applyProtection="1">
      <alignment horizontal="center"/>
      <protection/>
    </xf>
    <xf numFmtId="3" fontId="6" fillId="0" borderId="39" xfId="68" applyNumberFormat="1" applyFont="1" applyFill="1" applyBorder="1" applyProtection="1">
      <alignment/>
      <protection locked="0"/>
    </xf>
    <xf numFmtId="3" fontId="6" fillId="0" borderId="115" xfId="68" applyNumberFormat="1" applyFont="1" applyFill="1" applyBorder="1" applyProtection="1">
      <alignment/>
      <protection locked="0"/>
    </xf>
    <xf numFmtId="200" fontId="6" fillId="24" borderId="51" xfId="68" applyNumberFormat="1" applyFont="1" applyFill="1" applyBorder="1">
      <alignment/>
      <protection/>
    </xf>
    <xf numFmtId="3" fontId="6" fillId="0" borderId="140" xfId="68" applyNumberFormat="1" applyFont="1" applyFill="1" applyBorder="1" applyProtection="1">
      <alignment/>
      <protection locked="0"/>
    </xf>
    <xf numFmtId="0" fontId="20" fillId="0" borderId="141" xfId="68" applyFont="1" applyFill="1" applyBorder="1" applyAlignment="1" applyProtection="1">
      <alignment horizontal="center"/>
      <protection/>
    </xf>
    <xf numFmtId="200" fontId="6" fillId="24" borderId="130" xfId="68" applyNumberFormat="1" applyFont="1" applyFill="1" applyBorder="1">
      <alignment/>
      <protection/>
    </xf>
    <xf numFmtId="200" fontId="6" fillId="24" borderId="142" xfId="68" applyNumberFormat="1" applyFont="1" applyFill="1" applyBorder="1">
      <alignment/>
      <protection/>
    </xf>
    <xf numFmtId="0" fontId="14" fillId="0" borderId="22" xfId="63" applyFont="1" applyFill="1" applyBorder="1" applyAlignment="1" applyProtection="1">
      <alignment horizontal="center" vertical="center"/>
      <protection/>
    </xf>
    <xf numFmtId="0" fontId="14" fillId="0" borderId="22" xfId="64" applyFont="1" applyFill="1" applyBorder="1" applyAlignment="1" applyProtection="1">
      <alignment horizontal="center" vertical="center"/>
      <protection/>
    </xf>
    <xf numFmtId="0" fontId="20" fillId="0" borderId="86" xfId="63" applyFont="1" applyFill="1" applyBorder="1" applyAlignment="1" applyProtection="1">
      <alignment horizontal="center"/>
      <protection/>
    </xf>
    <xf numFmtId="0" fontId="20" fillId="0" borderId="143" xfId="63" applyFont="1" applyFill="1" applyBorder="1" applyAlignment="1" applyProtection="1">
      <alignment horizontal="center"/>
      <protection/>
    </xf>
    <xf numFmtId="0" fontId="20" fillId="0" borderId="144" xfId="63" applyFont="1" applyFill="1" applyBorder="1" applyAlignment="1" applyProtection="1">
      <alignment horizontal="center"/>
      <protection/>
    </xf>
    <xf numFmtId="0" fontId="20" fillId="0" borderId="86" xfId="64" applyFont="1" applyFill="1" applyBorder="1" applyAlignment="1" applyProtection="1">
      <alignment horizontal="center"/>
      <protection/>
    </xf>
    <xf numFmtId="0" fontId="20" fillId="0" borderId="143" xfId="64" applyFont="1" applyFill="1" applyBorder="1" applyAlignment="1" applyProtection="1">
      <alignment horizontal="center"/>
      <protection/>
    </xf>
    <xf numFmtId="0" fontId="20" fillId="0" borderId="144" xfId="6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61" applyFont="1" applyFill="1" applyAlignment="1" applyProtection="1">
      <alignment vertical="center" wrapText="1"/>
      <protection/>
    </xf>
    <xf numFmtId="0" fontId="19" fillId="0" borderId="119" xfId="0" applyFont="1" applyFill="1" applyBorder="1" applyAlignment="1" applyProtection="1">
      <alignment horizontal="center" vertical="center" wrapText="1"/>
      <protection/>
    </xf>
    <xf numFmtId="0" fontId="19" fillId="0" borderId="119" xfId="0" applyFont="1" applyFill="1" applyBorder="1" applyAlignment="1">
      <alignment horizontal="center" vertical="center" wrapText="1"/>
    </xf>
    <xf numFmtId="49" fontId="17" fillId="22" borderId="64" xfId="61" applyNumberFormat="1" applyFont="1" applyFill="1" applyBorder="1" applyAlignment="1" applyProtection="1">
      <alignment horizontal="left" vertical="center"/>
      <protection locked="0"/>
    </xf>
    <xf numFmtId="49" fontId="17" fillId="22" borderId="37" xfId="61" applyNumberFormat="1" applyFont="1" applyFill="1" applyBorder="1" applyAlignment="1" applyProtection="1">
      <alignment horizontal="left" vertical="center"/>
      <protection locked="0"/>
    </xf>
    <xf numFmtId="49" fontId="17" fillId="22" borderId="52" xfId="59" applyNumberFormat="1" applyFont="1" applyFill="1" applyBorder="1" applyAlignment="1" applyProtection="1">
      <alignment horizontal="left" vertical="center"/>
      <protection locked="0"/>
    </xf>
    <xf numFmtId="49" fontId="17" fillId="22" borderId="64" xfId="0" applyNumberFormat="1" applyFont="1" applyFill="1" applyBorder="1" applyAlignment="1" applyProtection="1">
      <alignment horizontal="left" vertical="center"/>
      <protection locked="0"/>
    </xf>
    <xf numFmtId="49" fontId="17" fillId="22" borderId="37" xfId="59" applyNumberFormat="1" applyFont="1" applyFill="1" applyBorder="1" applyAlignment="1" applyProtection="1">
      <alignment horizontal="left" vertical="center"/>
      <protection locked="0"/>
    </xf>
    <xf numFmtId="49" fontId="11" fillId="22" borderId="60" xfId="36" applyNumberFormat="1" applyFill="1" applyBorder="1" applyAlignment="1" applyProtection="1">
      <alignment horizontal="left" vertical="center"/>
      <protection locked="0"/>
    </xf>
    <xf numFmtId="49" fontId="17" fillId="22" borderId="37" xfId="0" applyNumberFormat="1" applyFont="1" applyFill="1" applyBorder="1" applyAlignment="1" applyProtection="1">
      <alignment horizontal="left"/>
      <protection locked="0"/>
    </xf>
    <xf numFmtId="0" fontId="6" fillId="0" borderId="110" xfId="68" applyFont="1" applyFill="1" applyBorder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Continuous" vertical="center" wrapText="1"/>
    </xf>
    <xf numFmtId="0" fontId="31" fillId="0" borderId="37" xfId="0" applyFont="1" applyBorder="1" applyAlignment="1">
      <alignment/>
    </xf>
    <xf numFmtId="0" fontId="119" fillId="0" borderId="37" xfId="0" applyFont="1" applyBorder="1" applyAlignment="1">
      <alignment/>
    </xf>
    <xf numFmtId="0" fontId="23" fillId="0" borderId="50" xfId="0" applyFont="1" applyBorder="1" applyAlignment="1">
      <alignment/>
    </xf>
    <xf numFmtId="0" fontId="14" fillId="0" borderId="100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47" xfId="0" applyFont="1" applyBorder="1" applyAlignment="1">
      <alignment horizontal="center" vertical="center" wrapText="1"/>
    </xf>
    <xf numFmtId="0" fontId="23" fillId="0" borderId="148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42" xfId="0" applyFont="1" applyFill="1" applyBorder="1" applyAlignment="1" applyProtection="1">
      <alignment horizontal="justify"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61" xfId="0" applyFont="1" applyFill="1" applyBorder="1" applyAlignment="1" applyProtection="1">
      <alignment horizontal="justify" wrapText="1"/>
      <protection/>
    </xf>
    <xf numFmtId="173" fontId="13" fillId="0" borderId="0" xfId="61" applyFont="1" applyFill="1" applyAlignment="1" applyProtection="1">
      <alignment horizontal="left" vertical="center"/>
      <protection/>
    </xf>
    <xf numFmtId="173" fontId="22" fillId="0" borderId="0" xfId="61" applyFont="1" applyAlignment="1" applyProtection="1">
      <alignment vertical="center" wrapText="1"/>
      <protection/>
    </xf>
    <xf numFmtId="0" fontId="13" fillId="0" borderId="0" xfId="60" applyFont="1" applyAlignment="1" applyProtection="1">
      <alignment vertical="center"/>
      <protection/>
    </xf>
    <xf numFmtId="173" fontId="13" fillId="0" borderId="0" xfId="61" applyFont="1" applyAlignment="1" applyProtection="1">
      <alignment vertical="center"/>
      <protection/>
    </xf>
    <xf numFmtId="173" fontId="13" fillId="0" borderId="0" xfId="61" applyFont="1" applyAlignment="1" applyProtection="1">
      <alignment horizontal="right" vertical="center"/>
      <protection/>
    </xf>
    <xf numFmtId="173" fontId="13" fillId="0" borderId="0" xfId="61" applyFont="1" applyFill="1" applyBorder="1" applyAlignment="1" applyProtection="1">
      <alignment horizontal="right" vertical="center"/>
      <protection/>
    </xf>
    <xf numFmtId="173" fontId="81" fillId="0" borderId="0" xfId="61" applyFont="1" applyFill="1" applyAlignment="1" applyProtection="1">
      <alignment horizontal="left" vertical="center"/>
      <protection/>
    </xf>
    <xf numFmtId="173" fontId="81" fillId="0" borderId="0" xfId="61" applyFont="1" applyAlignment="1" applyProtection="1">
      <alignment horizontal="right" vertical="center"/>
      <protection/>
    </xf>
    <xf numFmtId="173" fontId="81" fillId="0" borderId="0" xfId="61" applyFont="1" applyFill="1" applyBorder="1" applyAlignment="1" applyProtection="1">
      <alignment horizontal="right" vertical="center"/>
      <protection/>
    </xf>
    <xf numFmtId="173" fontId="81" fillId="0" borderId="0" xfId="61" applyFont="1" applyFill="1" applyBorder="1" applyAlignment="1" applyProtection="1">
      <alignment vertical="center"/>
      <protection/>
    </xf>
    <xf numFmtId="0" fontId="6" fillId="0" borderId="81" xfId="0" applyFont="1" applyFill="1" applyBorder="1" applyAlignment="1">
      <alignment horizontal="centerContinuous" vertical="center"/>
    </xf>
    <xf numFmtId="0" fontId="6" fillId="0" borderId="89" xfId="0" applyFont="1" applyFill="1" applyBorder="1" applyAlignment="1">
      <alignment horizontal="centerContinuous" vertical="center"/>
    </xf>
    <xf numFmtId="1" fontId="17" fillId="16" borderId="37" xfId="61" applyNumberFormat="1" applyFont="1" applyFill="1" applyBorder="1" applyAlignment="1" applyProtection="1">
      <alignment vertical="center"/>
      <protection/>
    </xf>
    <xf numFmtId="173" fontId="53" fillId="0" borderId="81" xfId="61" applyFont="1" applyBorder="1" applyAlignment="1" applyProtection="1">
      <alignment vertical="center" wrapText="1"/>
      <protection/>
    </xf>
    <xf numFmtId="173" fontId="88" fillId="0" borderId="81" xfId="61" applyFont="1" applyBorder="1" applyAlignment="1" applyProtection="1">
      <alignment vertical="center" wrapText="1"/>
      <protection/>
    </xf>
    <xf numFmtId="0" fontId="14" fillId="0" borderId="6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wrapText="1"/>
    </xf>
    <xf numFmtId="0" fontId="9" fillId="0" borderId="108" xfId="0" applyFont="1" applyBorder="1" applyAlignment="1">
      <alignment horizontal="center" wrapText="1"/>
    </xf>
    <xf numFmtId="0" fontId="9" fillId="0" borderId="149" xfId="0" applyFont="1" applyBorder="1" applyAlignment="1">
      <alignment horizontal="center" wrapText="1"/>
    </xf>
    <xf numFmtId="173" fontId="88" fillId="0" borderId="137" xfId="61" applyFont="1" applyBorder="1" applyAlignment="1" applyProtection="1">
      <alignment vertical="center" wrapText="1"/>
      <protection/>
    </xf>
    <xf numFmtId="3" fontId="7" fillId="24" borderId="84" xfId="0" applyNumberFormat="1" applyFont="1" applyFill="1" applyBorder="1" applyAlignment="1" applyProtection="1">
      <alignment wrapText="1"/>
      <protection locked="0"/>
    </xf>
    <xf numFmtId="3" fontId="6" fillId="0" borderId="90" xfId="64" applyNumberFormat="1" applyFont="1" applyFill="1" applyBorder="1" applyAlignment="1" applyProtection="1">
      <alignment/>
      <protection locked="0"/>
    </xf>
    <xf numFmtId="3" fontId="6" fillId="0" borderId="82" xfId="64" applyNumberFormat="1" applyFont="1" applyFill="1" applyBorder="1" applyAlignment="1" applyProtection="1">
      <alignment/>
      <protection locked="0"/>
    </xf>
    <xf numFmtId="3" fontId="6" fillId="0" borderId="128" xfId="64" applyNumberFormat="1" applyFont="1" applyFill="1" applyBorder="1" applyAlignment="1" applyProtection="1">
      <alignment/>
      <protection locked="0"/>
    </xf>
    <xf numFmtId="3" fontId="6" fillId="0" borderId="103" xfId="64" applyNumberFormat="1" applyFont="1" applyFill="1" applyBorder="1" applyAlignment="1" applyProtection="1">
      <alignment/>
      <protection locked="0"/>
    </xf>
    <xf numFmtId="3" fontId="6" fillId="0" borderId="102" xfId="64" applyNumberFormat="1" applyFont="1" applyFill="1" applyBorder="1" applyAlignment="1" applyProtection="1">
      <alignment/>
      <protection locked="0"/>
    </xf>
    <xf numFmtId="3" fontId="6" fillId="0" borderId="84" xfId="64" applyNumberFormat="1" applyFont="1" applyFill="1" applyBorder="1" applyAlignment="1" applyProtection="1">
      <alignment/>
      <protection locked="0"/>
    </xf>
    <xf numFmtId="3" fontId="6" fillId="0" borderId="80" xfId="64" applyNumberFormat="1" applyFont="1" applyFill="1" applyBorder="1" applyAlignment="1" applyProtection="1">
      <alignment/>
      <protection locked="0"/>
    </xf>
    <xf numFmtId="3" fontId="6" fillId="0" borderId="138" xfId="64" applyNumberFormat="1" applyFont="1" applyFill="1" applyBorder="1" applyAlignment="1" applyProtection="1">
      <alignment/>
      <protection locked="0"/>
    </xf>
    <xf numFmtId="3" fontId="6" fillId="0" borderId="60" xfId="64" applyNumberFormat="1" applyFont="1" applyFill="1" applyBorder="1" applyAlignment="1" applyProtection="1">
      <alignment/>
      <protection locked="0"/>
    </xf>
    <xf numFmtId="3" fontId="6" fillId="0" borderId="64" xfId="64" applyNumberFormat="1" applyFont="1" applyFill="1" applyBorder="1" applyAlignment="1" applyProtection="1">
      <alignment/>
      <protection locked="0"/>
    </xf>
    <xf numFmtId="3" fontId="6" fillId="0" borderId="66" xfId="64" applyNumberFormat="1" applyFont="1" applyFill="1" applyBorder="1" applyAlignment="1" applyProtection="1">
      <alignment/>
      <protection locked="0"/>
    </xf>
    <xf numFmtId="3" fontId="6" fillId="0" borderId="49" xfId="64" applyNumberFormat="1" applyFont="1" applyFill="1" applyBorder="1" applyAlignment="1" applyProtection="1">
      <alignment/>
      <protection locked="0"/>
    </xf>
    <xf numFmtId="3" fontId="6" fillId="0" borderId="68" xfId="64" applyNumberFormat="1" applyFont="1" applyFill="1" applyBorder="1" applyAlignment="1" applyProtection="1">
      <alignment/>
      <protection locked="0"/>
    </xf>
    <xf numFmtId="3" fontId="6" fillId="0" borderId="81" xfId="64" applyNumberFormat="1" applyFont="1" applyFill="1" applyBorder="1" applyAlignment="1" applyProtection="1">
      <alignment/>
      <protection locked="0"/>
    </xf>
    <xf numFmtId="3" fontId="6" fillId="0" borderId="83" xfId="64" applyNumberFormat="1" applyFont="1" applyFill="1" applyBorder="1" applyAlignment="1" applyProtection="1">
      <alignment/>
      <protection locked="0"/>
    </xf>
    <xf numFmtId="3" fontId="6" fillId="0" borderId="90" xfId="0" applyNumberFormat="1" applyFont="1" applyBorder="1" applyAlignment="1" applyProtection="1">
      <alignment/>
      <protection locked="0"/>
    </xf>
    <xf numFmtId="3" fontId="6" fillId="0" borderId="82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Border="1" applyAlignment="1" applyProtection="1">
      <alignment/>
      <protection locked="0"/>
    </xf>
    <xf numFmtId="3" fontId="6" fillId="0" borderId="141" xfId="0" applyNumberFormat="1" applyFont="1" applyBorder="1" applyAlignment="1" applyProtection="1">
      <alignment/>
      <protection locked="0"/>
    </xf>
    <xf numFmtId="3" fontId="6" fillId="0" borderId="97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37" xfId="47" applyNumberFormat="1" applyFont="1" applyBorder="1" applyAlignment="1">
      <alignment/>
    </xf>
    <xf numFmtId="0" fontId="120" fillId="0" borderId="0" xfId="0" applyFont="1" applyAlignment="1" applyProtection="1">
      <alignment horizontal="left" vertical="top"/>
      <protection/>
    </xf>
    <xf numFmtId="0" fontId="9" fillId="0" borderId="52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left"/>
      <protection/>
    </xf>
    <xf numFmtId="0" fontId="9" fillId="0" borderId="52" xfId="0" applyFont="1" applyFill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 horizontal="left"/>
      <protection/>
    </xf>
    <xf numFmtId="173" fontId="45" fillId="24" borderId="0" xfId="61" applyFont="1" applyFill="1" applyAlignment="1" applyProtection="1">
      <alignment vertical="center"/>
      <protection/>
    </xf>
    <xf numFmtId="3" fontId="6" fillId="0" borderId="69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25" borderId="40" xfId="0" applyFont="1" applyFill="1" applyBorder="1" applyAlignment="1">
      <alignment/>
    </xf>
    <xf numFmtId="0" fontId="6" fillId="25" borderId="38" xfId="0" applyFont="1" applyFill="1" applyBorder="1" applyAlignment="1">
      <alignment/>
    </xf>
    <xf numFmtId="0" fontId="9" fillId="25" borderId="150" xfId="0" applyFont="1" applyFill="1" applyBorder="1" applyAlignment="1">
      <alignment horizontal="centerContinuous" vertical="center" wrapText="1"/>
    </xf>
    <xf numFmtId="0" fontId="9" fillId="25" borderId="46" xfId="0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>
      <alignment horizontal="center" vertical="top"/>
    </xf>
    <xf numFmtId="0" fontId="20" fillId="25" borderId="22" xfId="0" applyFont="1" applyFill="1" applyBorder="1" applyAlignment="1" applyProtection="1">
      <alignment horizontal="center"/>
      <protection/>
    </xf>
    <xf numFmtId="0" fontId="20" fillId="25" borderId="43" xfId="0" applyFont="1" applyFill="1" applyBorder="1" applyAlignment="1" applyProtection="1">
      <alignment horizontal="center"/>
      <protection/>
    </xf>
    <xf numFmtId="0" fontId="121" fillId="0" borderId="0" xfId="0" applyFont="1" applyAlignment="1">
      <alignment horizontal="center" vertical="center"/>
    </xf>
    <xf numFmtId="200" fontId="6" fillId="25" borderId="122" xfId="0" applyNumberFormat="1" applyFont="1" applyFill="1" applyBorder="1" applyAlignment="1">
      <alignment/>
    </xf>
    <xf numFmtId="200" fontId="6" fillId="25" borderId="126" xfId="0" applyNumberFormat="1" applyFont="1" applyFill="1" applyBorder="1" applyAlignment="1">
      <alignment/>
    </xf>
    <xf numFmtId="200" fontId="6" fillId="25" borderId="50" xfId="0" applyNumberFormat="1" applyFont="1" applyFill="1" applyBorder="1" applyAlignment="1">
      <alignment/>
    </xf>
    <xf numFmtId="200" fontId="6" fillId="25" borderId="73" xfId="0" applyNumberFormat="1" applyFont="1" applyFill="1" applyBorder="1" applyAlignment="1">
      <alignment/>
    </xf>
    <xf numFmtId="200" fontId="6" fillId="25" borderId="148" xfId="0" applyNumberFormat="1" applyFont="1" applyFill="1" applyBorder="1" applyAlignment="1">
      <alignment/>
    </xf>
    <xf numFmtId="200" fontId="6" fillId="25" borderId="108" xfId="0" applyNumberFormat="1" applyFont="1" applyFill="1" applyBorder="1" applyAlignment="1">
      <alignment/>
    </xf>
    <xf numFmtId="200" fontId="6" fillId="25" borderId="75" xfId="0" applyNumberFormat="1" applyFont="1" applyFill="1" applyBorder="1" applyAlignment="1" applyProtection="1">
      <alignment/>
      <protection/>
    </xf>
    <xf numFmtId="200" fontId="6" fillId="25" borderId="77" xfId="0" applyNumberFormat="1" applyFont="1" applyFill="1" applyBorder="1" applyAlignment="1" applyProtection="1">
      <alignment/>
      <protection/>
    </xf>
    <xf numFmtId="173" fontId="8" fillId="0" borderId="0" xfId="61" applyFont="1" applyAlignment="1" applyProtection="1">
      <alignment vertical="center"/>
      <protection/>
    </xf>
    <xf numFmtId="173" fontId="17" fillId="0" borderId="0" xfId="61" applyFont="1" applyAlignment="1" applyProtection="1">
      <alignment vertical="center"/>
      <protection/>
    </xf>
    <xf numFmtId="173" fontId="6" fillId="0" borderId="81" xfId="61" applyFont="1" applyBorder="1" applyAlignment="1" applyProtection="1">
      <alignment vertical="center"/>
      <protection/>
    </xf>
    <xf numFmtId="173" fontId="6" fillId="0" borderId="0" xfId="61" applyFont="1" applyAlignment="1" applyProtection="1">
      <alignment horizontal="left" vertical="center"/>
      <protection/>
    </xf>
    <xf numFmtId="49" fontId="17" fillId="0" borderId="37" xfId="61" applyNumberFormat="1" applyFont="1" applyFill="1" applyBorder="1" applyAlignment="1" applyProtection="1">
      <alignment horizontal="left" vertical="center"/>
      <protection locked="0"/>
    </xf>
    <xf numFmtId="49" fontId="11" fillId="0" borderId="60" xfId="36" applyNumberFormat="1" applyFill="1" applyBorder="1" applyAlignment="1" applyProtection="1">
      <alignment horizontal="left" vertical="center"/>
      <protection locked="0"/>
    </xf>
    <xf numFmtId="49" fontId="17" fillId="0" borderId="37" xfId="0" applyNumberFormat="1" applyFont="1" applyFill="1" applyBorder="1" applyAlignment="1" applyProtection="1">
      <alignment horizontal="left"/>
      <protection locked="0"/>
    </xf>
    <xf numFmtId="173" fontId="17" fillId="0" borderId="0" xfId="61" applyFont="1" applyAlignment="1" applyProtection="1">
      <alignment horizontal="left" vertical="center"/>
      <protection/>
    </xf>
    <xf numFmtId="173" fontId="17" fillId="0" borderId="0" xfId="61" applyFont="1" applyBorder="1" applyAlignment="1" applyProtection="1">
      <alignment vertical="center"/>
      <protection/>
    </xf>
    <xf numFmtId="0" fontId="22" fillId="0" borderId="0" xfId="0" applyFont="1" applyAlignment="1">
      <alignment wrapText="1"/>
    </xf>
    <xf numFmtId="0" fontId="17" fillId="0" borderId="122" xfId="0" applyFont="1" applyFill="1" applyBorder="1" applyAlignment="1" applyProtection="1">
      <alignment horizontal="left" vertical="center" wrapText="1"/>
      <protection/>
    </xf>
    <xf numFmtId="3" fontId="6" fillId="24" borderId="123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3" fontId="6" fillId="24" borderId="37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left" vertical="center" wrapText="1"/>
      <protection/>
    </xf>
    <xf numFmtId="3" fontId="6" fillId="24" borderId="53" xfId="0" applyNumberFormat="1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 wrapText="1"/>
      <protection/>
    </xf>
    <xf numFmtId="3" fontId="6" fillId="24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left" vertical="center" wrapText="1"/>
      <protection/>
    </xf>
    <xf numFmtId="3" fontId="6" fillId="0" borderId="53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26" borderId="75" xfId="0" applyFont="1" applyFill="1" applyBorder="1" applyAlignment="1" applyProtection="1">
      <alignment horizontal="center" vertical="center"/>
      <protection/>
    </xf>
    <xf numFmtId="0" fontId="9" fillId="26" borderId="76" xfId="0" applyFont="1" applyFill="1" applyBorder="1" applyAlignment="1" applyProtection="1">
      <alignment horizontal="center" vertical="center" wrapText="1"/>
      <protection/>
    </xf>
    <xf numFmtId="0" fontId="9" fillId="26" borderId="77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justify" wrapText="1"/>
      <protection/>
    </xf>
    <xf numFmtId="3" fontId="17" fillId="0" borderId="52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7" fillId="0" borderId="37" xfId="0" applyNumberFormat="1" applyFont="1" applyFill="1" applyBorder="1" applyAlignment="1" applyProtection="1">
      <alignment vertical="center"/>
      <protection/>
    </xf>
    <xf numFmtId="3" fontId="17" fillId="0" borderId="52" xfId="0" applyNumberFormat="1" applyFont="1" applyFill="1" applyBorder="1" applyAlignment="1" applyProtection="1">
      <alignment/>
      <protection locked="0"/>
    </xf>
    <xf numFmtId="0" fontId="17" fillId="0" borderId="71" xfId="0" applyNumberFormat="1" applyFont="1" applyFill="1" applyBorder="1" applyAlignment="1" applyProtection="1">
      <alignment/>
      <protection locked="0"/>
    </xf>
    <xf numFmtId="4" fontId="6" fillId="0" borderId="50" xfId="0" applyNumberFormat="1" applyFont="1" applyFill="1" applyBorder="1" applyAlignment="1" applyProtection="1">
      <alignment horizontal="justify"/>
      <protection/>
    </xf>
    <xf numFmtId="3" fontId="17" fillId="0" borderId="37" xfId="0" applyNumberFormat="1" applyFont="1" applyFill="1" applyBorder="1" applyAlignment="1" applyProtection="1">
      <alignment/>
      <protection locked="0"/>
    </xf>
    <xf numFmtId="0" fontId="17" fillId="0" borderId="72" xfId="0" applyNumberFormat="1" applyFont="1" applyFill="1" applyBorder="1" applyAlignment="1" applyProtection="1">
      <alignment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50" xfId="0" applyFont="1" applyFill="1" applyBorder="1" applyAlignment="1" applyProtection="1">
      <alignment horizontal="justify"/>
      <protection/>
    </xf>
    <xf numFmtId="3" fontId="17" fillId="0" borderId="53" xfId="0" applyNumberFormat="1" applyFont="1" applyFill="1" applyBorder="1" applyAlignment="1" applyProtection="1">
      <alignment vertical="center"/>
      <protection/>
    </xf>
    <xf numFmtId="3" fontId="17" fillId="0" borderId="53" xfId="0" applyNumberFormat="1" applyFont="1" applyFill="1" applyBorder="1" applyAlignment="1" applyProtection="1">
      <alignment/>
      <protection locked="0"/>
    </xf>
    <xf numFmtId="0" fontId="17" fillId="0" borderId="74" xfId="0" applyNumberFormat="1" applyFont="1" applyFill="1" applyBorder="1" applyAlignment="1" applyProtection="1">
      <alignment/>
      <protection locked="0"/>
    </xf>
    <xf numFmtId="0" fontId="22" fillId="0" borderId="75" xfId="0" applyFont="1" applyFill="1" applyBorder="1" applyAlignment="1" applyProtection="1">
      <alignment horizontal="center" vertical="center" wrapText="1"/>
      <protection/>
    </xf>
    <xf numFmtId="3" fontId="22" fillId="0" borderId="76" xfId="0" applyNumberFormat="1" applyFont="1" applyFill="1" applyBorder="1" applyAlignment="1" applyProtection="1">
      <alignment vertical="center"/>
      <protection/>
    </xf>
    <xf numFmtId="0" fontId="13" fillId="26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Border="1" applyAlignment="1" applyProtection="1">
      <alignment/>
      <protection/>
    </xf>
    <xf numFmtId="0" fontId="0" fillId="0" borderId="126" xfId="0" applyNumberFormat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justify" vertical="center" wrapText="1"/>
      <protection/>
    </xf>
    <xf numFmtId="0" fontId="13" fillId="26" borderId="77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0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22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3" fontId="6" fillId="0" borderId="90" xfId="64" applyNumberFormat="1" applyFont="1" applyFill="1" applyBorder="1" applyAlignment="1" applyProtection="1">
      <alignment/>
      <protection locked="0"/>
    </xf>
    <xf numFmtId="3" fontId="6" fillId="0" borderId="82" xfId="64" applyNumberFormat="1" applyFont="1" applyFill="1" applyBorder="1" applyAlignment="1" applyProtection="1">
      <alignment/>
      <protection locked="0"/>
    </xf>
    <xf numFmtId="3" fontId="6" fillId="0" borderId="128" xfId="64" applyNumberFormat="1" applyFont="1" applyFill="1" applyBorder="1" applyAlignment="1" applyProtection="1">
      <alignment/>
      <protection locked="0"/>
    </xf>
    <xf numFmtId="3" fontId="6" fillId="0" borderId="84" xfId="64" applyNumberFormat="1" applyFont="1" applyFill="1" applyBorder="1" applyAlignment="1" applyProtection="1">
      <alignment/>
      <protection locked="0"/>
    </xf>
    <xf numFmtId="3" fontId="6" fillId="0" borderId="80" xfId="64" applyNumberFormat="1" applyFont="1" applyFill="1" applyBorder="1" applyAlignment="1" applyProtection="1">
      <alignment/>
      <protection locked="0"/>
    </xf>
    <xf numFmtId="3" fontId="6" fillId="0" borderId="138" xfId="64" applyNumberFormat="1" applyFont="1" applyFill="1" applyBorder="1" applyAlignment="1" applyProtection="1">
      <alignment/>
      <protection locked="0"/>
    </xf>
    <xf numFmtId="3" fontId="6" fillId="0" borderId="68" xfId="64" applyNumberFormat="1" applyFont="1" applyFill="1" applyBorder="1" applyAlignment="1" applyProtection="1">
      <alignment/>
      <protection locked="0"/>
    </xf>
    <xf numFmtId="3" fontId="6" fillId="0" borderId="49" xfId="64" applyNumberFormat="1" applyFont="1" applyFill="1" applyBorder="1" applyAlignment="1" applyProtection="1">
      <alignment/>
      <protection locked="0"/>
    </xf>
    <xf numFmtId="3" fontId="6" fillId="0" borderId="81" xfId="64" applyNumberFormat="1" applyFont="1" applyFill="1" applyBorder="1" applyAlignment="1" applyProtection="1">
      <alignment/>
      <protection locked="0"/>
    </xf>
    <xf numFmtId="200" fontId="6" fillId="24" borderId="116" xfId="64" applyNumberFormat="1" applyFont="1" applyFill="1" applyBorder="1" applyAlignment="1">
      <alignment/>
      <protection/>
    </xf>
    <xf numFmtId="200" fontId="6" fillId="24" borderId="110" xfId="64" applyNumberFormat="1" applyFont="1" applyFill="1" applyBorder="1" applyAlignment="1">
      <alignment/>
      <protection/>
    </xf>
    <xf numFmtId="0" fontId="6" fillId="0" borderId="41" xfId="0" applyFont="1" applyFill="1" applyBorder="1" applyAlignment="1" applyProtection="1">
      <alignment horizontal="justify"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1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40" fontId="6" fillId="24" borderId="123" xfId="47" applyFont="1" applyFill="1" applyBorder="1" applyAlignment="1">
      <alignment horizontal="center"/>
    </xf>
    <xf numFmtId="40" fontId="6" fillId="24" borderId="37" xfId="47" applyFont="1" applyFill="1" applyBorder="1" applyAlignment="1">
      <alignment horizontal="center"/>
    </xf>
    <xf numFmtId="40" fontId="6" fillId="24" borderId="53" xfId="47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justify"/>
      <protection/>
    </xf>
    <xf numFmtId="0" fontId="123" fillId="0" borderId="0" xfId="0" applyFont="1" applyFill="1" applyBorder="1" applyAlignment="1" applyProtection="1">
      <alignment horizontal="left" vertical="center"/>
      <protection/>
    </xf>
    <xf numFmtId="0" fontId="22" fillId="0" borderId="122" xfId="0" applyFont="1" applyFill="1" applyBorder="1" applyAlignment="1" applyProtection="1">
      <alignment horizontal="center" vertical="center"/>
      <protection/>
    </xf>
    <xf numFmtId="0" fontId="22" fillId="0" borderId="126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Continuous"/>
    </xf>
    <xf numFmtId="0" fontId="93" fillId="0" borderId="64" xfId="0" applyFont="1" applyFill="1" applyBorder="1" applyAlignment="1">
      <alignment horizontal="center"/>
    </xf>
    <xf numFmtId="0" fontId="94" fillId="0" borderId="122" xfId="0" applyFont="1" applyFill="1" applyBorder="1" applyAlignment="1" applyProtection="1">
      <alignment horizontal="center"/>
      <protection/>
    </xf>
    <xf numFmtId="0" fontId="94" fillId="0" borderId="123" xfId="0" applyFont="1" applyFill="1" applyBorder="1" applyAlignment="1" applyProtection="1">
      <alignment horizontal="center"/>
      <protection/>
    </xf>
    <xf numFmtId="0" fontId="94" fillId="0" borderId="126" xfId="0" applyFont="1" applyFill="1" applyBorder="1" applyAlignment="1" applyProtection="1">
      <alignment horizontal="center"/>
      <protection/>
    </xf>
    <xf numFmtId="0" fontId="94" fillId="0" borderId="0" xfId="0" applyFont="1" applyFill="1" applyBorder="1" applyAlignment="1" applyProtection="1">
      <alignment horizont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64" xfId="0" applyFont="1" applyBorder="1" applyAlignment="1">
      <alignment horizontal="center" vertical="center" wrapText="1"/>
    </xf>
    <xf numFmtId="1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3" fontId="17" fillId="24" borderId="0" xfId="0" applyNumberFormat="1" applyFont="1" applyFill="1" applyBorder="1" applyAlignment="1" applyProtection="1">
      <alignment/>
      <protection locked="0"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center"/>
      <protection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73" xfId="0" applyNumberFormat="1" applyFont="1" applyFill="1" applyBorder="1" applyAlignment="1" applyProtection="1">
      <alignment/>
      <protection locked="0"/>
    </xf>
    <xf numFmtId="3" fontId="17" fillId="24" borderId="50" xfId="0" applyNumberFormat="1" applyFont="1" applyFill="1" applyBorder="1" applyAlignment="1" applyProtection="1">
      <alignment/>
      <protection locked="0"/>
    </xf>
    <xf numFmtId="3" fontId="17" fillId="24" borderId="37" xfId="0" applyNumberFormat="1" applyFont="1" applyFill="1" applyBorder="1" applyAlignment="1" applyProtection="1">
      <alignment/>
      <protection locked="0"/>
    </xf>
    <xf numFmtId="3" fontId="17" fillId="24" borderId="73" xfId="0" applyNumberFormat="1" applyFont="1" applyFill="1" applyBorder="1" applyAlignment="1" applyProtection="1">
      <alignment/>
      <protection locked="0"/>
    </xf>
    <xf numFmtId="0" fontId="17" fillId="0" borderId="50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8" fillId="0" borderId="75" xfId="0" applyFont="1" applyFill="1" applyBorder="1" applyAlignment="1" applyProtection="1">
      <alignment horizontal="right" vertical="center"/>
      <protection/>
    </xf>
    <xf numFmtId="0" fontId="17" fillId="0" borderId="151" xfId="0" applyFont="1" applyFill="1" applyBorder="1" applyAlignment="1" applyProtection="1">
      <alignment horizontal="center"/>
      <protection/>
    </xf>
    <xf numFmtId="4" fontId="17" fillId="0" borderId="75" xfId="47" applyNumberFormat="1" applyFont="1" applyFill="1" applyBorder="1" applyAlignment="1">
      <alignment/>
    </xf>
    <xf numFmtId="4" fontId="17" fillId="0" borderId="76" xfId="47" applyNumberFormat="1" applyFont="1" applyFill="1" applyBorder="1" applyAlignment="1">
      <alignment/>
    </xf>
    <xf numFmtId="4" fontId="17" fillId="0" borderId="77" xfId="47" applyNumberFormat="1" applyFont="1" applyFill="1" applyBorder="1" applyAlignment="1">
      <alignment/>
    </xf>
    <xf numFmtId="38" fontId="17" fillId="0" borderId="75" xfId="47" applyNumberFormat="1" applyFont="1" applyFill="1" applyBorder="1" applyAlignment="1">
      <alignment/>
    </xf>
    <xf numFmtId="38" fontId="17" fillId="0" borderId="76" xfId="47" applyNumberFormat="1" applyFont="1" applyFill="1" applyBorder="1" applyAlignment="1">
      <alignment/>
    </xf>
    <xf numFmtId="38" fontId="17" fillId="0" borderId="77" xfId="47" applyNumberFormat="1" applyFont="1" applyFill="1" applyBorder="1" applyAlignment="1">
      <alignment/>
    </xf>
    <xf numFmtId="0" fontId="17" fillId="0" borderId="75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173" fontId="6" fillId="0" borderId="0" xfId="61" applyFont="1" applyAlignment="1" applyProtection="1">
      <alignment vertical="center"/>
      <protection/>
    </xf>
    <xf numFmtId="49" fontId="17" fillId="0" borderId="37" xfId="61" applyNumberFormat="1" applyFont="1" applyBorder="1" applyAlignment="1" applyProtection="1">
      <alignment horizontal="left" vertical="center"/>
      <protection locked="0"/>
    </xf>
    <xf numFmtId="49" fontId="17" fillId="0" borderId="37" xfId="0" applyNumberFormat="1" applyFont="1" applyBorder="1" applyAlignment="1" applyProtection="1">
      <alignment horizontal="left"/>
      <protection locked="0"/>
    </xf>
    <xf numFmtId="0" fontId="19" fillId="0" borderId="119" xfId="0" applyNumberFormat="1" applyFont="1" applyFill="1" applyBorder="1" applyAlignment="1" applyProtection="1">
      <alignment horizontal="center" vertical="center" wrapText="1"/>
      <protection/>
    </xf>
    <xf numFmtId="0" fontId="14" fillId="0" borderId="152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120" xfId="0" applyFont="1" applyFill="1" applyBorder="1" applyAlignment="1" applyProtection="1">
      <alignment horizontal="center" vertical="center"/>
      <protection/>
    </xf>
    <xf numFmtId="0" fontId="6" fillId="27" borderId="35" xfId="63" applyFont="1" applyFill="1" applyBorder="1" applyAlignment="1">
      <alignment horizontal="center"/>
      <protection/>
    </xf>
    <xf numFmtId="0" fontId="6" fillId="27" borderId="35" xfId="64" applyFont="1" applyFill="1" applyBorder="1" applyAlignment="1">
      <alignment horizontal="center"/>
      <protection/>
    </xf>
    <xf numFmtId="0" fontId="6" fillId="27" borderId="35" xfId="65" applyFont="1" applyFill="1" applyBorder="1" applyAlignment="1">
      <alignment horizontal="center"/>
      <protection/>
    </xf>
    <xf numFmtId="0" fontId="6" fillId="27" borderId="35" xfId="66" applyFont="1" applyFill="1" applyBorder="1" applyAlignment="1">
      <alignment horizontal="center"/>
      <protection/>
    </xf>
    <xf numFmtId="0" fontId="9" fillId="27" borderId="35" xfId="67" applyFont="1" applyFill="1" applyBorder="1" applyAlignment="1" applyProtection="1">
      <alignment horizontal="center" vertical="center"/>
      <protection/>
    </xf>
    <xf numFmtId="0" fontId="20" fillId="27" borderId="35" xfId="0" applyFont="1" applyFill="1" applyBorder="1" applyAlignment="1" applyProtection="1">
      <alignment horizontal="center"/>
      <protection/>
    </xf>
    <xf numFmtId="0" fontId="20" fillId="27" borderId="35" xfId="68" applyFont="1" applyFill="1" applyBorder="1" applyAlignment="1">
      <alignment horizontal="center"/>
      <protection/>
    </xf>
    <xf numFmtId="0" fontId="20" fillId="27" borderId="13" xfId="0" applyFont="1" applyFill="1" applyBorder="1" applyAlignment="1">
      <alignment horizontal="center"/>
    </xf>
    <xf numFmtId="0" fontId="14" fillId="27" borderId="13" xfId="0" applyFont="1" applyFill="1" applyBorder="1" applyAlignment="1" applyProtection="1">
      <alignment horizontal="center" vertical="center"/>
      <protection/>
    </xf>
    <xf numFmtId="0" fontId="124" fillId="0" borderId="0" xfId="0" applyFont="1" applyAlignment="1">
      <alignment/>
    </xf>
    <xf numFmtId="200" fontId="124" fillId="0" borderId="0" xfId="0" applyNumberFormat="1" applyFont="1" applyAlignment="1">
      <alignment/>
    </xf>
    <xf numFmtId="0" fontId="14" fillId="27" borderId="153" xfId="0" applyFont="1" applyFill="1" applyBorder="1" applyAlignment="1" applyProtection="1">
      <alignment horizontal="center" vertical="center"/>
      <protection/>
    </xf>
    <xf numFmtId="200" fontId="6" fillId="24" borderId="66" xfId="0" applyNumberFormat="1" applyFont="1" applyFill="1" applyBorder="1" applyAlignment="1" applyProtection="1">
      <alignment/>
      <protection locked="0"/>
    </xf>
    <xf numFmtId="200" fontId="6" fillId="24" borderId="49" xfId="0" applyNumberFormat="1" applyFont="1" applyFill="1" applyBorder="1" applyAlignment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200" fontId="6" fillId="0" borderId="49" xfId="0" applyNumberFormat="1" applyFont="1" applyFill="1" applyBorder="1" applyAlignment="1" applyProtection="1">
      <alignment/>
      <protection locked="0"/>
    </xf>
    <xf numFmtId="200" fontId="6" fillId="24" borderId="80" xfId="0" applyNumberFormat="1" applyFont="1" applyFill="1" applyBorder="1" applyAlignment="1" applyProtection="1">
      <alignment/>
      <protection locked="0"/>
    </xf>
    <xf numFmtId="200" fontId="6" fillId="0" borderId="80" xfId="0" applyNumberFormat="1" applyFont="1" applyFill="1" applyBorder="1" applyAlignment="1" applyProtection="1">
      <alignment/>
      <protection locked="0"/>
    </xf>
    <xf numFmtId="200" fontId="6" fillId="0" borderId="90" xfId="68" applyNumberFormat="1" applyFont="1" applyFill="1" applyBorder="1" applyProtection="1">
      <alignment/>
      <protection locked="0"/>
    </xf>
    <xf numFmtId="200" fontId="6" fillId="0" borderId="82" xfId="68" applyNumberFormat="1" applyFont="1" applyFill="1" applyBorder="1" applyProtection="1">
      <alignment/>
      <protection locked="0"/>
    </xf>
    <xf numFmtId="200" fontId="6" fillId="0" borderId="140" xfId="68" applyNumberFormat="1" applyFont="1" applyFill="1" applyBorder="1" applyProtection="1">
      <alignment/>
      <protection locked="0"/>
    </xf>
    <xf numFmtId="200" fontId="6" fillId="0" borderId="39" xfId="68" applyNumberFormat="1" applyFont="1" applyFill="1" applyBorder="1" applyProtection="1">
      <alignment/>
      <protection locked="0"/>
    </xf>
    <xf numFmtId="200" fontId="6" fillId="0" borderId="55" xfId="68" applyNumberFormat="1" applyFont="1" applyFill="1" applyBorder="1" applyProtection="1">
      <alignment/>
      <protection locked="0"/>
    </xf>
    <xf numFmtId="200" fontId="6" fillId="0" borderId="84" xfId="68" applyNumberFormat="1" applyFont="1" applyFill="1" applyBorder="1" applyProtection="1">
      <alignment/>
      <protection locked="0"/>
    </xf>
    <xf numFmtId="200" fontId="6" fillId="0" borderId="80" xfId="68" applyNumberFormat="1" applyFont="1" applyFill="1" applyBorder="1" applyProtection="1">
      <alignment/>
      <protection locked="0"/>
    </xf>
    <xf numFmtId="200" fontId="6" fillId="0" borderId="115" xfId="68" applyNumberFormat="1" applyFont="1" applyFill="1" applyBorder="1" applyProtection="1">
      <alignment/>
      <protection locked="0"/>
    </xf>
    <xf numFmtId="200" fontId="6" fillId="0" borderId="138" xfId="68" applyNumberFormat="1" applyFont="1" applyFill="1" applyBorder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200" fontId="6" fillId="0" borderId="67" xfId="0" applyNumberFormat="1" applyFont="1" applyFill="1" applyBorder="1" applyAlignment="1" applyProtection="1">
      <alignment/>
      <protection locked="0"/>
    </xf>
    <xf numFmtId="200" fontId="6" fillId="0" borderId="68" xfId="0" applyNumberFormat="1" applyFont="1" applyFill="1" applyBorder="1" applyAlignment="1" applyProtection="1">
      <alignment/>
      <protection locked="0"/>
    </xf>
    <xf numFmtId="200" fontId="6" fillId="0" borderId="69" xfId="0" applyNumberFormat="1" applyFont="1" applyFill="1" applyBorder="1" applyAlignment="1" applyProtection="1">
      <alignment/>
      <protection locked="0"/>
    </xf>
    <xf numFmtId="200" fontId="6" fillId="0" borderId="70" xfId="0" applyNumberFormat="1" applyFont="1" applyBorder="1" applyAlignment="1" applyProtection="1">
      <alignment/>
      <protection locked="0"/>
    </xf>
    <xf numFmtId="200" fontId="6" fillId="0" borderId="69" xfId="0" applyNumberFormat="1" applyFont="1" applyBorder="1" applyAlignment="1" applyProtection="1">
      <alignment/>
      <protection locked="0"/>
    </xf>
    <xf numFmtId="0" fontId="9" fillId="0" borderId="105" xfId="0" applyFont="1" applyFill="1" applyBorder="1" applyAlignment="1" applyProtection="1">
      <alignment horizontal="center" vertical="center"/>
      <protection/>
    </xf>
    <xf numFmtId="0" fontId="17" fillId="0" borderId="8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200" fontId="17" fillId="0" borderId="81" xfId="0" applyNumberFormat="1" applyFont="1" applyFill="1" applyBorder="1" applyAlignment="1" applyProtection="1">
      <alignment horizontal="center"/>
      <protection/>
    </xf>
    <xf numFmtId="200" fontId="17" fillId="0" borderId="0" xfId="0" applyNumberFormat="1" applyFont="1" applyFill="1" applyBorder="1" applyAlignment="1" applyProtection="1">
      <alignment horizontal="center"/>
      <protection/>
    </xf>
    <xf numFmtId="200" fontId="17" fillId="0" borderId="137" xfId="0" applyNumberFormat="1" applyFont="1" applyFill="1" applyBorder="1" applyAlignment="1" applyProtection="1">
      <alignment horizontal="center"/>
      <protection/>
    </xf>
    <xf numFmtId="200" fontId="17" fillId="0" borderId="81" xfId="0" applyNumberFormat="1" applyFont="1" applyFill="1" applyBorder="1" applyAlignment="1" applyProtection="1">
      <alignment horizontal="center"/>
      <protection/>
    </xf>
    <xf numFmtId="200" fontId="17" fillId="0" borderId="64" xfId="0" applyNumberFormat="1" applyFont="1" applyFill="1" applyBorder="1" applyAlignment="1" applyProtection="1">
      <alignment horizontal="center"/>
      <protection/>
    </xf>
    <xf numFmtId="200" fontId="17" fillId="0" borderId="59" xfId="0" applyNumberFormat="1" applyFont="1" applyFill="1" applyBorder="1" applyAlignment="1" applyProtection="1">
      <alignment horizontal="center"/>
      <protection/>
    </xf>
    <xf numFmtId="200" fontId="17" fillId="0" borderId="138" xfId="0" applyNumberFormat="1" applyFont="1" applyFill="1" applyBorder="1" applyAlignment="1" applyProtection="1">
      <alignment horizontal="center"/>
      <protection/>
    </xf>
    <xf numFmtId="200" fontId="17" fillId="0" borderId="154" xfId="0" applyNumberFormat="1" applyFont="1" applyFill="1" applyBorder="1" applyAlignment="1" applyProtection="1">
      <alignment horizontal="center"/>
      <protection/>
    </xf>
    <xf numFmtId="200" fontId="6" fillId="0" borderId="84" xfId="47" applyNumberFormat="1" applyFont="1" applyFill="1" applyBorder="1" applyAlignment="1" applyProtection="1">
      <alignment/>
      <protection locked="0"/>
    </xf>
    <xf numFmtId="200" fontId="6" fillId="0" borderId="73" xfId="47" applyNumberFormat="1" applyFont="1" applyFill="1" applyBorder="1" applyAlignment="1" applyProtection="1">
      <alignment/>
      <protection locked="0"/>
    </xf>
    <xf numFmtId="200" fontId="6" fillId="0" borderId="66" xfId="47" applyNumberFormat="1" applyFont="1" applyFill="1" applyBorder="1" applyAlignment="1" applyProtection="1">
      <alignment/>
      <protection locked="0"/>
    </xf>
    <xf numFmtId="200" fontId="6" fillId="0" borderId="94" xfId="47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/>
      <protection/>
    </xf>
    <xf numFmtId="3" fontId="17" fillId="0" borderId="81" xfId="0" applyNumberFormat="1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95" fillId="0" borderId="0" xfId="0" applyFont="1" applyAlignment="1">
      <alignment/>
    </xf>
    <xf numFmtId="0" fontId="22" fillId="0" borderId="2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3" xfId="0" applyFont="1" applyBorder="1" applyAlignment="1">
      <alignment horizontal="left" wrapText="1"/>
    </xf>
    <xf numFmtId="0" fontId="5" fillId="0" borderId="118" xfId="0" applyFont="1" applyBorder="1" applyAlignment="1">
      <alignment vertical="top"/>
    </xf>
    <xf numFmtId="0" fontId="6" fillId="0" borderId="118" xfId="0" applyFont="1" applyBorder="1" applyAlignment="1">
      <alignment/>
    </xf>
    <xf numFmtId="0" fontId="5" fillId="0" borderId="118" xfId="0" applyFont="1" applyBorder="1" applyAlignment="1">
      <alignment vertical="top" wrapText="1"/>
    </xf>
    <xf numFmtId="0" fontId="5" fillId="0" borderId="118" xfId="0" applyFont="1" applyBorder="1" applyAlignment="1">
      <alignment/>
    </xf>
    <xf numFmtId="0" fontId="9" fillId="0" borderId="94" xfId="0" applyFont="1" applyBorder="1" applyAlignment="1">
      <alignment horizontal="center" vertical="center" wrapText="1"/>
    </xf>
    <xf numFmtId="0" fontId="9" fillId="0" borderId="149" xfId="0" applyFont="1" applyBorder="1" applyAlignment="1">
      <alignment horizontal="center" vertical="center" wrapText="1"/>
    </xf>
    <xf numFmtId="0" fontId="9" fillId="0" borderId="149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9" fillId="0" borderId="126" xfId="0" applyFont="1" applyFill="1" applyBorder="1" applyAlignment="1" applyProtection="1">
      <alignment horizontal="center" vertical="center" wrapText="1"/>
      <protection/>
    </xf>
    <xf numFmtId="38" fontId="6" fillId="0" borderId="37" xfId="47" applyNumberFormat="1" applyFont="1" applyBorder="1" applyAlignment="1">
      <alignment/>
    </xf>
    <xf numFmtId="173" fontId="125" fillId="0" borderId="0" xfId="61" applyFont="1" applyAlignment="1" applyProtection="1">
      <alignment vertical="center"/>
      <protection/>
    </xf>
    <xf numFmtId="0" fontId="126" fillId="0" borderId="0" xfId="0" applyFont="1" applyAlignment="1">
      <alignment/>
    </xf>
    <xf numFmtId="173" fontId="127" fillId="0" borderId="0" xfId="61" applyFont="1" applyAlignment="1" applyProtection="1">
      <alignment vertical="center"/>
      <protection/>
    </xf>
    <xf numFmtId="173" fontId="125" fillId="0" borderId="0" xfId="61" applyFont="1" applyAlignment="1">
      <alignment vertical="center"/>
      <protection/>
    </xf>
    <xf numFmtId="173" fontId="125" fillId="0" borderId="0" xfId="61" applyFont="1" applyAlignment="1">
      <alignment horizontal="center" vertical="center"/>
      <protection/>
    </xf>
    <xf numFmtId="173" fontId="45" fillId="28" borderId="0" xfId="61" applyFont="1" applyFill="1" applyAlignment="1" applyProtection="1">
      <alignment vertical="center"/>
      <protection/>
    </xf>
    <xf numFmtId="173" fontId="13" fillId="28" borderId="0" xfId="61" applyFont="1" applyFill="1" applyAlignment="1" applyProtection="1">
      <alignment horizontal="left" vertical="center" wrapText="1"/>
      <protection/>
    </xf>
    <xf numFmtId="173" fontId="13" fillId="28" borderId="0" xfId="61" applyFont="1" applyFill="1" applyBorder="1" applyAlignment="1" applyProtection="1">
      <alignment horizontal="left" vertical="center" wrapText="1"/>
      <protection/>
    </xf>
    <xf numFmtId="1" fontId="17" fillId="28" borderId="0" xfId="61" applyNumberFormat="1" applyFont="1" applyFill="1" applyBorder="1" applyAlignment="1" applyProtection="1">
      <alignment vertical="center"/>
      <protection/>
    </xf>
    <xf numFmtId="173" fontId="35" fillId="28" borderId="0" xfId="61" applyFill="1" applyAlignment="1">
      <alignment vertical="center"/>
      <protection/>
    </xf>
    <xf numFmtId="0" fontId="52" fillId="28" borderId="0" xfId="61" applyNumberFormat="1" applyFont="1" applyFill="1" applyAlignment="1">
      <alignment horizontal="center" vertical="center" wrapText="1"/>
      <protection/>
    </xf>
    <xf numFmtId="0" fontId="86" fillId="16" borderId="64" xfId="0" applyFont="1" applyFill="1" applyBorder="1" applyAlignment="1">
      <alignment horizontal="center" vertical="center" readingOrder="1"/>
    </xf>
    <xf numFmtId="0" fontId="86" fillId="16" borderId="138" xfId="0" applyFont="1" applyFill="1" applyBorder="1" applyAlignment="1">
      <alignment horizontal="center" vertical="center" readingOrder="1"/>
    </xf>
    <xf numFmtId="0" fontId="86" fillId="16" borderId="60" xfId="0" applyFont="1" applyFill="1" applyBorder="1" applyAlignment="1">
      <alignment horizontal="center" vertical="center" readingOrder="1"/>
    </xf>
    <xf numFmtId="49" fontId="17" fillId="0" borderId="64" xfId="61" applyNumberFormat="1" applyFont="1" applyFill="1" applyBorder="1" applyAlignment="1" applyProtection="1">
      <alignment horizontal="left" vertical="center"/>
      <protection locked="0"/>
    </xf>
    <xf numFmtId="49" fontId="17" fillId="0" borderId="60" xfId="61" applyNumberFormat="1" applyFont="1" applyFill="1" applyBorder="1" applyAlignment="1" applyProtection="1">
      <alignment horizontal="left" vertical="center"/>
      <protection locked="0"/>
    </xf>
    <xf numFmtId="173" fontId="13" fillId="0" borderId="0" xfId="61" applyFont="1" applyFill="1" applyAlignment="1" applyProtection="1">
      <alignment horizontal="left" vertical="center" wrapText="1"/>
      <protection/>
    </xf>
    <xf numFmtId="173" fontId="13" fillId="0" borderId="135" xfId="61" applyFont="1" applyFill="1" applyBorder="1" applyAlignment="1" applyProtection="1">
      <alignment horizontal="left" vertical="center" wrapText="1"/>
      <protection/>
    </xf>
    <xf numFmtId="49" fontId="17" fillId="22" borderId="64" xfId="61" applyNumberFormat="1" applyFont="1" applyFill="1" applyBorder="1" applyAlignment="1" applyProtection="1">
      <alignment horizontal="left" vertical="center"/>
      <protection locked="0"/>
    </xf>
    <xf numFmtId="49" fontId="17" fillId="22" borderId="60" xfId="61" applyNumberFormat="1" applyFont="1" applyFill="1" applyBorder="1" applyAlignment="1" applyProtection="1">
      <alignment horizontal="left" vertical="center"/>
      <protection locked="0"/>
    </xf>
    <xf numFmtId="49" fontId="17" fillId="0" borderId="64" xfId="61" applyNumberFormat="1" applyFont="1" applyBorder="1" applyAlignment="1" applyProtection="1">
      <alignment horizontal="left" vertical="center"/>
      <protection locked="0"/>
    </xf>
    <xf numFmtId="49" fontId="17" fillId="0" borderId="60" xfId="61" applyNumberFormat="1" applyFont="1" applyBorder="1" applyAlignment="1" applyProtection="1">
      <alignment horizontal="left" vertical="center"/>
      <protection locked="0"/>
    </xf>
    <xf numFmtId="49" fontId="17" fillId="0" borderId="64" xfId="0" applyNumberFormat="1" applyFont="1" applyBorder="1" applyAlignment="1" applyProtection="1">
      <alignment horizontal="left" vertical="center"/>
      <protection locked="0"/>
    </xf>
    <xf numFmtId="49" fontId="17" fillId="0" borderId="60" xfId="0" applyNumberFormat="1" applyFont="1" applyBorder="1" applyAlignment="1" applyProtection="1">
      <alignment horizontal="left" vertical="center"/>
      <protection locked="0"/>
    </xf>
    <xf numFmtId="49" fontId="11" fillId="0" borderId="64" xfId="36" applyNumberFormat="1" applyFill="1" applyBorder="1" applyAlignment="1" applyProtection="1">
      <alignment horizontal="left" vertical="center"/>
      <protection locked="0"/>
    </xf>
    <xf numFmtId="49" fontId="17" fillId="0" borderId="60" xfId="59" applyNumberFormat="1" applyFont="1" applyFill="1" applyBorder="1" applyAlignment="1" applyProtection="1">
      <alignment horizontal="left" vertical="center"/>
      <protection locked="0"/>
    </xf>
    <xf numFmtId="49" fontId="17" fillId="0" borderId="64" xfId="59" applyNumberFormat="1" applyFont="1" applyFill="1" applyBorder="1" applyAlignment="1" applyProtection="1">
      <alignment horizontal="left" vertical="center"/>
      <protection locked="0"/>
    </xf>
    <xf numFmtId="49" fontId="17" fillId="0" borderId="138" xfId="59" applyNumberFormat="1" applyFont="1" applyFill="1" applyBorder="1" applyAlignment="1" applyProtection="1">
      <alignment horizontal="left" vertical="center"/>
      <protection locked="0"/>
    </xf>
    <xf numFmtId="49" fontId="90" fillId="24" borderId="64" xfId="36" applyNumberFormat="1" applyFont="1" applyFill="1" applyBorder="1" applyAlignment="1" applyProtection="1">
      <alignment vertical="center"/>
      <protection locked="0"/>
    </xf>
    <xf numFmtId="49" fontId="17" fillId="24" borderId="138" xfId="0" applyNumberFormat="1" applyFont="1" applyFill="1" applyBorder="1" applyAlignment="1" applyProtection="1">
      <alignment vertical="center"/>
      <protection locked="0"/>
    </xf>
    <xf numFmtId="49" fontId="17" fillId="24" borderId="60" xfId="0" applyNumberFormat="1" applyFont="1" applyFill="1" applyBorder="1" applyAlignment="1" applyProtection="1">
      <alignment vertical="center"/>
      <protection locked="0"/>
    </xf>
    <xf numFmtId="173" fontId="22" fillId="0" borderId="0" xfId="61" applyFont="1" applyAlignment="1" applyProtection="1">
      <alignment horizontal="left" wrapText="1"/>
      <protection/>
    </xf>
    <xf numFmtId="173" fontId="13" fillId="24" borderId="0" xfId="61" applyFont="1" applyFill="1" applyBorder="1" applyAlignment="1" applyProtection="1">
      <alignment horizontal="left" vertical="center" wrapText="1"/>
      <protection/>
    </xf>
    <xf numFmtId="173" fontId="8" fillId="0" borderId="0" xfId="61" applyFont="1" applyBorder="1" applyAlignment="1" applyProtection="1">
      <alignment horizontal="left" wrapText="1"/>
      <protection/>
    </xf>
    <xf numFmtId="173" fontId="8" fillId="0" borderId="137" xfId="61" applyFont="1" applyBorder="1" applyAlignment="1" applyProtection="1">
      <alignment horizontal="left" wrapText="1"/>
      <protection/>
    </xf>
    <xf numFmtId="0" fontId="82" fillId="16" borderId="64" xfId="0" applyFont="1" applyFill="1" applyBorder="1" applyAlignment="1">
      <alignment horizontal="center" vertical="center" wrapText="1" readingOrder="1"/>
    </xf>
    <xf numFmtId="0" fontId="82" fillId="16" borderId="138" xfId="0" applyFont="1" applyFill="1" applyBorder="1" applyAlignment="1">
      <alignment horizontal="center" vertical="center" wrapText="1" readingOrder="1"/>
    </xf>
    <xf numFmtId="0" fontId="82" fillId="16" borderId="60" xfId="0" applyFont="1" applyFill="1" applyBorder="1" applyAlignment="1">
      <alignment horizontal="center" vertical="center" wrapText="1" readingOrder="1"/>
    </xf>
    <xf numFmtId="49" fontId="17" fillId="0" borderId="155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137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156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23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135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59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81" xfId="59" applyNumberFormat="1" applyFont="1" applyFill="1" applyBorder="1" applyAlignment="1" applyProtection="1">
      <alignment horizontal="left" vertical="center" wrapText="1"/>
      <protection locked="0"/>
    </xf>
    <xf numFmtId="49" fontId="17" fillId="0" borderId="83" xfId="59" applyNumberFormat="1" applyFont="1" applyFill="1" applyBorder="1" applyAlignment="1" applyProtection="1">
      <alignment horizontal="left" vertical="center" wrapText="1"/>
      <protection locked="0"/>
    </xf>
    <xf numFmtId="173" fontId="38" fillId="0" borderId="0" xfId="61" applyFont="1" applyFill="1" applyBorder="1" applyAlignment="1" applyProtection="1">
      <alignment horizontal="left" vertical="center"/>
      <protection/>
    </xf>
    <xf numFmtId="49" fontId="17" fillId="22" borderId="64" xfId="59" applyNumberFormat="1" applyFont="1" applyFill="1" applyBorder="1" applyAlignment="1" applyProtection="1">
      <alignment horizontal="left" vertical="center"/>
      <protection locked="0"/>
    </xf>
    <xf numFmtId="49" fontId="17" fillId="22" borderId="138" xfId="59" applyNumberFormat="1" applyFont="1" applyFill="1" applyBorder="1" applyAlignment="1" applyProtection="1">
      <alignment horizontal="left" vertical="center"/>
      <protection locked="0"/>
    </xf>
    <xf numFmtId="49" fontId="17" fillId="22" borderId="60" xfId="59" applyNumberFormat="1" applyFont="1" applyFill="1" applyBorder="1" applyAlignment="1" applyProtection="1">
      <alignment horizontal="left" vertical="center"/>
      <protection locked="0"/>
    </xf>
    <xf numFmtId="173" fontId="38" fillId="0" borderId="0" xfId="61" applyFont="1" applyFill="1" applyBorder="1" applyAlignment="1" applyProtection="1">
      <alignment horizontal="center" vertical="center"/>
      <protection/>
    </xf>
    <xf numFmtId="173" fontId="58" fillId="24" borderId="0" xfId="61" applyFont="1" applyFill="1" applyAlignment="1" applyProtection="1">
      <alignment horizontal="center" vertical="center" wrapText="1"/>
      <protection/>
    </xf>
    <xf numFmtId="173" fontId="59" fillId="24" borderId="58" xfId="61" applyFont="1" applyFill="1" applyBorder="1" applyAlignment="1" applyProtection="1">
      <alignment horizontal="center" vertical="center" wrapText="1"/>
      <protection/>
    </xf>
    <xf numFmtId="173" fontId="30" fillId="24" borderId="58" xfId="61" applyFont="1" applyFill="1" applyBorder="1" applyAlignment="1" applyProtection="1">
      <alignment horizontal="center" vertical="center" wrapText="1"/>
      <protection/>
    </xf>
    <xf numFmtId="173" fontId="59" fillId="24" borderId="135" xfId="61" applyFont="1" applyFill="1" applyBorder="1" applyAlignment="1" applyProtection="1">
      <alignment horizontal="center" vertical="top" wrapText="1"/>
      <protection/>
    </xf>
    <xf numFmtId="0" fontId="0" fillId="0" borderId="135" xfId="0" applyBorder="1" applyAlignment="1">
      <alignment horizontal="center" vertical="top" wrapText="1"/>
    </xf>
    <xf numFmtId="173" fontId="22" fillId="24" borderId="0" xfId="61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61" xfId="0" applyNumberFormat="1" applyFill="1" applyBorder="1" applyAlignment="1" applyProtection="1">
      <alignment horizontal="left" vertical="top" wrapText="1"/>
      <protection locked="0"/>
    </xf>
    <xf numFmtId="0" fontId="0" fillId="0" borderId="53" xfId="0" applyNumberFormat="1" applyFill="1" applyBorder="1" applyAlignment="1" applyProtection="1">
      <alignment horizontal="left" vertical="top" wrapText="1"/>
      <protection locked="0"/>
    </xf>
    <xf numFmtId="0" fontId="0" fillId="0" borderId="149" xfId="0" applyNumberForma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57" fillId="0" borderId="157" xfId="0" applyFont="1" applyBorder="1" applyAlignment="1" applyProtection="1">
      <alignment horizontal="center" vertical="center" wrapText="1"/>
      <protection/>
    </xf>
    <xf numFmtId="0" fontId="57" fillId="0" borderId="158" xfId="0" applyFont="1" applyBorder="1" applyAlignment="1" applyProtection="1">
      <alignment horizontal="center" vertical="center" wrapText="1"/>
      <protection/>
    </xf>
    <xf numFmtId="0" fontId="57" fillId="0" borderId="104" xfId="0" applyFont="1" applyBorder="1" applyAlignment="1" applyProtection="1">
      <alignment horizontal="center" vertical="center" wrapText="1"/>
      <protection/>
    </xf>
    <xf numFmtId="0" fontId="26" fillId="0" borderId="122" xfId="0" applyNumberFormat="1" applyFont="1" applyFill="1" applyBorder="1" applyAlignment="1" applyProtection="1">
      <alignment horizontal="center"/>
      <protection/>
    </xf>
    <xf numFmtId="0" fontId="26" fillId="0" borderId="123" xfId="0" applyNumberFormat="1" applyFont="1" applyFill="1" applyBorder="1" applyAlignment="1" applyProtection="1">
      <alignment horizontal="center"/>
      <protection/>
    </xf>
    <xf numFmtId="0" fontId="26" fillId="0" borderId="126" xfId="0" applyNumberFormat="1" applyFont="1" applyFill="1" applyBorder="1" applyAlignment="1" applyProtection="1">
      <alignment horizontal="center"/>
      <protection/>
    </xf>
    <xf numFmtId="0" fontId="8" fillId="0" borderId="118" xfId="0" applyFont="1" applyBorder="1" applyAlignment="1">
      <alignment horizontal="left" vertical="center" wrapText="1"/>
    </xf>
    <xf numFmtId="0" fontId="25" fillId="24" borderId="84" xfId="0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64" xfId="0" applyFont="1" applyFill="1" applyBorder="1" applyAlignment="1">
      <alignment horizontal="center" vertical="center" wrapText="1"/>
    </xf>
    <xf numFmtId="0" fontId="25" fillId="24" borderId="90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25" fillId="24" borderId="82" xfId="0" applyFont="1" applyFill="1" applyBorder="1" applyAlignment="1">
      <alignment horizontal="center" vertical="center" wrapText="1"/>
    </xf>
    <xf numFmtId="0" fontId="25" fillId="24" borderId="84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wrapText="1"/>
    </xf>
    <xf numFmtId="0" fontId="25" fillId="24" borderId="64" xfId="0" applyFont="1" applyFill="1" applyBorder="1" applyAlignment="1">
      <alignment horizontal="center" wrapText="1"/>
    </xf>
    <xf numFmtId="0" fontId="25" fillId="24" borderId="60" xfId="0" applyFont="1" applyFill="1" applyBorder="1" applyAlignment="1">
      <alignment horizontal="center" wrapText="1"/>
    </xf>
    <xf numFmtId="0" fontId="7" fillId="24" borderId="37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25" fillId="0" borderId="118" xfId="0" applyFont="1" applyBorder="1" applyAlignment="1">
      <alignment horizontal="left" vertical="center" wrapText="1"/>
    </xf>
    <xf numFmtId="0" fontId="21" fillId="24" borderId="17" xfId="63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1" fillId="24" borderId="44" xfId="63" applyFont="1" applyFill="1" applyBorder="1" applyAlignment="1" applyProtection="1">
      <alignment horizontal="center" vertical="center"/>
      <protection/>
    </xf>
    <xf numFmtId="0" fontId="9" fillId="24" borderId="40" xfId="64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1" fillId="24" borderId="46" xfId="63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28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/>
      <protection/>
    </xf>
    <xf numFmtId="0" fontId="21" fillId="0" borderId="18" xfId="63" applyFont="1" applyFill="1" applyBorder="1" applyAlignment="1" applyProtection="1">
      <alignment horizontal="center" vertical="center" wrapText="1"/>
      <protection/>
    </xf>
    <xf numFmtId="0" fontId="21" fillId="0" borderId="19" xfId="63" applyFont="1" applyFill="1" applyBorder="1" applyAlignment="1" applyProtection="1">
      <alignment horizontal="center" vertical="center" wrapText="1"/>
      <protection/>
    </xf>
    <xf numFmtId="0" fontId="21" fillId="0" borderId="106" xfId="63" applyFont="1" applyFill="1" applyBorder="1" applyAlignment="1" applyProtection="1">
      <alignment horizontal="center" vertical="center" wrapText="1"/>
      <protection/>
    </xf>
    <xf numFmtId="0" fontId="21" fillId="0" borderId="115" xfId="63" applyFont="1" applyFill="1" applyBorder="1" applyAlignment="1" applyProtection="1">
      <alignment horizontal="center" vertical="center" wrapText="1"/>
      <protection/>
    </xf>
    <xf numFmtId="0" fontId="21" fillId="0" borderId="114" xfId="63" applyFont="1" applyFill="1" applyBorder="1" applyAlignment="1" applyProtection="1">
      <alignment horizontal="center" vertical="center" wrapText="1"/>
      <protection/>
    </xf>
    <xf numFmtId="0" fontId="21" fillId="0" borderId="72" xfId="63" applyFont="1" applyFill="1" applyBorder="1" applyAlignment="1" applyProtection="1">
      <alignment horizontal="center" vertical="center" wrapText="1"/>
      <protection/>
    </xf>
    <xf numFmtId="0" fontId="21" fillId="0" borderId="106" xfId="64" applyFont="1" applyFill="1" applyBorder="1" applyAlignment="1" applyProtection="1">
      <alignment horizontal="center" vertical="center" wrapText="1"/>
      <protection/>
    </xf>
    <xf numFmtId="0" fontId="21" fillId="0" borderId="115" xfId="64" applyFont="1" applyFill="1" applyBorder="1" applyAlignment="1" applyProtection="1">
      <alignment horizontal="center" vertical="center" wrapText="1"/>
      <protection/>
    </xf>
    <xf numFmtId="0" fontId="21" fillId="0" borderId="17" xfId="64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1" fillId="0" borderId="18" xfId="64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1" fillId="0" borderId="19" xfId="64" applyFont="1" applyFill="1" applyBorder="1" applyAlignment="1" applyProtection="1">
      <alignment horizontal="center" vertical="center" wrapText="1"/>
      <protection/>
    </xf>
    <xf numFmtId="0" fontId="21" fillId="0" borderId="106" xfId="64" applyFont="1" applyFill="1" applyBorder="1" applyAlignment="1" applyProtection="1">
      <alignment horizontal="center" vertical="center"/>
      <protection/>
    </xf>
    <xf numFmtId="0" fontId="21" fillId="0" borderId="72" xfId="64" applyFont="1" applyFill="1" applyBorder="1" applyAlignment="1" applyProtection="1">
      <alignment horizontal="center" vertical="center"/>
      <protection/>
    </xf>
    <xf numFmtId="0" fontId="21" fillId="0" borderId="17" xfId="64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9" fillId="0" borderId="17" xfId="65" applyFont="1" applyFill="1" applyBorder="1" applyAlignment="1" applyProtection="1">
      <alignment horizontal="center" vertical="center"/>
      <protection/>
    </xf>
    <xf numFmtId="0" fontId="9" fillId="0" borderId="39" xfId="65" applyFont="1" applyFill="1" applyBorder="1" applyAlignment="1" applyProtection="1">
      <alignment horizontal="center" vertical="center"/>
      <protection/>
    </xf>
    <xf numFmtId="0" fontId="9" fillId="0" borderId="17" xfId="66" applyFont="1" applyFill="1" applyBorder="1" applyAlignment="1" applyProtection="1">
      <alignment horizontal="center" vertical="center"/>
      <protection/>
    </xf>
    <xf numFmtId="0" fontId="9" fillId="0" borderId="45" xfId="66" applyFont="1" applyFill="1" applyBorder="1" applyAlignment="1" applyProtection="1">
      <alignment horizontal="center" vertical="center"/>
      <protection/>
    </xf>
    <xf numFmtId="0" fontId="9" fillId="0" borderId="39" xfId="66" applyFont="1" applyFill="1" applyBorder="1" applyAlignment="1" applyProtection="1">
      <alignment horizontal="center" vertical="center"/>
      <protection/>
    </xf>
    <xf numFmtId="0" fontId="18" fillId="0" borderId="159" xfId="67" applyFont="1" applyFill="1" applyBorder="1" applyAlignment="1" applyProtection="1">
      <alignment horizontal="center" vertical="center" wrapText="1"/>
      <protection/>
    </xf>
    <xf numFmtId="0" fontId="18" fillId="0" borderId="26" xfId="67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50" fillId="0" borderId="118" xfId="0" applyFont="1" applyBorder="1" applyAlignment="1">
      <alignment horizont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18" fillId="0" borderId="106" xfId="68" applyFont="1" applyFill="1" applyBorder="1" applyAlignment="1" applyProtection="1">
      <alignment horizontal="center" vertical="center" wrapText="1"/>
      <protection locked="0"/>
    </xf>
    <xf numFmtId="0" fontId="0" fillId="0" borderId="115" xfId="0" applyBorder="1" applyAlignment="1">
      <alignment/>
    </xf>
    <xf numFmtId="0" fontId="18" fillId="0" borderId="18" xfId="68" applyFont="1" applyFill="1" applyBorder="1" applyAlignment="1" applyProtection="1">
      <alignment horizontal="center" vertical="center" wrapText="1"/>
      <protection/>
    </xf>
    <xf numFmtId="0" fontId="18" fillId="0" borderId="106" xfId="68" applyFont="1" applyFill="1" applyBorder="1" applyAlignment="1" applyProtection="1">
      <alignment horizontal="center" vertical="center" wrapText="1"/>
      <protection/>
    </xf>
    <xf numFmtId="0" fontId="18" fillId="0" borderId="115" xfId="68" applyFont="1" applyFill="1" applyBorder="1" applyAlignment="1" applyProtection="1">
      <alignment horizontal="center" vertical="center" wrapText="1"/>
      <protection/>
    </xf>
    <xf numFmtId="0" fontId="8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8" fillId="0" borderId="18" xfId="68" applyFont="1" applyBorder="1" applyAlignment="1">
      <alignment horizontal="center" vertical="center" wrapText="1"/>
      <protection/>
    </xf>
    <xf numFmtId="0" fontId="18" fillId="0" borderId="18" xfId="68" applyFont="1" applyFill="1" applyBorder="1" applyAlignment="1" applyProtection="1">
      <alignment horizontal="center" vertical="center" wrapText="1"/>
      <protection/>
    </xf>
    <xf numFmtId="0" fontId="122" fillId="0" borderId="118" xfId="0" applyFont="1" applyBorder="1" applyAlignment="1">
      <alignment horizontal="center" vertical="center" wrapText="1"/>
    </xf>
    <xf numFmtId="0" fontId="0" fillId="0" borderId="160" xfId="0" applyBorder="1" applyAlignment="1" applyProtection="1">
      <alignment vertical="top" wrapText="1"/>
      <protection locked="0"/>
    </xf>
    <xf numFmtId="0" fontId="0" fillId="0" borderId="154" xfId="0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0" fontId="26" fillId="0" borderId="4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19" fillId="0" borderId="158" xfId="0" applyFont="1" applyBorder="1" applyAlignment="1">
      <alignment horizontal="center"/>
    </xf>
    <xf numFmtId="0" fontId="128" fillId="0" borderId="22" xfId="0" applyFont="1" applyBorder="1" applyAlignment="1">
      <alignment horizontal="left" vertical="center" wrapText="1"/>
    </xf>
    <xf numFmtId="0" fontId="12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 applyProtection="1">
      <alignment/>
      <protection/>
    </xf>
    <xf numFmtId="0" fontId="129" fillId="0" borderId="118" xfId="0" applyFont="1" applyBorder="1" applyAlignment="1" applyProtection="1">
      <alignment horizontal="right" vertical="top" wrapText="1"/>
      <protection/>
    </xf>
    <xf numFmtId="0" fontId="130" fillId="0" borderId="118" xfId="0" applyFont="1" applyBorder="1" applyAlignment="1" applyProtection="1">
      <alignment horizontal="right"/>
      <protection/>
    </xf>
    <xf numFmtId="3" fontId="17" fillId="0" borderId="145" xfId="0" applyNumberFormat="1" applyFont="1" applyFill="1" applyBorder="1" applyAlignment="1" applyProtection="1">
      <alignment/>
      <protection locked="0"/>
    </xf>
    <xf numFmtId="3" fontId="17" fillId="0" borderId="58" xfId="0" applyNumberFormat="1" applyFont="1" applyFill="1" applyBorder="1" applyAlignment="1" applyProtection="1">
      <alignment/>
      <protection locked="0"/>
    </xf>
    <xf numFmtId="3" fontId="17" fillId="0" borderId="52" xfId="0" applyNumberFormat="1" applyFont="1" applyFill="1" applyBorder="1" applyAlignment="1" applyProtection="1">
      <alignment/>
      <protection locked="0"/>
    </xf>
    <xf numFmtId="0" fontId="17" fillId="0" borderId="146" xfId="0" applyNumberFormat="1" applyFont="1" applyFill="1" applyBorder="1" applyAlignment="1" applyProtection="1">
      <alignment/>
      <protection locked="0"/>
    </xf>
    <xf numFmtId="0" fontId="17" fillId="0" borderId="161" xfId="0" applyNumberFormat="1" applyFont="1" applyFill="1" applyBorder="1" applyAlignment="1" applyProtection="1">
      <alignment/>
      <protection locked="0"/>
    </xf>
    <xf numFmtId="0" fontId="17" fillId="0" borderId="94" xfId="0" applyNumberFormat="1" applyFont="1" applyFill="1" applyBorder="1" applyAlignment="1" applyProtection="1">
      <alignment/>
      <protection locked="0"/>
    </xf>
    <xf numFmtId="0" fontId="8" fillId="0" borderId="64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4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2" fillId="0" borderId="157" xfId="0" applyFont="1" applyBorder="1" applyAlignment="1">
      <alignment horizontal="left" wrapText="1"/>
    </xf>
    <xf numFmtId="0" fontId="22" fillId="0" borderId="158" xfId="0" applyFont="1" applyBorder="1" applyAlignment="1">
      <alignment horizontal="left" wrapText="1"/>
    </xf>
    <xf numFmtId="0" fontId="22" fillId="0" borderId="104" xfId="0" applyFont="1" applyBorder="1" applyAlignment="1">
      <alignment horizontal="left" wrapText="1"/>
    </xf>
    <xf numFmtId="10" fontId="6" fillId="0" borderId="162" xfId="71" applyNumberFormat="1" applyFont="1" applyBorder="1" applyAlignment="1">
      <alignment horizontal="center" vertical="center" wrapText="1"/>
    </xf>
    <xf numFmtId="10" fontId="6" fillId="0" borderId="163" xfId="71" applyNumberFormat="1" applyFont="1" applyBorder="1" applyAlignment="1">
      <alignment horizontal="center" vertical="center" wrapText="1"/>
    </xf>
    <xf numFmtId="10" fontId="6" fillId="0" borderId="164" xfId="71" applyNumberFormat="1" applyFont="1" applyBorder="1" applyAlignment="1">
      <alignment horizontal="center" vertical="center" wrapText="1"/>
    </xf>
    <xf numFmtId="0" fontId="14" fillId="0" borderId="160" xfId="0" applyFont="1" applyBorder="1" applyAlignment="1">
      <alignment horizontal="right"/>
    </xf>
    <xf numFmtId="0" fontId="14" fillId="0" borderId="154" xfId="0" applyFont="1" applyBorder="1" applyAlignment="1">
      <alignment horizontal="right"/>
    </xf>
    <xf numFmtId="0" fontId="14" fillId="0" borderId="165" xfId="0" applyFont="1" applyBorder="1" applyAlignment="1">
      <alignment horizontal="right"/>
    </xf>
    <xf numFmtId="0" fontId="22" fillId="0" borderId="157" xfId="0" applyFont="1" applyBorder="1" applyAlignment="1">
      <alignment horizontal="left" vertical="top" wrapText="1"/>
    </xf>
    <xf numFmtId="0" fontId="22" fillId="0" borderId="158" xfId="0" applyFont="1" applyBorder="1" applyAlignment="1">
      <alignment horizontal="left" vertical="top" wrapText="1"/>
    </xf>
    <xf numFmtId="0" fontId="22" fillId="0" borderId="104" xfId="0" applyFont="1" applyBorder="1" applyAlignment="1">
      <alignment horizontal="left" vertical="top" wrapText="1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57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/>
    </xf>
    <xf numFmtId="3" fontId="32" fillId="0" borderId="151" xfId="0" applyNumberFormat="1" applyFont="1" applyBorder="1" applyAlignment="1">
      <alignment horizontal="center"/>
    </xf>
    <xf numFmtId="0" fontId="0" fillId="0" borderId="158" xfId="0" applyFont="1" applyBorder="1" applyAlignment="1">
      <alignment/>
    </xf>
    <xf numFmtId="0" fontId="0" fillId="0" borderId="104" xfId="0" applyFont="1" applyBorder="1" applyAlignment="1">
      <alignment/>
    </xf>
    <xf numFmtId="0" fontId="14" fillId="0" borderId="157" xfId="0" applyFont="1" applyFill="1" applyBorder="1" applyAlignment="1">
      <alignment horizontal="center" vertical="center" wrapText="1"/>
    </xf>
    <xf numFmtId="0" fontId="14" fillId="0" borderId="158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88" xfId="0" applyFont="1" applyFill="1" applyBorder="1" applyAlignment="1">
      <alignment horizontal="center" vertical="center" wrapText="1"/>
    </xf>
    <xf numFmtId="0" fontId="22" fillId="24" borderId="79" xfId="0" applyFont="1" applyFill="1" applyBorder="1" applyAlignment="1">
      <alignment horizontal="center" vertical="center" wrapText="1"/>
    </xf>
    <xf numFmtId="0" fontId="22" fillId="24" borderId="100" xfId="0" applyFont="1" applyFill="1" applyBorder="1" applyAlignment="1">
      <alignment horizontal="center" vertical="center" wrapText="1"/>
    </xf>
    <xf numFmtId="0" fontId="22" fillId="24" borderId="145" xfId="0" applyFont="1" applyFill="1" applyBorder="1" applyAlignment="1">
      <alignment horizontal="center" vertical="center" wrapText="1"/>
    </xf>
    <xf numFmtId="0" fontId="22" fillId="24" borderId="146" xfId="0" applyFont="1" applyFill="1" applyBorder="1" applyAlignment="1">
      <alignment horizontal="center" vertical="center" wrapText="1"/>
    </xf>
    <xf numFmtId="0" fontId="22" fillId="0" borderId="81" xfId="0" applyFont="1" applyBorder="1" applyAlignment="1">
      <alignment horizontal="center" wrapText="1"/>
    </xf>
    <xf numFmtId="2" fontId="6" fillId="0" borderId="37" xfId="47" applyNumberFormat="1" applyFont="1" applyBorder="1" applyAlignment="1">
      <alignment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Neutrale" xfId="51"/>
    <cellStyle name="Normale 2" xfId="52"/>
    <cellStyle name="Normale 2 2 2" xfId="53"/>
    <cellStyle name="Normale 2 3" xfId="54"/>
    <cellStyle name="Normale 3" xfId="55"/>
    <cellStyle name="Normale 4" xfId="56"/>
    <cellStyle name="Normale 4 2" xfId="57"/>
    <cellStyle name="Normale 5" xfId="58"/>
    <cellStyle name="Normale_ENTI LOCALI  2000" xfId="59"/>
    <cellStyle name="Normale_MINISTERI" xfId="60"/>
    <cellStyle name="Normale_PRINFEL98" xfId="61"/>
    <cellStyle name="Normale_Prospetto informativo 2001" xfId="62"/>
    <cellStyle name="Normale_tabella 4" xfId="63"/>
    <cellStyle name="Normale_tabella 5" xfId="64"/>
    <cellStyle name="Normale_tabella 6" xfId="65"/>
    <cellStyle name="Normale_tabella 7" xfId="66"/>
    <cellStyle name="Normale_tabella 8" xfId="67"/>
    <cellStyle name="Normale_tabella 9" xfId="68"/>
    <cellStyle name="Nota" xfId="69"/>
    <cellStyle name="Output" xfId="70"/>
    <cellStyle name="Percent" xfId="71"/>
    <cellStyle name="Percentuale 2" xfId="72"/>
    <cellStyle name="Percentuale 2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3tabella15" xfId="85"/>
    <cellStyle name="Currency [0]" xfId="86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75"/>
          <c:w val="0.999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SI_1!$B$169:$B$185</c:f>
              <c:strCache/>
            </c:strRef>
          </c:cat>
          <c:val>
            <c:numRef>
              <c:f>SI_1!$C$169:$C$185</c:f>
              <c:numCache/>
            </c:numRef>
          </c:val>
        </c:ser>
        <c:axId val="15037909"/>
        <c:axId val="1123454"/>
      </c:bar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23454"/>
        <c:crossesAt val="0"/>
        <c:auto val="1"/>
        <c:lblOffset val="100"/>
        <c:tickLblSkip val="1"/>
        <c:noMultiLvlLbl val="0"/>
      </c:catAx>
      <c:valAx>
        <c:axId val="1123454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1503790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3925"/>
          <c:w val="0.98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SI_1!$E$169:$E$186</c:f>
              <c:strCache/>
            </c:strRef>
          </c:cat>
          <c:val>
            <c:numRef>
              <c:f>SI_1!$F$169:$F$186</c:f>
              <c:numCache/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10111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163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174783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163</xdr:row>
      <xdr:rowOff>0</xdr:rowOff>
    </xdr:from>
    <xdr:to>
      <xdr:col>7</xdr:col>
      <xdr:colOff>0</xdr:colOff>
      <xdr:row>164</xdr:row>
      <xdr:rowOff>114300</xdr:rowOff>
    </xdr:to>
    <xdr:graphicFrame>
      <xdr:nvGraphicFramePr>
        <xdr:cNvPr id="4" name="Chart 19"/>
        <xdr:cNvGraphicFramePr/>
      </xdr:nvGraphicFramePr>
      <xdr:xfrm>
        <a:off x="390525" y="17478375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165</xdr:row>
      <xdr:rowOff>28575</xdr:rowOff>
    </xdr:from>
    <xdr:to>
      <xdr:col>6</xdr:col>
      <xdr:colOff>1476375</xdr:colOff>
      <xdr:row>167</xdr:row>
      <xdr:rowOff>209550</xdr:rowOff>
    </xdr:to>
    <xdr:graphicFrame>
      <xdr:nvGraphicFramePr>
        <xdr:cNvPr id="5" name="Chart 20"/>
        <xdr:cNvGraphicFramePr/>
      </xdr:nvGraphicFramePr>
      <xdr:xfrm>
        <a:off x="361950" y="18640425"/>
        <a:ext cx="9896475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1352550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61950" y="66675"/>
          <a:ext cx="9772650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  <xdr:twoCellAnchor>
    <xdr:from>
      <xdr:col>3</xdr:col>
      <xdr:colOff>609600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2386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37</xdr:row>
      <xdr:rowOff>0</xdr:rowOff>
    </xdr:from>
    <xdr:to>
      <xdr:col>5</xdr:col>
      <xdr:colOff>685800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7810500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9" name="Line 8"/>
        <xdr:cNvSpPr>
          <a:spLocks/>
        </xdr:cNvSpPr>
      </xdr:nvSpPr>
      <xdr:spPr>
        <a:xfrm>
          <a:off x="42386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10" name="Line 9"/>
        <xdr:cNvSpPr>
          <a:spLocks/>
        </xdr:cNvSpPr>
      </xdr:nvSpPr>
      <xdr:spPr>
        <a:xfrm>
          <a:off x="781050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238125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2675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38100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6009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8</xdr:col>
      <xdr:colOff>0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4009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38100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81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36</xdr:col>
      <xdr:colOff>400050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7150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438150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69627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38</xdr:col>
      <xdr:colOff>409575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74961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TABELLA RICONCILIAZIONE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1219200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20150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1314450</xdr:colOff>
      <xdr:row>3</xdr:row>
      <xdr:rowOff>0</xdr:rowOff>
    </xdr:from>
    <xdr:to>
      <xdr:col>5</xdr:col>
      <xdr:colOff>1314450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991475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1314450</xdr:colOff>
      <xdr:row>3</xdr:row>
      <xdr:rowOff>0</xdr:rowOff>
    </xdr:from>
    <xdr:to>
      <xdr:col>5</xdr:col>
      <xdr:colOff>1314450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7991475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3658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36588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056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1056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058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3058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6</xdr:col>
      <xdr:colOff>542925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327660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386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81025"/>
          <a:ext cx="86772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5816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6963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696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51911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2\Kit%20Excel%202012\4-\Campione%20da%20RAL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%20in%20lavorazione\RALN_CAMP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312"/>
  <sheetViews>
    <sheetView showGridLines="0" tabSelected="1" zoomScale="75" zoomScaleNormal="75" zoomScalePageLayoutView="0" workbookViewId="0" topLeftCell="A1">
      <selection activeCell="E10" sqref="E10:G10"/>
    </sheetView>
  </sheetViews>
  <sheetFormatPr defaultColWidth="6.33203125" defaultRowHeight="10.5"/>
  <cols>
    <col min="1" max="1" width="6.66015625" style="383" customWidth="1"/>
    <col min="2" max="2" width="25.83203125" style="381" customWidth="1"/>
    <col min="3" max="3" width="31" style="381" customWidth="1"/>
    <col min="4" max="4" width="20.5" style="381" customWidth="1"/>
    <col min="5" max="5" width="40.66015625" style="381" customWidth="1"/>
    <col min="6" max="6" width="29" style="381" customWidth="1"/>
    <col min="7" max="7" width="26" style="381" customWidth="1"/>
    <col min="8" max="10" width="5.33203125" style="359" hidden="1" customWidth="1"/>
    <col min="11" max="11" width="38.83203125" style="359" customWidth="1"/>
    <col min="12" max="16384" width="6.33203125" style="359" customWidth="1"/>
  </cols>
  <sheetData>
    <row r="1" ht="57.75" customHeight="1">
      <c r="A1" s="507" t="s">
        <v>310</v>
      </c>
    </row>
    <row r="2" spans="1:7" s="360" customFormat="1" ht="20.25" customHeight="1">
      <c r="A2" s="508" t="s">
        <v>501</v>
      </c>
      <c r="B2" s="382"/>
      <c r="C2" s="1009"/>
      <c r="D2" s="1009"/>
      <c r="E2" s="1009"/>
      <c r="F2" s="1009"/>
      <c r="G2" s="382"/>
    </row>
    <row r="3" spans="1:7" s="360" customFormat="1" ht="27" customHeight="1">
      <c r="A3" s="411"/>
      <c r="B3" s="491"/>
      <c r="C3" s="1013" t="str">
        <f>'t1'!A1</f>
        <v>COMPARTO Digit-PA - anno 2016</v>
      </c>
      <c r="D3" s="1013"/>
      <c r="E3" s="1013"/>
      <c r="F3" s="1013"/>
      <c r="G3" s="382"/>
    </row>
    <row r="4" spans="3:8" ht="12.75">
      <c r="C4" s="384"/>
      <c r="D4" s="384"/>
      <c r="E4" s="384"/>
      <c r="F4" s="384"/>
      <c r="H4" s="361"/>
    </row>
    <row r="5" spans="5:8" ht="12.75">
      <c r="E5" s="383"/>
      <c r="H5" s="361"/>
    </row>
    <row r="6" spans="2:7" ht="18" customHeight="1">
      <c r="B6" s="973" t="s">
        <v>360</v>
      </c>
      <c r="C6" s="974"/>
      <c r="D6" s="974"/>
      <c r="E6" s="974"/>
      <c r="F6" s="974"/>
      <c r="G6" s="975"/>
    </row>
    <row r="7" ht="6" customHeight="1"/>
    <row r="8" spans="1:7" ht="19.5" customHeight="1" hidden="1">
      <c r="A8" s="412"/>
      <c r="B8" s="381" t="s">
        <v>269</v>
      </c>
      <c r="D8" s="385"/>
      <c r="E8" s="988"/>
      <c r="F8" s="989"/>
      <c r="G8" s="987"/>
    </row>
    <row r="9" spans="1:11" ht="28.5" customHeight="1" hidden="1">
      <c r="A9" s="412"/>
      <c r="B9" s="362" t="s">
        <v>270</v>
      </c>
      <c r="C9" s="362"/>
      <c r="D9" s="385"/>
      <c r="E9" s="1010"/>
      <c r="F9" s="1011"/>
      <c r="G9" s="1012"/>
      <c r="K9" s="509"/>
    </row>
    <row r="10" spans="1:11" ht="28.5" customHeight="1">
      <c r="A10" s="412"/>
      <c r="B10" s="362" t="s">
        <v>271</v>
      </c>
      <c r="C10" s="362"/>
      <c r="D10" s="385"/>
      <c r="E10" s="988"/>
      <c r="F10" s="989"/>
      <c r="G10" s="987"/>
      <c r="K10" s="509"/>
    </row>
    <row r="11" spans="1:11" ht="28.5" customHeight="1">
      <c r="A11" s="412"/>
      <c r="B11" s="362" t="s">
        <v>272</v>
      </c>
      <c r="C11" s="362"/>
      <c r="D11" s="385"/>
      <c r="E11" s="988"/>
      <c r="F11" s="989"/>
      <c r="G11" s="987"/>
      <c r="K11" s="509"/>
    </row>
    <row r="12" spans="1:11" ht="28.5" customHeight="1">
      <c r="A12" s="412"/>
      <c r="B12" s="362" t="s">
        <v>273</v>
      </c>
      <c r="C12" s="362"/>
      <c r="D12" s="385"/>
      <c r="E12" s="986"/>
      <c r="F12" s="989"/>
      <c r="G12" s="987"/>
      <c r="K12" s="509"/>
    </row>
    <row r="13" spans="1:11" ht="28.5" customHeight="1" hidden="1">
      <c r="A13" s="412"/>
      <c r="B13" s="362" t="s">
        <v>274</v>
      </c>
      <c r="C13" s="677"/>
      <c r="D13" s="678"/>
      <c r="E13" s="679"/>
      <c r="F13" s="680"/>
      <c r="G13" s="681"/>
      <c r="H13" s="595"/>
      <c r="I13" s="596"/>
      <c r="J13" s="583"/>
      <c r="K13" s="597"/>
    </row>
    <row r="14" spans="1:7" s="364" customFormat="1" ht="20.25" customHeight="1" hidden="1">
      <c r="A14" s="412"/>
      <c r="B14" s="363"/>
      <c r="C14" s="386" t="s">
        <v>275</v>
      </c>
      <c r="D14" s="387" t="s">
        <v>299</v>
      </c>
      <c r="E14" s="386" t="s">
        <v>276</v>
      </c>
      <c r="F14" s="386" t="s">
        <v>316</v>
      </c>
      <c r="G14" s="386"/>
    </row>
    <row r="15" spans="1:7" s="538" customFormat="1" ht="28.5" customHeight="1">
      <c r="A15" s="381"/>
      <c r="B15" s="362" t="s">
        <v>56</v>
      </c>
      <c r="C15" s="537"/>
      <c r="D15" s="990"/>
      <c r="E15" s="991"/>
      <c r="F15" s="991"/>
      <c r="G15" s="992"/>
    </row>
    <row r="16" spans="1:7" ht="18" customHeight="1">
      <c r="A16" s="412"/>
      <c r="B16" s="973" t="s">
        <v>355</v>
      </c>
      <c r="C16" s="974"/>
      <c r="D16" s="974"/>
      <c r="E16" s="974"/>
      <c r="F16" s="974"/>
      <c r="G16" s="975"/>
    </row>
    <row r="17" spans="1:7" s="365" customFormat="1" ht="15" customHeight="1">
      <c r="A17" s="412"/>
      <c r="B17" s="388" t="s">
        <v>277</v>
      </c>
      <c r="C17" s="719"/>
      <c r="D17" s="719"/>
      <c r="E17" s="719"/>
      <c r="F17" s="719"/>
      <c r="G17" s="719"/>
    </row>
    <row r="18" spans="1:7" s="365" customFormat="1" ht="15">
      <c r="A18" s="412"/>
      <c r="B18" s="390" t="s">
        <v>278</v>
      </c>
      <c r="C18" s="390"/>
      <c r="D18" s="390" t="s">
        <v>279</v>
      </c>
      <c r="E18" s="390"/>
      <c r="F18" s="391" t="s">
        <v>292</v>
      </c>
      <c r="G18" s="713"/>
    </row>
    <row r="19" spans="1:11" ht="22.5" customHeight="1">
      <c r="A19" s="412"/>
      <c r="B19" s="988"/>
      <c r="C19" s="989"/>
      <c r="D19" s="988"/>
      <c r="E19" s="989"/>
      <c r="F19" s="986"/>
      <c r="G19" s="987"/>
      <c r="K19" s="510"/>
    </row>
    <row r="20" spans="1:7" s="365" customFormat="1" ht="15" customHeight="1">
      <c r="A20" s="412"/>
      <c r="B20" s="388" t="s">
        <v>280</v>
      </c>
      <c r="C20" s="389"/>
      <c r="D20" s="390"/>
      <c r="E20" s="390"/>
      <c r="F20" s="719"/>
      <c r="G20" s="719"/>
    </row>
    <row r="21" spans="1:7" s="365" customFormat="1" ht="15" customHeight="1">
      <c r="A21" s="412"/>
      <c r="B21" s="390" t="s">
        <v>278</v>
      </c>
      <c r="C21" s="390"/>
      <c r="D21" s="390" t="s">
        <v>279</v>
      </c>
      <c r="E21" s="390"/>
      <c r="F21" s="391" t="s">
        <v>292</v>
      </c>
      <c r="G21" s="714"/>
    </row>
    <row r="22" spans="1:11" ht="23.25" customHeight="1">
      <c r="A22" s="412"/>
      <c r="B22" s="984"/>
      <c r="C22" s="985"/>
      <c r="D22" s="984"/>
      <c r="E22" s="985"/>
      <c r="F22" s="984"/>
      <c r="G22" s="985"/>
      <c r="K22" s="510" t="str">
        <f>IF(OR(LEN(B22)&gt;0,LEN(D22)&gt;0),IF(LEN(F22)=0,"E' NECESSARIO COMPILARE IL CAMPO E-MAIL"," ")," ")</f>
        <v> </v>
      </c>
    </row>
    <row r="23" spans="1:11" ht="23.25" customHeight="1">
      <c r="A23" s="412"/>
      <c r="B23" s="984"/>
      <c r="C23" s="985"/>
      <c r="D23" s="984"/>
      <c r="E23" s="985"/>
      <c r="F23" s="984"/>
      <c r="G23" s="985"/>
      <c r="K23" s="510" t="str">
        <f>IF(OR(LEN(B23)&gt;0,LEN(D23)&gt;0),IF(LEN(F23)=0,"E' NECESSARIO COMPILARE IL CAMPO E-MAIL"," ")," ")</f>
        <v> </v>
      </c>
    </row>
    <row r="24" spans="1:11" ht="23.25" customHeight="1">
      <c r="A24" s="412"/>
      <c r="B24" s="984"/>
      <c r="C24" s="985"/>
      <c r="D24" s="984"/>
      <c r="E24" s="985"/>
      <c r="F24" s="984"/>
      <c r="G24" s="985"/>
      <c r="K24" s="510" t="str">
        <f>IF(OR(LEN(B24)&gt;0,LEN(D24)&gt;0),IF(LEN(F24)=0,"E' NECESSARIO COMPILARE IL CAMPO E-MAIL"," ")," ")</f>
        <v> </v>
      </c>
    </row>
    <row r="25" spans="1:11" ht="23.25" customHeight="1">
      <c r="A25" s="412"/>
      <c r="B25" s="984"/>
      <c r="C25" s="985"/>
      <c r="D25" s="984"/>
      <c r="E25" s="985"/>
      <c r="F25" s="984"/>
      <c r="G25" s="985"/>
      <c r="K25" s="510" t="str">
        <f>IF(OR(LEN(B25)&gt;0,LEN(D25)&gt;0),IF(LEN(F25)=0,"E' NECESSARIO COMPILARE IL CAMPO E-MAIL"," ")," ")</f>
        <v> </v>
      </c>
    </row>
    <row r="26" spans="1:11" ht="23.25" customHeight="1">
      <c r="A26" s="412"/>
      <c r="B26" s="984"/>
      <c r="C26" s="985"/>
      <c r="D26" s="984"/>
      <c r="E26" s="985"/>
      <c r="F26" s="984"/>
      <c r="G26" s="985"/>
      <c r="K26" s="510" t="str">
        <f>IF(OR(LEN(B26)&gt;0,LEN(D26)&gt;0),IF(LEN(F26)=0,"E' NECESSARIO COMPILARE IL CAMPO E-MAIL"," ")," ")</f>
        <v> </v>
      </c>
    </row>
    <row r="27" spans="1:7" s="361" customFormat="1" ht="17.25">
      <c r="A27" s="412"/>
      <c r="B27" s="392"/>
      <c r="C27" s="393"/>
      <c r="D27" s="393"/>
      <c r="E27" s="394"/>
      <c r="F27" s="395"/>
      <c r="G27" s="395"/>
    </row>
    <row r="28" spans="1:8" ht="18" customHeight="1">
      <c r="A28" s="412"/>
      <c r="B28" s="397" t="s">
        <v>281</v>
      </c>
      <c r="C28" s="396"/>
      <c r="D28" s="396"/>
      <c r="E28" s="398"/>
      <c r="F28" s="399"/>
      <c r="G28" s="399"/>
      <c r="H28" s="366"/>
    </row>
    <row r="29" spans="1:8" ht="13.5" customHeight="1">
      <c r="A29" s="412"/>
      <c r="B29" s="396"/>
      <c r="C29" s="396"/>
      <c r="D29" s="396"/>
      <c r="E29" s="398"/>
      <c r="F29" s="400"/>
      <c r="G29" s="400"/>
      <c r="H29" s="366"/>
    </row>
    <row r="30" spans="1:8" ht="18" customHeight="1">
      <c r="A30" s="412"/>
      <c r="B30" s="973" t="s">
        <v>356</v>
      </c>
      <c r="C30" s="974"/>
      <c r="D30" s="974"/>
      <c r="E30" s="974"/>
      <c r="F30" s="974"/>
      <c r="G30" s="975"/>
      <c r="H30" s="366"/>
    </row>
    <row r="31" spans="1:7" ht="7.5" customHeight="1">
      <c r="A31" s="412"/>
      <c r="B31" s="770"/>
      <c r="C31" s="771"/>
      <c r="D31" s="771"/>
      <c r="E31" s="383"/>
      <c r="F31" s="771"/>
      <c r="G31" s="771"/>
    </row>
    <row r="32" spans="1:7" s="367" customFormat="1" ht="15.75" customHeight="1">
      <c r="A32" s="412"/>
      <c r="B32" s="772" t="s">
        <v>591</v>
      </c>
      <c r="C32" s="772"/>
      <c r="D32" s="772" t="s">
        <v>592</v>
      </c>
      <c r="E32" s="772" t="s">
        <v>593</v>
      </c>
      <c r="F32" s="889" t="s">
        <v>594</v>
      </c>
      <c r="G32" s="773" t="s">
        <v>282</v>
      </c>
    </row>
    <row r="33" spans="1:11" ht="40.5" customHeight="1">
      <c r="A33" s="412"/>
      <c r="B33" s="980"/>
      <c r="C33" s="981"/>
      <c r="D33" s="678"/>
      <c r="E33" s="682"/>
      <c r="F33" s="683"/>
      <c r="G33" s="683"/>
      <c r="K33" s="510" t="str">
        <f>IF(AND(LEN(B33)&gt;0,LEN(D33)&gt;0,LEN(E33)&gt;0,LEN(F33)&gt;0),"","COMPILARE TUTTI I DATI DEL RESPONSABILE CONTRASSEGNATI CON L'ASTERISCO")</f>
        <v>COMPILARE TUTTI I DATI DEL RESPONSABILE CONTRASSEGNATI CON L'ASTERISCO</v>
      </c>
    </row>
    <row r="34" spans="1:7" ht="20.25" customHeight="1" hidden="1">
      <c r="A34" s="412"/>
      <c r="B34" s="982"/>
      <c r="C34" s="983"/>
      <c r="D34" s="890"/>
      <c r="E34" s="511"/>
      <c r="F34" s="891"/>
      <c r="G34" s="891"/>
    </row>
    <row r="35" spans="1:7" ht="18" customHeight="1">
      <c r="A35" s="412"/>
      <c r="B35" s="777"/>
      <c r="C35" s="777"/>
      <c r="D35" s="778"/>
      <c r="E35" s="778"/>
      <c r="F35" s="383"/>
      <c r="G35" s="383"/>
    </row>
    <row r="36" spans="1:8" ht="18" customHeight="1">
      <c r="A36" s="412"/>
      <c r="B36" s="973" t="s">
        <v>526</v>
      </c>
      <c r="C36" s="974"/>
      <c r="D36" s="974"/>
      <c r="E36" s="974"/>
      <c r="F36" s="974"/>
      <c r="G36" s="975"/>
      <c r="H36" s="366"/>
    </row>
    <row r="37" spans="1:7" ht="7.5" customHeight="1">
      <c r="A37" s="412"/>
      <c r="B37" s="770"/>
      <c r="C37" s="771"/>
      <c r="D37" s="771"/>
      <c r="E37" s="383"/>
      <c r="F37" s="771"/>
      <c r="G37" s="771"/>
    </row>
    <row r="38" spans="1:7" s="367" customFormat="1" ht="15.75" customHeight="1">
      <c r="A38" s="412"/>
      <c r="B38" s="772" t="s">
        <v>278</v>
      </c>
      <c r="C38" s="772"/>
      <c r="D38" s="772" t="s">
        <v>279</v>
      </c>
      <c r="E38" s="772" t="s">
        <v>292</v>
      </c>
      <c r="F38" s="401" t="s">
        <v>271</v>
      </c>
      <c r="G38" s="773" t="s">
        <v>282</v>
      </c>
    </row>
    <row r="39" spans="1:11" ht="23.25" customHeight="1">
      <c r="A39" s="412"/>
      <c r="B39" s="976"/>
      <c r="C39" s="977"/>
      <c r="D39" s="774"/>
      <c r="E39" s="775"/>
      <c r="F39" s="776"/>
      <c r="G39" s="776"/>
      <c r="K39" s="510"/>
    </row>
    <row r="40" spans="1:7" ht="18" customHeight="1">
      <c r="A40" s="412"/>
      <c r="B40" s="777"/>
      <c r="C40" s="777"/>
      <c r="D40" s="778"/>
      <c r="E40" s="778"/>
      <c r="F40" s="383"/>
      <c r="G40" s="383"/>
    </row>
    <row r="41" spans="1:7" ht="18" customHeight="1">
      <c r="A41" s="412"/>
      <c r="B41" s="973" t="s">
        <v>361</v>
      </c>
      <c r="C41" s="974"/>
      <c r="D41" s="974"/>
      <c r="E41" s="974"/>
      <c r="F41" s="974"/>
      <c r="G41" s="975"/>
    </row>
    <row r="42" spans="1:7" ht="6" customHeight="1">
      <c r="A42" s="412"/>
      <c r="B42" s="362"/>
      <c r="C42" s="362"/>
      <c r="D42" s="402"/>
      <c r="E42" s="402"/>
      <c r="F42" s="403"/>
      <c r="G42" s="403"/>
    </row>
    <row r="43" spans="1:9" ht="15" hidden="1">
      <c r="A43" s="412"/>
      <c r="B43" s="368"/>
      <c r="C43" s="362"/>
      <c r="F43" s="378"/>
      <c r="G43" s="378"/>
      <c r="H43" s="413" t="b">
        <v>0</v>
      </c>
      <c r="I43" s="413" t="b">
        <v>0</v>
      </c>
    </row>
    <row r="44" spans="1:11" ht="29.25" customHeight="1" hidden="1">
      <c r="A44" s="412">
        <v>1</v>
      </c>
      <c r="B44" s="994" t="s">
        <v>283</v>
      </c>
      <c r="C44" s="994"/>
      <c r="D44" s="994"/>
      <c r="E44" s="994"/>
      <c r="F44" s="618"/>
      <c r="G44" s="618"/>
      <c r="H44" s="493"/>
      <c r="I44" s="493"/>
      <c r="J44" s="512"/>
      <c r="K44" s="510"/>
    </row>
    <row r="45" spans="2:9" ht="8.25" customHeight="1" hidden="1">
      <c r="B45" s="368"/>
      <c r="C45" s="362"/>
      <c r="F45" s="672"/>
      <c r="G45" s="672"/>
      <c r="H45" s="413"/>
      <c r="I45" s="413"/>
    </row>
    <row r="46" spans="1:11" ht="29.25" customHeight="1" hidden="1">
      <c r="A46" s="412">
        <v>2</v>
      </c>
      <c r="B46" s="994" t="s">
        <v>283</v>
      </c>
      <c r="C46" s="994"/>
      <c r="D46" s="994"/>
      <c r="E46" s="994"/>
      <c r="F46" s="673"/>
      <c r="G46" s="673"/>
      <c r="H46" s="493"/>
      <c r="I46" s="493"/>
      <c r="J46" s="512"/>
      <c r="K46" s="510"/>
    </row>
    <row r="47" spans="1:9" ht="8.25" customHeight="1" hidden="1">
      <c r="A47" s="412"/>
      <c r="B47" s="368"/>
      <c r="C47" s="362"/>
      <c r="F47" s="672"/>
      <c r="G47" s="672"/>
      <c r="H47" s="413"/>
      <c r="I47" s="413"/>
    </row>
    <row r="48" spans="1:11" ht="29.25" customHeight="1" hidden="1">
      <c r="A48" s="412">
        <v>3</v>
      </c>
      <c r="B48" s="994" t="s">
        <v>283</v>
      </c>
      <c r="C48" s="994"/>
      <c r="D48" s="994"/>
      <c r="E48" s="994"/>
      <c r="F48" s="673"/>
      <c r="G48" s="673"/>
      <c r="H48" s="493"/>
      <c r="I48" s="493"/>
      <c r="J48" s="512"/>
      <c r="K48" s="510"/>
    </row>
    <row r="49" spans="1:9" ht="8.25" customHeight="1" hidden="1">
      <c r="A49" s="412"/>
      <c r="B49" s="674"/>
      <c r="C49" s="674"/>
      <c r="D49" s="674"/>
      <c r="E49" s="674"/>
      <c r="F49" s="672"/>
      <c r="G49" s="672"/>
      <c r="H49" s="413"/>
      <c r="I49" s="413"/>
    </row>
    <row r="50" spans="1:11" ht="29.25" customHeight="1" hidden="1">
      <c r="A50" s="412">
        <v>4</v>
      </c>
      <c r="B50" s="994" t="s">
        <v>283</v>
      </c>
      <c r="C50" s="994"/>
      <c r="D50" s="994"/>
      <c r="E50" s="994"/>
      <c r="F50" s="673"/>
      <c r="G50" s="673"/>
      <c r="H50" s="493"/>
      <c r="I50" s="493"/>
      <c r="J50" s="512"/>
      <c r="K50" s="510"/>
    </row>
    <row r="51" spans="1:9" ht="9.75" customHeight="1" hidden="1">
      <c r="A51" s="412"/>
      <c r="H51" s="493"/>
      <c r="I51" s="493"/>
    </row>
    <row r="52" spans="1:7" ht="15">
      <c r="A52" s="412"/>
      <c r="B52" s="383"/>
      <c r="C52" s="383"/>
      <c r="F52" s="403"/>
      <c r="G52" s="404"/>
    </row>
    <row r="53" spans="1:11" ht="27" customHeight="1">
      <c r="A53" s="412">
        <v>5</v>
      </c>
      <c r="B53" s="978" t="s">
        <v>283</v>
      </c>
      <c r="C53" s="978"/>
      <c r="D53" s="978"/>
      <c r="E53" s="978"/>
      <c r="F53" s="979"/>
      <c r="G53" s="712"/>
      <c r="K53" s="510"/>
    </row>
    <row r="54" spans="1:7" ht="4.5" customHeight="1">
      <c r="A54" s="412"/>
      <c r="B54" s="368"/>
      <c r="C54" s="368"/>
      <c r="D54" s="702"/>
      <c r="E54" s="702"/>
      <c r="F54" s="702"/>
      <c r="G54" s="406"/>
    </row>
    <row r="55" spans="1:7" ht="15">
      <c r="A55" s="412"/>
      <c r="B55" s="703"/>
      <c r="C55" s="703"/>
      <c r="D55" s="704"/>
      <c r="E55" s="705"/>
      <c r="F55" s="582"/>
      <c r="G55" s="404" t="s">
        <v>284</v>
      </c>
    </row>
    <row r="56" spans="1:11" ht="24" customHeight="1">
      <c r="A56" s="412">
        <v>6</v>
      </c>
      <c r="B56" s="978" t="s">
        <v>512</v>
      </c>
      <c r="C56" s="978"/>
      <c r="D56" s="978"/>
      <c r="E56" s="978"/>
      <c r="F56" s="979"/>
      <c r="G56" s="623">
        <v>0</v>
      </c>
      <c r="K56" s="510">
        <f>IF(G56="","INSERIRE CAMPO OBBLIGATORIO",IF(G56=" ","INSERIRE NUMERO VALIDO",IF(AND(G56&gt;0,G56&lt;999999999999,COCOCO!$I$24=0),"COMPILARE LA SI_COCOCO","")))</f>
      </c>
    </row>
    <row r="57" spans="1:7" ht="4.5" customHeight="1">
      <c r="A57" s="412"/>
      <c r="B57" s="368"/>
      <c r="C57" s="700"/>
      <c r="D57" s="704"/>
      <c r="E57" s="705"/>
      <c r="F57" s="582"/>
      <c r="G57" s="384"/>
    </row>
    <row r="58" spans="1:7" ht="15">
      <c r="A58" s="412"/>
      <c r="B58" s="703"/>
      <c r="C58" s="706"/>
      <c r="D58" s="707"/>
      <c r="E58" s="708"/>
      <c r="F58" s="709"/>
      <c r="G58" s="404" t="s">
        <v>284</v>
      </c>
    </row>
    <row r="59" spans="1:11" ht="24" customHeight="1">
      <c r="A59" s="412">
        <v>7</v>
      </c>
      <c r="B59" s="978" t="s">
        <v>513</v>
      </c>
      <c r="C59" s="978"/>
      <c r="D59" s="978"/>
      <c r="E59" s="978"/>
      <c r="F59" s="979"/>
      <c r="G59" s="623">
        <v>0</v>
      </c>
      <c r="K59" s="510">
        <f>IF(G59="","INSERIRE CAMPO OBBLIGATORIO",IF(G59=" ","INSERIRE NUMERO VALIDO",""))</f>
      </c>
    </row>
    <row r="60" spans="1:7" ht="4.5" customHeight="1">
      <c r="A60" s="412"/>
      <c r="B60" s="368"/>
      <c r="C60" s="700"/>
      <c r="D60" s="704"/>
      <c r="E60" s="705"/>
      <c r="F60" s="582"/>
      <c r="G60" s="384" t="s">
        <v>113</v>
      </c>
    </row>
    <row r="61" spans="1:7" ht="15">
      <c r="A61" s="412"/>
      <c r="B61" s="703"/>
      <c r="C61" s="706"/>
      <c r="D61" s="707"/>
      <c r="E61" s="708"/>
      <c r="F61" s="709"/>
      <c r="G61" s="404" t="s">
        <v>284</v>
      </c>
    </row>
    <row r="62" spans="1:11" ht="24" customHeight="1">
      <c r="A62" s="412">
        <v>8</v>
      </c>
      <c r="B62" s="978" t="s">
        <v>514</v>
      </c>
      <c r="C62" s="978"/>
      <c r="D62" s="978"/>
      <c r="E62" s="978"/>
      <c r="F62" s="979"/>
      <c r="G62" s="623">
        <v>0</v>
      </c>
      <c r="K62" s="510">
        <f>IF(G62="","INSERIRE CAMPO OBBLIGATORIO",IF(G62=" ","INSERIRE NUMERO VALIDO",""))</f>
      </c>
    </row>
    <row r="63" spans="1:7" ht="4.5" customHeight="1">
      <c r="A63" s="412"/>
      <c r="B63" s="368"/>
      <c r="C63" s="700"/>
      <c r="D63" s="704"/>
      <c r="E63" s="705"/>
      <c r="F63" s="582"/>
      <c r="G63" s="384" t="s">
        <v>113</v>
      </c>
    </row>
    <row r="64" spans="1:10" s="383" customFormat="1" ht="15" customHeight="1" hidden="1">
      <c r="A64" s="565"/>
      <c r="B64" s="368"/>
      <c r="C64" s="700"/>
      <c r="D64" s="704"/>
      <c r="E64" s="705"/>
      <c r="F64" s="582"/>
      <c r="G64"/>
      <c r="H64"/>
      <c r="I64" s="584"/>
      <c r="J64" s="584"/>
    </row>
    <row r="65" spans="1:10" s="383" customFormat="1" ht="15" customHeight="1" hidden="1">
      <c r="A65" s="565"/>
      <c r="B65" s="368"/>
      <c r="C65" s="700"/>
      <c r="D65" s="704"/>
      <c r="E65" s="705"/>
      <c r="F65" s="582"/>
      <c r="G65"/>
      <c r="H65"/>
      <c r="I65" s="561"/>
      <c r="J65" s="584"/>
    </row>
    <row r="66" spans="1:10" s="383" customFormat="1" ht="15" customHeight="1" hidden="1">
      <c r="A66" s="565"/>
      <c r="B66" s="368"/>
      <c r="C66" s="700"/>
      <c r="D66" s="704"/>
      <c r="E66" s="705"/>
      <c r="F66" s="582"/>
      <c r="G66"/>
      <c r="H66"/>
      <c r="I66" s="561"/>
      <c r="J66" s="584"/>
    </row>
    <row r="67" spans="1:10" s="383" customFormat="1" ht="15" customHeight="1" hidden="1">
      <c r="A67" s="565"/>
      <c r="B67" s="368"/>
      <c r="C67" s="700"/>
      <c r="D67" s="704"/>
      <c r="E67" s="705"/>
      <c r="F67" s="582"/>
      <c r="G67"/>
      <c r="H67"/>
      <c r="I67" s="561"/>
      <c r="J67" s="584"/>
    </row>
    <row r="68" spans="1:10" s="383" customFormat="1" ht="15" customHeight="1" hidden="1">
      <c r="A68" s="565"/>
      <c r="B68" s="368"/>
      <c r="C68" s="700"/>
      <c r="D68" s="704"/>
      <c r="E68" s="705"/>
      <c r="F68" s="582"/>
      <c r="G68"/>
      <c r="H68"/>
      <c r="I68" s="561"/>
      <c r="J68" s="584"/>
    </row>
    <row r="69" spans="1:10" s="383" customFormat="1" ht="15" customHeight="1" hidden="1">
      <c r="A69" s="565"/>
      <c r="B69" s="368"/>
      <c r="C69" s="700"/>
      <c r="D69" s="704"/>
      <c r="E69" s="705"/>
      <c r="F69" s="582"/>
      <c r="G69"/>
      <c r="H69"/>
      <c r="I69" s="561"/>
      <c r="J69" s="584"/>
    </row>
    <row r="70" spans="1:7" ht="9.75" customHeight="1" hidden="1">
      <c r="A70" s="412"/>
      <c r="B70" s="368"/>
      <c r="C70" s="700"/>
      <c r="D70" s="704"/>
      <c r="E70" s="705"/>
      <c r="F70" s="582"/>
      <c r="G70" s="615"/>
    </row>
    <row r="71" spans="1:7" ht="9.75" customHeight="1" hidden="1">
      <c r="A71" s="412"/>
      <c r="B71" s="368"/>
      <c r="C71" s="700"/>
      <c r="D71" s="704"/>
      <c r="E71" s="705"/>
      <c r="F71" s="582"/>
      <c r="G71" s="615"/>
    </row>
    <row r="72" spans="1:7" ht="9.75" customHeight="1" hidden="1">
      <c r="A72" s="412"/>
      <c r="B72" s="368"/>
      <c r="C72" s="700"/>
      <c r="D72" s="704"/>
      <c r="E72" s="705"/>
      <c r="F72" s="582"/>
      <c r="G72" s="615"/>
    </row>
    <row r="73" spans="1:7" ht="9.75" customHeight="1" hidden="1">
      <c r="A73" s="412"/>
      <c r="B73" s="368"/>
      <c r="C73" s="700"/>
      <c r="D73" s="704"/>
      <c r="E73" s="705"/>
      <c r="F73" s="582"/>
      <c r="G73" s="615"/>
    </row>
    <row r="74" spans="1:7" ht="9.75" customHeight="1" hidden="1">
      <c r="A74" s="412"/>
      <c r="B74" s="368"/>
      <c r="C74" s="700"/>
      <c r="D74" s="704"/>
      <c r="E74" s="705"/>
      <c r="F74" s="582"/>
      <c r="G74" s="615"/>
    </row>
    <row r="75" spans="1:7" ht="9.75" customHeight="1" hidden="1">
      <c r="A75" s="412"/>
      <c r="B75" s="368"/>
      <c r="C75" s="700"/>
      <c r="D75" s="704"/>
      <c r="E75" s="705"/>
      <c r="F75" s="582"/>
      <c r="G75" s="615"/>
    </row>
    <row r="76" spans="1:7" ht="9.75" customHeight="1" hidden="1">
      <c r="A76" s="412"/>
      <c r="B76" s="368"/>
      <c r="C76" s="700"/>
      <c r="D76" s="704"/>
      <c r="E76" s="705"/>
      <c r="F76" s="582"/>
      <c r="G76" s="615"/>
    </row>
    <row r="77" spans="1:7" ht="9.75" customHeight="1" hidden="1">
      <c r="A77" s="412"/>
      <c r="B77" s="368"/>
      <c r="C77" s="700"/>
      <c r="D77" s="704"/>
      <c r="E77" s="705"/>
      <c r="F77" s="582"/>
      <c r="G77" s="615"/>
    </row>
    <row r="78" spans="1:7" ht="9.75" customHeight="1" hidden="1">
      <c r="A78" s="412"/>
      <c r="B78" s="368"/>
      <c r="C78" s="700"/>
      <c r="D78" s="704"/>
      <c r="E78" s="705"/>
      <c r="F78" s="582"/>
      <c r="G78" s="615"/>
    </row>
    <row r="79" spans="1:11" ht="9.75" customHeight="1" hidden="1">
      <c r="A79" s="412"/>
      <c r="B79" s="368"/>
      <c r="C79" s="700"/>
      <c r="D79" s="704"/>
      <c r="E79" s="705"/>
      <c r="F79" s="582"/>
      <c r="G79" s="576"/>
      <c r="K79" s="510"/>
    </row>
    <row r="80" spans="1:7" ht="17.25" customHeight="1" hidden="1">
      <c r="A80" s="412"/>
      <c r="B80" s="368"/>
      <c r="C80" s="700"/>
      <c r="D80" s="704"/>
      <c r="E80" s="705"/>
      <c r="F80" s="582"/>
      <c r="G80" s="384"/>
    </row>
    <row r="81" spans="1:7" ht="15">
      <c r="A81" s="412"/>
      <c r="B81" s="703"/>
      <c r="C81" s="706"/>
      <c r="D81" s="707"/>
      <c r="E81" s="708"/>
      <c r="F81" s="709"/>
      <c r="G81" s="404" t="s">
        <v>340</v>
      </c>
    </row>
    <row r="82" spans="1:11" ht="27" customHeight="1">
      <c r="A82" s="412">
        <v>9</v>
      </c>
      <c r="B82" s="978" t="s">
        <v>515</v>
      </c>
      <c r="C82" s="978"/>
      <c r="D82" s="978"/>
      <c r="E82" s="978"/>
      <c r="F82" s="979"/>
      <c r="G82" s="623"/>
      <c r="K82" s="510"/>
    </row>
    <row r="83" spans="1:11" ht="5.25" customHeight="1">
      <c r="A83" s="412"/>
      <c r="B83" s="506"/>
      <c r="C83" s="506"/>
      <c r="D83" s="506"/>
      <c r="E83" s="506"/>
      <c r="F83" s="513"/>
      <c r="G83" s="384"/>
      <c r="K83" s="510"/>
    </row>
    <row r="84" spans="1:7" ht="15">
      <c r="A84" s="412"/>
      <c r="B84" s="703"/>
      <c r="C84" s="706"/>
      <c r="D84" s="707"/>
      <c r="E84" s="708"/>
      <c r="F84" s="709"/>
      <c r="G84" s="404" t="s">
        <v>285</v>
      </c>
    </row>
    <row r="85" spans="1:11" ht="27" customHeight="1">
      <c r="A85" s="412">
        <v>10</v>
      </c>
      <c r="B85" s="978" t="s">
        <v>516</v>
      </c>
      <c r="C85" s="978"/>
      <c r="D85" s="978"/>
      <c r="E85" s="978"/>
      <c r="F85" s="979"/>
      <c r="G85" s="623"/>
      <c r="K85" s="510"/>
    </row>
    <row r="86" spans="1:11" ht="5.25" customHeight="1" hidden="1">
      <c r="A86" s="412"/>
      <c r="B86" s="506"/>
      <c r="C86" s="506"/>
      <c r="D86" s="506"/>
      <c r="E86" s="506"/>
      <c r="F86" s="513"/>
      <c r="G86" s="384"/>
      <c r="K86" s="510"/>
    </row>
    <row r="87" spans="1:7" ht="15" hidden="1">
      <c r="A87" s="412"/>
      <c r="B87" s="703"/>
      <c r="C87" s="706"/>
      <c r="D87" s="707"/>
      <c r="E87" s="708"/>
      <c r="F87" s="709"/>
      <c r="G87" s="404"/>
    </row>
    <row r="88" spans="1:11" ht="27" customHeight="1" hidden="1">
      <c r="A88" s="412">
        <v>11</v>
      </c>
      <c r="B88" s="978" t="s">
        <v>283</v>
      </c>
      <c r="C88" s="978"/>
      <c r="D88" s="978"/>
      <c r="E88" s="978"/>
      <c r="F88" s="979"/>
      <c r="G88" s="712"/>
      <c r="K88" s="510"/>
    </row>
    <row r="89" spans="1:11" ht="5.25" customHeight="1" hidden="1">
      <c r="A89" s="412"/>
      <c r="B89" s="506"/>
      <c r="C89" s="506"/>
      <c r="D89" s="506"/>
      <c r="E89" s="506"/>
      <c r="F89" s="513"/>
      <c r="G89" s="384"/>
      <c r="K89" s="510"/>
    </row>
    <row r="90" spans="1:7" ht="13.5" hidden="1">
      <c r="A90" s="701"/>
      <c r="B90" s="703"/>
      <c r="C90" s="706"/>
      <c r="D90" s="707"/>
      <c r="E90" s="708"/>
      <c r="F90" s="709"/>
      <c r="G90" s="404"/>
    </row>
    <row r="91" spans="1:11" ht="27" customHeight="1" hidden="1">
      <c r="A91" s="412">
        <v>12</v>
      </c>
      <c r="B91" s="978" t="s">
        <v>283</v>
      </c>
      <c r="C91" s="978"/>
      <c r="D91" s="978"/>
      <c r="E91" s="978"/>
      <c r="F91" s="979"/>
      <c r="G91" s="712"/>
      <c r="K91" s="510"/>
    </row>
    <row r="92" spans="1:11" ht="4.5" customHeight="1" hidden="1">
      <c r="A92" s="412"/>
      <c r="B92" s="506"/>
      <c r="C92" s="506"/>
      <c r="D92" s="506"/>
      <c r="E92" s="506"/>
      <c r="F92" s="513"/>
      <c r="G92" s="513"/>
      <c r="K92" s="510"/>
    </row>
    <row r="93" spans="1:7" ht="15" hidden="1">
      <c r="A93" s="412"/>
      <c r="B93" s="703"/>
      <c r="C93" s="706"/>
      <c r="D93" s="707"/>
      <c r="E93" s="708"/>
      <c r="F93" s="709"/>
      <c r="G93" s="404"/>
    </row>
    <row r="94" spans="1:11" ht="27" customHeight="1" hidden="1">
      <c r="A94" s="412">
        <v>13</v>
      </c>
      <c r="B94" s="978" t="s">
        <v>283</v>
      </c>
      <c r="C94" s="978"/>
      <c r="D94" s="978"/>
      <c r="E94" s="978"/>
      <c r="F94" s="979"/>
      <c r="G94" s="712"/>
      <c r="K94" s="510"/>
    </row>
    <row r="95" spans="1:11" ht="4.5" customHeight="1" hidden="1">
      <c r="A95" s="412"/>
      <c r="B95" s="506"/>
      <c r="C95" s="506"/>
      <c r="D95" s="506"/>
      <c r="E95" s="506"/>
      <c r="F95" s="513"/>
      <c r="G95" s="513"/>
      <c r="K95" s="510"/>
    </row>
    <row r="96" spans="1:7" ht="15" hidden="1">
      <c r="A96" s="412"/>
      <c r="B96" s="703"/>
      <c r="C96" s="706"/>
      <c r="D96" s="707"/>
      <c r="E96" s="708"/>
      <c r="F96" s="709"/>
      <c r="G96" s="404"/>
    </row>
    <row r="97" spans="1:11" ht="27" customHeight="1" hidden="1">
      <c r="A97" s="412">
        <v>30</v>
      </c>
      <c r="B97" s="978" t="s">
        <v>283</v>
      </c>
      <c r="C97" s="978"/>
      <c r="D97" s="978"/>
      <c r="E97" s="978"/>
      <c r="F97" s="979"/>
      <c r="G97" s="712"/>
      <c r="K97" s="510"/>
    </row>
    <row r="98" spans="1:11" ht="4.5" customHeight="1">
      <c r="A98" s="412"/>
      <c r="B98" s="506"/>
      <c r="C98" s="506"/>
      <c r="D98" s="506"/>
      <c r="E98" s="506"/>
      <c r="F98" s="513"/>
      <c r="G98" s="513"/>
      <c r="K98" s="510"/>
    </row>
    <row r="99" spans="1:7" ht="15">
      <c r="A99" s="412"/>
      <c r="B99" s="703"/>
      <c r="C99" s="706"/>
      <c r="D99" s="707"/>
      <c r="E99" s="708"/>
      <c r="F99" s="709"/>
      <c r="G99" s="404" t="s">
        <v>285</v>
      </c>
    </row>
    <row r="100" spans="1:11" ht="27" customHeight="1">
      <c r="A100" s="412">
        <v>31</v>
      </c>
      <c r="B100" s="978" t="s">
        <v>517</v>
      </c>
      <c r="C100" s="978"/>
      <c r="D100" s="978"/>
      <c r="E100" s="978"/>
      <c r="F100" s="979"/>
      <c r="G100" s="623"/>
      <c r="K100" s="510"/>
    </row>
    <row r="101" spans="1:11" ht="4.5" customHeight="1">
      <c r="A101" s="412"/>
      <c r="B101" s="506"/>
      <c r="C101" s="506"/>
      <c r="D101" s="506"/>
      <c r="E101" s="506"/>
      <c r="F101" s="513"/>
      <c r="G101" s="513"/>
      <c r="K101" s="510"/>
    </row>
    <row r="102" spans="1:7" ht="15">
      <c r="A102" s="412"/>
      <c r="B102" s="703"/>
      <c r="C102" s="706"/>
      <c r="D102" s="707"/>
      <c r="E102" s="708"/>
      <c r="F102" s="709"/>
      <c r="G102" s="404" t="s">
        <v>285</v>
      </c>
    </row>
    <row r="103" spans="1:11" ht="27" customHeight="1">
      <c r="A103" s="412">
        <v>32</v>
      </c>
      <c r="B103" s="978" t="s">
        <v>595</v>
      </c>
      <c r="C103" s="978"/>
      <c r="D103" s="978"/>
      <c r="E103" s="978"/>
      <c r="F103" s="979"/>
      <c r="G103" s="623"/>
      <c r="K103" s="510"/>
    </row>
    <row r="104" spans="1:11" ht="4.5" customHeight="1">
      <c r="A104" s="412"/>
      <c r="B104" s="506"/>
      <c r="C104" s="506"/>
      <c r="D104" s="506"/>
      <c r="E104" s="506"/>
      <c r="F104" s="513"/>
      <c r="G104" s="513"/>
      <c r="K104" s="510"/>
    </row>
    <row r="105" spans="1:7" ht="15">
      <c r="A105" s="412"/>
      <c r="B105" s="703"/>
      <c r="C105" s="706"/>
      <c r="D105" s="707"/>
      <c r="E105" s="708"/>
      <c r="F105" s="709"/>
      <c r="G105" s="404" t="s">
        <v>285</v>
      </c>
    </row>
    <row r="106" spans="1:11" ht="27" customHeight="1">
      <c r="A106" s="412">
        <v>33</v>
      </c>
      <c r="B106" s="978" t="s">
        <v>518</v>
      </c>
      <c r="C106" s="978"/>
      <c r="D106" s="978"/>
      <c r="E106" s="978"/>
      <c r="F106" s="979"/>
      <c r="G106" s="623"/>
      <c r="K106" s="510"/>
    </row>
    <row r="107" spans="1:11" ht="4.5" customHeight="1">
      <c r="A107" s="412"/>
      <c r="B107" s="506"/>
      <c r="C107" s="506"/>
      <c r="D107" s="506"/>
      <c r="E107" s="506"/>
      <c r="F107" s="513"/>
      <c r="G107" s="513"/>
      <c r="K107" s="510"/>
    </row>
    <row r="108" spans="1:7" ht="15">
      <c r="A108" s="412"/>
      <c r="B108" s="703"/>
      <c r="C108" s="706"/>
      <c r="D108" s="707"/>
      <c r="E108" s="708"/>
      <c r="F108" s="709"/>
      <c r="G108" s="404" t="s">
        <v>285</v>
      </c>
    </row>
    <row r="109" spans="1:11" ht="27" customHeight="1">
      <c r="A109" s="412">
        <v>34</v>
      </c>
      <c r="B109" s="978" t="s">
        <v>519</v>
      </c>
      <c r="C109" s="978"/>
      <c r="D109" s="978"/>
      <c r="E109" s="978"/>
      <c r="F109" s="979"/>
      <c r="G109" s="623"/>
      <c r="K109" s="510"/>
    </row>
    <row r="110" spans="1:11" ht="4.5" customHeight="1" hidden="1">
      <c r="A110" s="412"/>
      <c r="B110" s="506"/>
      <c r="C110" s="506"/>
      <c r="D110" s="506"/>
      <c r="E110" s="506"/>
      <c r="F110" s="513"/>
      <c r="G110" s="513"/>
      <c r="K110" s="510"/>
    </row>
    <row r="111" spans="1:7" ht="15" hidden="1">
      <c r="A111" s="412"/>
      <c r="B111" s="703"/>
      <c r="C111" s="706"/>
      <c r="D111" s="707"/>
      <c r="E111" s="708"/>
      <c r="F111" s="709"/>
      <c r="G111" s="404"/>
    </row>
    <row r="112" spans="1:11" ht="27" customHeight="1" hidden="1">
      <c r="A112" s="412">
        <v>35</v>
      </c>
      <c r="B112" s="978" t="s">
        <v>283</v>
      </c>
      <c r="C112" s="978"/>
      <c r="D112" s="978"/>
      <c r="E112" s="978"/>
      <c r="F112" s="979"/>
      <c r="G112" s="712"/>
      <c r="K112" s="510"/>
    </row>
    <row r="113" spans="1:11" ht="4.5" customHeight="1" hidden="1">
      <c r="A113" s="412"/>
      <c r="B113" s="506"/>
      <c r="C113" s="506"/>
      <c r="D113" s="506"/>
      <c r="E113" s="506"/>
      <c r="F113" s="513"/>
      <c r="G113" s="513"/>
      <c r="K113" s="510"/>
    </row>
    <row r="114" spans="1:7" ht="15" hidden="1">
      <c r="A114" s="412"/>
      <c r="B114" s="703"/>
      <c r="C114" s="706"/>
      <c r="D114" s="707"/>
      <c r="E114" s="708"/>
      <c r="F114" s="709"/>
      <c r="G114" s="404"/>
    </row>
    <row r="115" spans="1:11" ht="27" customHeight="1" hidden="1">
      <c r="A115" s="412">
        <v>36</v>
      </c>
      <c r="B115" s="978" t="s">
        <v>283</v>
      </c>
      <c r="C115" s="978"/>
      <c r="D115" s="978"/>
      <c r="E115" s="978"/>
      <c r="F115" s="979"/>
      <c r="G115" s="712"/>
      <c r="K115" s="510"/>
    </row>
    <row r="116" spans="1:11" ht="4.5" customHeight="1" hidden="1">
      <c r="A116" s="412"/>
      <c r="B116" s="506"/>
      <c r="C116" s="506"/>
      <c r="D116" s="506"/>
      <c r="E116" s="506"/>
      <c r="F116" s="513"/>
      <c r="G116" s="513"/>
      <c r="K116" s="510"/>
    </row>
    <row r="117" spans="1:7" ht="15" hidden="1">
      <c r="A117" s="412"/>
      <c r="B117" s="703"/>
      <c r="C117" s="706"/>
      <c r="D117" s="707"/>
      <c r="E117" s="708"/>
      <c r="F117" s="709"/>
      <c r="G117" s="404"/>
    </row>
    <row r="118" spans="1:11" ht="27" customHeight="1" hidden="1">
      <c r="A118" s="412">
        <v>37</v>
      </c>
      <c r="B118" s="978" t="s">
        <v>283</v>
      </c>
      <c r="C118" s="978"/>
      <c r="D118" s="978"/>
      <c r="E118" s="978"/>
      <c r="F118" s="979"/>
      <c r="G118" s="712"/>
      <c r="K118" s="510"/>
    </row>
    <row r="119" spans="1:11" ht="4.5" customHeight="1" hidden="1">
      <c r="A119" s="412"/>
      <c r="B119" s="506"/>
      <c r="C119" s="506"/>
      <c r="D119" s="506"/>
      <c r="E119" s="506"/>
      <c r="F119" s="513"/>
      <c r="G119" s="513"/>
      <c r="K119" s="510"/>
    </row>
    <row r="120" spans="1:7" ht="15" hidden="1">
      <c r="A120" s="412"/>
      <c r="B120" s="703"/>
      <c r="C120" s="706"/>
      <c r="D120" s="707"/>
      <c r="E120" s="708"/>
      <c r="F120" s="709"/>
      <c r="G120" s="404"/>
    </row>
    <row r="121" spans="1:11" ht="27" customHeight="1" hidden="1">
      <c r="A121" s="412">
        <v>38</v>
      </c>
      <c r="B121" s="978" t="s">
        <v>283</v>
      </c>
      <c r="C121" s="978"/>
      <c r="D121" s="978"/>
      <c r="E121" s="978"/>
      <c r="F121" s="979"/>
      <c r="G121" s="712"/>
      <c r="K121" s="510"/>
    </row>
    <row r="122" spans="1:11" ht="4.5" customHeight="1" hidden="1">
      <c r="A122" s="412"/>
      <c r="B122" s="506"/>
      <c r="C122" s="506"/>
      <c r="D122" s="506"/>
      <c r="E122" s="506"/>
      <c r="F122" s="513"/>
      <c r="G122" s="513"/>
      <c r="K122" s="510"/>
    </row>
    <row r="123" spans="1:7" ht="15" hidden="1">
      <c r="A123" s="412"/>
      <c r="B123" s="703"/>
      <c r="C123" s="706"/>
      <c r="D123" s="707"/>
      <c r="E123" s="708"/>
      <c r="F123" s="709"/>
      <c r="G123" s="404"/>
    </row>
    <row r="124" spans="1:11" ht="27" customHeight="1" hidden="1">
      <c r="A124" s="412">
        <v>39</v>
      </c>
      <c r="B124" s="978" t="s">
        <v>283</v>
      </c>
      <c r="C124" s="978"/>
      <c r="D124" s="978"/>
      <c r="E124" s="978"/>
      <c r="F124" s="979"/>
      <c r="G124" s="712"/>
      <c r="K124" s="510"/>
    </row>
    <row r="125" spans="1:11" ht="4.5" customHeight="1" hidden="1">
      <c r="A125" s="412"/>
      <c r="B125" s="506"/>
      <c r="C125" s="506"/>
      <c r="D125" s="506"/>
      <c r="E125" s="506"/>
      <c r="F125" s="513"/>
      <c r="G125" s="513"/>
      <c r="K125" s="510"/>
    </row>
    <row r="126" spans="1:7" ht="15" hidden="1">
      <c r="A126" s="412"/>
      <c r="B126" s="703"/>
      <c r="C126" s="706"/>
      <c r="D126" s="707"/>
      <c r="E126" s="708"/>
      <c r="F126" s="709"/>
      <c r="G126" s="404"/>
    </row>
    <row r="127" spans="1:11" ht="27" customHeight="1" hidden="1">
      <c r="A127" s="412">
        <v>40</v>
      </c>
      <c r="B127" s="978" t="s">
        <v>283</v>
      </c>
      <c r="C127" s="978"/>
      <c r="D127" s="978"/>
      <c r="E127" s="978"/>
      <c r="F127" s="979"/>
      <c r="G127" s="712"/>
      <c r="K127" s="510"/>
    </row>
    <row r="128" spans="1:11" ht="4.5" customHeight="1" hidden="1">
      <c r="A128" s="412"/>
      <c r="B128" s="506"/>
      <c r="C128" s="506"/>
      <c r="D128" s="506"/>
      <c r="E128" s="506"/>
      <c r="F128" s="513"/>
      <c r="G128" s="513"/>
      <c r="K128" s="510"/>
    </row>
    <row r="129" spans="1:7" ht="15" hidden="1">
      <c r="A129" s="412"/>
      <c r="B129" s="703"/>
      <c r="C129" s="706"/>
      <c r="D129" s="707"/>
      <c r="E129" s="708"/>
      <c r="F129" s="709"/>
      <c r="G129" s="404"/>
    </row>
    <row r="130" spans="1:11" ht="27" customHeight="1" hidden="1">
      <c r="A130" s="412">
        <v>41</v>
      </c>
      <c r="B130" s="978" t="s">
        <v>283</v>
      </c>
      <c r="C130" s="978"/>
      <c r="D130" s="978"/>
      <c r="E130" s="978"/>
      <c r="F130" s="979"/>
      <c r="G130" s="712"/>
      <c r="K130" s="510"/>
    </row>
    <row r="131" spans="1:11" ht="4.5" customHeight="1" hidden="1">
      <c r="A131" s="412"/>
      <c r="B131" s="506"/>
      <c r="C131" s="506"/>
      <c r="D131" s="506"/>
      <c r="E131" s="506"/>
      <c r="F131" s="513"/>
      <c r="G131" s="513"/>
      <c r="K131" s="510"/>
    </row>
    <row r="132" spans="1:7" ht="15" hidden="1">
      <c r="A132" s="412"/>
      <c r="B132" s="703"/>
      <c r="C132" s="706"/>
      <c r="D132" s="707"/>
      <c r="E132" s="708"/>
      <c r="F132" s="709"/>
      <c r="G132" s="404"/>
    </row>
    <row r="133" spans="1:11" ht="27" customHeight="1" hidden="1">
      <c r="A133" s="412">
        <v>42</v>
      </c>
      <c r="B133" s="978" t="s">
        <v>283</v>
      </c>
      <c r="C133" s="978"/>
      <c r="D133" s="978"/>
      <c r="E133" s="978"/>
      <c r="F133" s="979"/>
      <c r="G133" s="712"/>
      <c r="K133" s="510"/>
    </row>
    <row r="134" spans="1:11" ht="4.5" customHeight="1" hidden="1">
      <c r="A134" s="412"/>
      <c r="B134" s="506"/>
      <c r="C134" s="506"/>
      <c r="D134" s="506"/>
      <c r="E134" s="506"/>
      <c r="F134" s="513"/>
      <c r="G134" s="513"/>
      <c r="K134" s="510"/>
    </row>
    <row r="135" spans="1:7" ht="15" hidden="1">
      <c r="A135" s="412"/>
      <c r="B135" s="703"/>
      <c r="C135" s="706"/>
      <c r="D135" s="707"/>
      <c r="E135" s="708"/>
      <c r="F135" s="709"/>
      <c r="G135" s="404"/>
    </row>
    <row r="136" spans="1:11" ht="27" customHeight="1" hidden="1">
      <c r="A136" s="412">
        <v>43</v>
      </c>
      <c r="B136" s="978" t="s">
        <v>283</v>
      </c>
      <c r="C136" s="978"/>
      <c r="D136" s="978"/>
      <c r="E136" s="978"/>
      <c r="F136" s="979"/>
      <c r="G136" s="712"/>
      <c r="K136" s="510"/>
    </row>
    <row r="137" spans="1:11" ht="4.5" customHeight="1" hidden="1">
      <c r="A137" s="412"/>
      <c r="B137" s="506"/>
      <c r="C137" s="506"/>
      <c r="D137" s="506"/>
      <c r="E137" s="506"/>
      <c r="F137" s="513"/>
      <c r="G137" s="513"/>
      <c r="K137" s="510"/>
    </row>
    <row r="138" spans="1:7" ht="15" hidden="1">
      <c r="A138" s="412"/>
      <c r="B138" s="703"/>
      <c r="C138" s="706"/>
      <c r="D138" s="707"/>
      <c r="E138" s="708"/>
      <c r="F138" s="709"/>
      <c r="G138" s="404"/>
    </row>
    <row r="139" spans="1:11" ht="27" customHeight="1" hidden="1">
      <c r="A139" s="412">
        <v>44</v>
      </c>
      <c r="B139" s="978" t="s">
        <v>283</v>
      </c>
      <c r="C139" s="978"/>
      <c r="D139" s="978"/>
      <c r="E139" s="978"/>
      <c r="F139" s="979"/>
      <c r="G139" s="712"/>
      <c r="K139" s="510"/>
    </row>
    <row r="140" spans="1:11" ht="4.5" customHeight="1" hidden="1">
      <c r="A140" s="412"/>
      <c r="B140" s="506"/>
      <c r="C140" s="506"/>
      <c r="D140" s="506"/>
      <c r="E140" s="506"/>
      <c r="F140" s="513"/>
      <c r="G140" s="513"/>
      <c r="K140" s="510"/>
    </row>
    <row r="141" spans="1:7" ht="15" hidden="1">
      <c r="A141" s="412"/>
      <c r="B141" s="703"/>
      <c r="C141" s="706"/>
      <c r="D141" s="707"/>
      <c r="E141" s="708"/>
      <c r="F141" s="709"/>
      <c r="G141" s="404"/>
    </row>
    <row r="142" spans="1:11" ht="27" customHeight="1" hidden="1">
      <c r="A142" s="412">
        <v>45</v>
      </c>
      <c r="B142" s="978" t="s">
        <v>283</v>
      </c>
      <c r="C142" s="978"/>
      <c r="D142" s="978"/>
      <c r="E142" s="978"/>
      <c r="F142" s="979"/>
      <c r="G142" s="712"/>
      <c r="K142" s="510"/>
    </row>
    <row r="143" spans="1:11" ht="4.5" customHeight="1" hidden="1">
      <c r="A143" s="412"/>
      <c r="B143" s="506"/>
      <c r="C143" s="506"/>
      <c r="D143" s="506"/>
      <c r="E143" s="506"/>
      <c r="F143" s="513"/>
      <c r="G143" s="513"/>
      <c r="K143" s="510"/>
    </row>
    <row r="144" spans="1:7" ht="15" hidden="1">
      <c r="A144" s="412"/>
      <c r="B144" s="703"/>
      <c r="C144" s="706"/>
      <c r="D144" s="707"/>
      <c r="E144" s="708"/>
      <c r="F144" s="709"/>
      <c r="G144" s="404"/>
    </row>
    <row r="145" spans="1:11" ht="27" customHeight="1" hidden="1">
      <c r="A145" s="412">
        <v>46</v>
      </c>
      <c r="B145" s="978" t="s">
        <v>283</v>
      </c>
      <c r="C145" s="978"/>
      <c r="D145" s="978"/>
      <c r="E145" s="978"/>
      <c r="F145" s="979"/>
      <c r="G145" s="712"/>
      <c r="K145" s="510"/>
    </row>
    <row r="146" spans="1:11" s="971" customFormat="1" ht="27" customHeight="1" hidden="1">
      <c r="A146" s="967"/>
      <c r="B146" s="968"/>
      <c r="C146" s="968"/>
      <c r="D146" s="968"/>
      <c r="E146" s="968"/>
      <c r="F146" s="969"/>
      <c r="G146" s="970"/>
      <c r="K146" s="972"/>
    </row>
    <row r="147" spans="1:11" s="971" customFormat="1" ht="27" customHeight="1" hidden="1">
      <c r="A147" s="967"/>
      <c r="B147" s="968"/>
      <c r="C147" s="968"/>
      <c r="D147" s="968"/>
      <c r="E147" s="968"/>
      <c r="F147" s="969"/>
      <c r="G147" s="970"/>
      <c r="K147" s="972"/>
    </row>
    <row r="148" spans="1:11" s="971" customFormat="1" ht="27" customHeight="1" hidden="1">
      <c r="A148" s="967"/>
      <c r="B148" s="968"/>
      <c r="C148" s="968"/>
      <c r="D148" s="968"/>
      <c r="E148" s="968"/>
      <c r="F148" s="969"/>
      <c r="G148" s="970"/>
      <c r="K148" s="972"/>
    </row>
    <row r="149" spans="1:11" s="971" customFormat="1" ht="27" customHeight="1" hidden="1">
      <c r="A149" s="967"/>
      <c r="B149" s="968"/>
      <c r="C149" s="968"/>
      <c r="D149" s="968"/>
      <c r="E149" s="968"/>
      <c r="F149" s="969"/>
      <c r="G149" s="970"/>
      <c r="K149" s="972"/>
    </row>
    <row r="150" spans="1:11" s="971" customFormat="1" ht="27" customHeight="1" hidden="1">
      <c r="A150" s="967"/>
      <c r="B150" s="968"/>
      <c r="C150" s="968"/>
      <c r="D150" s="968"/>
      <c r="E150" s="968"/>
      <c r="F150" s="969"/>
      <c r="G150" s="970"/>
      <c r="K150" s="972"/>
    </row>
    <row r="151" spans="1:11" s="971" customFormat="1" ht="27" customHeight="1" hidden="1">
      <c r="A151" s="967"/>
      <c r="B151" s="968"/>
      <c r="C151" s="968"/>
      <c r="D151" s="968"/>
      <c r="E151" s="968"/>
      <c r="F151" s="969"/>
      <c r="G151" s="970"/>
      <c r="K151" s="972"/>
    </row>
    <row r="152" spans="1:11" s="971" customFormat="1" ht="27" customHeight="1" hidden="1">
      <c r="A152" s="967"/>
      <c r="B152" s="968"/>
      <c r="C152" s="968"/>
      <c r="D152" s="968"/>
      <c r="E152" s="968"/>
      <c r="F152" s="969"/>
      <c r="G152" s="970"/>
      <c r="K152" s="972"/>
    </row>
    <row r="153" spans="1:11" s="971" customFormat="1" ht="27" customHeight="1" hidden="1">
      <c r="A153" s="967"/>
      <c r="B153" s="968"/>
      <c r="C153" s="968"/>
      <c r="D153" s="968"/>
      <c r="E153" s="968"/>
      <c r="F153" s="969"/>
      <c r="G153" s="970"/>
      <c r="K153" s="972"/>
    </row>
    <row r="154" spans="1:11" s="971" customFormat="1" ht="27" customHeight="1" hidden="1">
      <c r="A154" s="967"/>
      <c r="B154" s="968"/>
      <c r="C154" s="968"/>
      <c r="D154" s="968"/>
      <c r="E154" s="968"/>
      <c r="F154" s="969"/>
      <c r="G154" s="970"/>
      <c r="K154" s="972"/>
    </row>
    <row r="155" spans="1:11" s="971" customFormat="1" ht="27" customHeight="1" hidden="1">
      <c r="A155" s="967"/>
      <c r="B155" s="968"/>
      <c r="C155" s="968"/>
      <c r="D155" s="968"/>
      <c r="E155" s="968"/>
      <c r="F155" s="969"/>
      <c r="G155" s="970"/>
      <c r="K155" s="972"/>
    </row>
    <row r="156" spans="1:11" ht="20.25" customHeight="1">
      <c r="A156" s="412"/>
      <c r="B156" s="506"/>
      <c r="C156" s="506"/>
      <c r="D156" s="506"/>
      <c r="E156" s="506"/>
      <c r="F156" s="513"/>
      <c r="G156" s="384"/>
      <c r="K156" s="510"/>
    </row>
    <row r="157" spans="1:7" ht="33" customHeight="1">
      <c r="A157" s="412"/>
      <c r="B157" s="997" t="s">
        <v>582</v>
      </c>
      <c r="C157" s="998"/>
      <c r="D157" s="998"/>
      <c r="E157" s="998"/>
      <c r="F157" s="998"/>
      <c r="G157" s="999"/>
    </row>
    <row r="158" spans="1:11" ht="41.25" customHeight="1">
      <c r="A158" s="412"/>
      <c r="B158" s="1000"/>
      <c r="C158" s="1001"/>
      <c r="D158" s="1001"/>
      <c r="E158" s="1001"/>
      <c r="F158" s="1001"/>
      <c r="G158" s="1002"/>
      <c r="K158" s="510">
        <f>IF(LEN(B158)&gt;1500,"IL NUMERO MASSIMO DI CARATTERI CONSENTITO E' 1500","")</f>
      </c>
    </row>
    <row r="159" spans="1:11" ht="12.75" customHeight="1">
      <c r="A159" s="412"/>
      <c r="B159" s="1003"/>
      <c r="C159" s="1004"/>
      <c r="D159" s="1004"/>
      <c r="E159" s="1004"/>
      <c r="F159" s="1004"/>
      <c r="G159" s="1005"/>
      <c r="K159" s="510"/>
    </row>
    <row r="160" spans="1:7" ht="12.75" customHeight="1">
      <c r="A160" s="412"/>
      <c r="B160" s="1003"/>
      <c r="C160" s="1004"/>
      <c r="D160" s="1004"/>
      <c r="E160" s="1004"/>
      <c r="F160" s="1004"/>
      <c r="G160" s="1005"/>
    </row>
    <row r="161" spans="1:7" ht="12.75" customHeight="1">
      <c r="A161" s="412"/>
      <c r="B161" s="1003"/>
      <c r="C161" s="1004"/>
      <c r="D161" s="1004"/>
      <c r="E161" s="1004"/>
      <c r="F161" s="1004"/>
      <c r="G161" s="1005"/>
    </row>
    <row r="162" spans="1:7" ht="12.75" customHeight="1">
      <c r="A162" s="412"/>
      <c r="B162" s="1006"/>
      <c r="C162" s="1007"/>
      <c r="D162" s="1007"/>
      <c r="E162" s="1007"/>
      <c r="F162" s="1007"/>
      <c r="G162" s="1008"/>
    </row>
    <row r="163" spans="2:7" ht="38.25" customHeight="1">
      <c r="B163" s="996" t="s">
        <v>317</v>
      </c>
      <c r="C163" s="996"/>
      <c r="D163" s="996"/>
      <c r="E163" s="996"/>
      <c r="F163" s="996"/>
      <c r="G163" s="996"/>
    </row>
    <row r="164" ht="51" customHeight="1">
      <c r="C164" s="619"/>
    </row>
    <row r="165" spans="1:7" s="583" customFormat="1" ht="38.25" customHeight="1">
      <c r="A165" s="624"/>
      <c r="B165" s="995" t="s">
        <v>401</v>
      </c>
      <c r="C165" s="995"/>
      <c r="D165" s="995"/>
      <c r="E165" s="995"/>
      <c r="F165" s="995"/>
      <c r="G165" s="995"/>
    </row>
    <row r="166" ht="51.75" customHeight="1">
      <c r="C166" s="619"/>
    </row>
    <row r="167" ht="18" customHeight="1">
      <c r="C167" s="619"/>
    </row>
    <row r="168" spans="1:11" ht="45" customHeight="1">
      <c r="A168" s="405"/>
      <c r="B168" s="993" t="s">
        <v>626</v>
      </c>
      <c r="C168" s="993"/>
      <c r="D168" s="993"/>
      <c r="E168" s="993"/>
      <c r="F168" s="993"/>
      <c r="G168" s="993"/>
      <c r="H168" s="514"/>
      <c r="I168" s="514"/>
      <c r="J168" s="514"/>
      <c r="K168" s="514"/>
    </row>
    <row r="169" spans="1:7" s="965" customFormat="1" ht="12.75">
      <c r="A169" s="962"/>
      <c r="B169" s="963" t="s">
        <v>328</v>
      </c>
      <c r="C169" s="963">
        <f>IF(COCOCO!$I$24&gt;0,1,0)</f>
        <v>0</v>
      </c>
      <c r="D169" s="964"/>
      <c r="E169" s="963" t="s">
        <v>399</v>
      </c>
      <c r="F169" s="963">
        <f>IF(AND('t1'!L30+'t1'!M30&gt;0,'t1'!E30=0),1,0)</f>
        <v>0</v>
      </c>
      <c r="G169" s="964"/>
    </row>
    <row r="170" spans="1:7" s="965" customFormat="1" ht="12.75">
      <c r="A170" s="962"/>
      <c r="B170" s="963" t="s">
        <v>19</v>
      </c>
      <c r="C170" s="963">
        <f>IF(('t1'!$E$30+'t1'!$L$30+'t1'!$M$30)&gt;0,1,0)</f>
        <v>0</v>
      </c>
      <c r="D170" s="964"/>
      <c r="E170" s="963" t="s">
        <v>20</v>
      </c>
      <c r="F170" s="963">
        <f>IF(COUNTIF('Squadratura 1'!J6:J29,"ERRORE")=0,0,1)</f>
        <v>0</v>
      </c>
      <c r="G170" s="964"/>
    </row>
    <row r="171" spans="1:7" s="965" customFormat="1" ht="12.75">
      <c r="A171" s="962"/>
      <c r="B171" s="963" t="s">
        <v>21</v>
      </c>
      <c r="C171" s="963">
        <f>IF(SUM('t2'!C10:P10)&gt;0,1,0)</f>
        <v>0</v>
      </c>
      <c r="D171" s="964"/>
      <c r="E171" s="963" t="s">
        <v>22</v>
      </c>
      <c r="F171" s="963">
        <f>IF(OR('Squadratura 2'!G31="ERRORE",'Squadratura 2'!L31="ERRORE"),1,0)</f>
        <v>0</v>
      </c>
      <c r="G171" s="964"/>
    </row>
    <row r="172" spans="1:7" s="965" customFormat="1" ht="12.75">
      <c r="A172" s="962"/>
      <c r="B172" s="963" t="s">
        <v>327</v>
      </c>
      <c r="C172" s="963">
        <f>IF('t2A'!$T$16&gt;0,1,0)</f>
        <v>0</v>
      </c>
      <c r="D172" s="964"/>
      <c r="E172" s="963" t="s">
        <v>24</v>
      </c>
      <c r="F172" s="963">
        <f>IF(OR('Squadratura 3'!N32="ERRORE",'Squadratura 3'!O32="ERRORE",'Squadratura 3'!AA32="ERRORE",'Squadratura 3'!AB32="ERRORE"),1,0)</f>
        <v>0</v>
      </c>
      <c r="G172" s="964"/>
    </row>
    <row r="173" spans="1:11" s="965" customFormat="1" ht="12.75">
      <c r="A173" s="962"/>
      <c r="B173" s="963" t="s">
        <v>23</v>
      </c>
      <c r="C173" s="963">
        <f>IF(SUM('t3'!C30:R30)&gt;0,1,0)</f>
        <v>0</v>
      </c>
      <c r="D173" s="964"/>
      <c r="E173" s="963" t="s">
        <v>26</v>
      </c>
      <c r="F173" s="963">
        <f>IF(COUNTIF('Squadratura 4'!I6:I29,"ERRORE")=0,0,1)</f>
        <v>0</v>
      </c>
      <c r="G173" s="964"/>
      <c r="K173" s="966"/>
    </row>
    <row r="174" spans="1:11" s="965" customFormat="1" ht="12.75">
      <c r="A174" s="962"/>
      <c r="B174" s="963" t="s">
        <v>25</v>
      </c>
      <c r="C174" s="963">
        <f>IF(('t4'!$AA$30)&gt;0,1,0)</f>
        <v>0</v>
      </c>
      <c r="D174" s="964"/>
      <c r="E174" s="963" t="s">
        <v>30</v>
      </c>
      <c r="F174" s="963">
        <f>IF(COUNTIF('Incongruenze 1 e 11'!D5:D7,"OK")=3,0,1)</f>
        <v>0</v>
      </c>
      <c r="G174" s="963"/>
      <c r="K174" s="966"/>
    </row>
    <row r="175" spans="1:11" s="965" customFormat="1" ht="12.75">
      <c r="A175" s="962"/>
      <c r="B175" s="963" t="s">
        <v>27</v>
      </c>
      <c r="C175" s="963">
        <f>IF(('t5'!$S$31+'t5'!$T$31)&gt;0,1,0)</f>
        <v>0</v>
      </c>
      <c r="D175" s="964"/>
      <c r="E175" s="963" t="s">
        <v>32</v>
      </c>
      <c r="F175" s="963">
        <f>IF(COUNTIF('Incongruenza 2'!I6:I29,"ERRORE")=0,0,1)</f>
        <v>0</v>
      </c>
      <c r="G175" s="964"/>
      <c r="K175" s="966"/>
    </row>
    <row r="176" spans="1:11" s="965" customFormat="1" ht="12.75">
      <c r="A176" s="962"/>
      <c r="B176" s="963" t="s">
        <v>28</v>
      </c>
      <c r="C176" s="963">
        <f>IF(('t6'!$U$31+'t6'!$V$31)&gt;0,1,0)</f>
        <v>0</v>
      </c>
      <c r="D176" s="964"/>
      <c r="E176" s="963" t="s">
        <v>552</v>
      </c>
      <c r="F176" s="963">
        <f>IF(COUNTIF('Incongruenze 3, 12 e 13'!D5:D7,"OK")=3,0,1)</f>
        <v>0</v>
      </c>
      <c r="G176" s="964"/>
      <c r="K176" s="966"/>
    </row>
    <row r="177" spans="1:11" s="965" customFormat="1" ht="12.75">
      <c r="A177" s="962"/>
      <c r="B177" s="963" t="s">
        <v>29</v>
      </c>
      <c r="C177" s="963">
        <f>IF(('t7'!$W$30+'t7'!$X$30)&gt;0,1,0)</f>
        <v>0</v>
      </c>
      <c r="D177" s="964"/>
      <c r="E177" s="963" t="s">
        <v>34</v>
      </c>
      <c r="F177" s="963">
        <f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0</v>
      </c>
      <c r="G177" s="964"/>
      <c r="K177" s="966"/>
    </row>
    <row r="178" spans="1:11" s="965" customFormat="1" ht="12.75">
      <c r="A178" s="962"/>
      <c r="B178" s="963" t="s">
        <v>31</v>
      </c>
      <c r="C178" s="963">
        <f>IF(('t8'!$AA$30+'t8'!$AB$30)&gt;0,1,0)</f>
        <v>0</v>
      </c>
      <c r="D178" s="964"/>
      <c r="E178" s="963" t="s">
        <v>36</v>
      </c>
      <c r="F178" s="963">
        <f>IF(COUNTIF('Incongruenza 5'!G6:G29,"ERRORE")=0,0,1)</f>
        <v>0</v>
      </c>
      <c r="G178" s="964"/>
      <c r="K178" s="966"/>
    </row>
    <row r="179" spans="1:11" s="965" customFormat="1" ht="12.75">
      <c r="A179" s="962"/>
      <c r="B179" s="963" t="s">
        <v>33</v>
      </c>
      <c r="C179" s="963">
        <f>IF(('t9'!$O$30+'t9'!$P$30)&gt;0,1,0)</f>
        <v>0</v>
      </c>
      <c r="D179" s="964"/>
      <c r="E179" s="963" t="s">
        <v>38</v>
      </c>
      <c r="F179" s="963">
        <f>IF(COUNTIF('Incongruenza 6'!E6:E29,"ERRORE")=0,0,1)</f>
        <v>0</v>
      </c>
      <c r="G179" s="964"/>
      <c r="K179" s="966"/>
    </row>
    <row r="180" spans="1:11" s="965" customFormat="1" ht="12.75">
      <c r="A180" s="962"/>
      <c r="B180" s="963" t="s">
        <v>35</v>
      </c>
      <c r="C180" s="963">
        <f>IF(('t10'!$AU$30+'t10'!$AV$30)&gt;0,1,0)</f>
        <v>0</v>
      </c>
      <c r="D180" s="964"/>
      <c r="E180" s="963" t="s">
        <v>40</v>
      </c>
      <c r="F180" s="963">
        <f>IF(COUNTIF('Incongruenza 7'!I6:I29,"ERRORE")=0,0,1)</f>
        <v>0</v>
      </c>
      <c r="G180" s="964"/>
      <c r="K180" s="966"/>
    </row>
    <row r="181" spans="1:7" s="965" customFormat="1" ht="12.75">
      <c r="A181" s="962"/>
      <c r="B181" s="963" t="s">
        <v>37</v>
      </c>
      <c r="C181" s="963">
        <f>IF(('t11'!$U$32+'t11'!$V$32)&gt;0,1,0)</f>
        <v>0</v>
      </c>
      <c r="D181" s="964"/>
      <c r="E181" s="963" t="s">
        <v>421</v>
      </c>
      <c r="F181" s="963">
        <f>IF(COUNTIF('Incongruenza 8'!J6:J29,"ERRORE")=0,0,1)</f>
        <v>0</v>
      </c>
      <c r="G181" s="964"/>
    </row>
    <row r="182" spans="1:7" s="965" customFormat="1" ht="12.75">
      <c r="A182" s="962"/>
      <c r="B182" s="963" t="s">
        <v>39</v>
      </c>
      <c r="C182" s="963">
        <f>IF(('t12'!$J$30+'t12'!$C$30)&gt;0,1,0)</f>
        <v>0</v>
      </c>
      <c r="D182" s="964"/>
      <c r="E182" s="963" t="s">
        <v>583</v>
      </c>
      <c r="F182" s="963">
        <f>IF(COUNTIF('Incongruenza 10'!K10:L10,"OK")=2,0,1)</f>
        <v>0</v>
      </c>
      <c r="G182" s="964"/>
    </row>
    <row r="183" spans="1:7" s="965" customFormat="1" ht="12.75">
      <c r="A183" s="962"/>
      <c r="B183" s="963" t="s">
        <v>41</v>
      </c>
      <c r="C183" s="963">
        <f>IF(('t13'!$M$30)&gt;0,1,0)</f>
        <v>0</v>
      </c>
      <c r="D183" s="964"/>
      <c r="E183" s="963" t="s">
        <v>622</v>
      </c>
      <c r="F183" s="963">
        <f>IF(COUNTIF('Incongruenze 1 e 11'!D13:D20,"OK")=6,0,1)</f>
        <v>0</v>
      </c>
      <c r="G183" s="964"/>
    </row>
    <row r="184" spans="1:7" s="965" customFormat="1" ht="12.75">
      <c r="A184" s="962"/>
      <c r="B184" s="963" t="s">
        <v>42</v>
      </c>
      <c r="C184" s="963">
        <f>IF(('Incongruenza 4 e controlli t14'!$C$31)&gt;0,1,0)</f>
        <v>0</v>
      </c>
      <c r="D184" s="964"/>
      <c r="E184" s="963" t="s">
        <v>623</v>
      </c>
      <c r="F184" s="963">
        <f>IF(COUNTIF('Incongruenze 3, 12 e 13'!D13:D14,"OK")=2,0,1)</f>
        <v>0</v>
      </c>
      <c r="G184" s="964"/>
    </row>
    <row r="185" spans="1:7" s="965" customFormat="1" ht="12.75">
      <c r="A185" s="962"/>
      <c r="B185" s="963" t="s">
        <v>551</v>
      </c>
      <c r="C185" s="963">
        <f>IF(('Tabella Riconciliazione'!$F$32)&gt;0,1,0)</f>
        <v>0</v>
      </c>
      <c r="D185" s="964"/>
      <c r="E185" s="963" t="s">
        <v>624</v>
      </c>
      <c r="F185" s="963">
        <f>IF(COUNTIF('Incongruenze 3, 12 e 13'!D20,"OK")=1,0,1)</f>
        <v>0</v>
      </c>
      <c r="G185" s="964"/>
    </row>
    <row r="186" spans="1:7" s="965" customFormat="1" ht="12.75">
      <c r="A186" s="962"/>
      <c r="B186" s="964"/>
      <c r="C186" s="964"/>
      <c r="D186" s="964"/>
      <c r="E186" s="963" t="s">
        <v>625</v>
      </c>
      <c r="F186" s="963">
        <f>IF(COUNTIF('Incongruenza 14'!G6:G29,"ERRORE")=0,0,1)</f>
        <v>0</v>
      </c>
      <c r="G186" s="964"/>
    </row>
    <row r="187" spans="1:7" s="965" customFormat="1" ht="12.75">
      <c r="A187" s="962"/>
      <c r="B187" s="964"/>
      <c r="C187" s="964"/>
      <c r="D187" s="964"/>
      <c r="E187" s="964"/>
      <c r="F187" s="964"/>
      <c r="G187" s="964"/>
    </row>
    <row r="188" spans="1:7" s="965" customFormat="1" ht="12.75">
      <c r="A188" s="962"/>
      <c r="B188" s="964"/>
      <c r="C188" s="964"/>
      <c r="D188" s="964"/>
      <c r="E188" s="964"/>
      <c r="F188" s="964"/>
      <c r="G188" s="964"/>
    </row>
    <row r="189" spans="1:7" s="965" customFormat="1" ht="12.75">
      <c r="A189" s="962"/>
      <c r="B189" s="964"/>
      <c r="C189" s="964"/>
      <c r="D189" s="964"/>
      <c r="E189" s="964"/>
      <c r="F189" s="964"/>
      <c r="G189" s="964"/>
    </row>
    <row r="190" spans="1:7" s="965" customFormat="1" ht="12.75">
      <c r="A190" s="962"/>
      <c r="B190" s="964"/>
      <c r="C190" s="964"/>
      <c r="D190" s="964"/>
      <c r="E190" s="964"/>
      <c r="F190" s="964"/>
      <c r="G190" s="964"/>
    </row>
    <row r="191" spans="1:7" s="516" customFormat="1" ht="12.75">
      <c r="A191" s="515"/>
      <c r="B191" s="407"/>
      <c r="C191" s="407"/>
      <c r="D191" s="407"/>
      <c r="E191" s="407"/>
      <c r="F191" s="407"/>
      <c r="G191" s="407"/>
    </row>
    <row r="192" spans="1:7" s="516" customFormat="1" ht="12.75">
      <c r="A192" s="515"/>
      <c r="B192" s="407"/>
      <c r="C192" s="407"/>
      <c r="D192" s="407"/>
      <c r="E192" s="407"/>
      <c r="F192" s="407"/>
      <c r="G192" s="407"/>
    </row>
    <row r="193" spans="1:7" s="516" customFormat="1" ht="12.75">
      <c r="A193" s="515"/>
      <c r="B193" s="407"/>
      <c r="C193" s="407"/>
      <c r="D193" s="407"/>
      <c r="E193" s="407"/>
      <c r="F193" s="407"/>
      <c r="G193" s="407"/>
    </row>
    <row r="194" spans="1:7" s="516" customFormat="1" ht="12.75">
      <c r="A194" s="515"/>
      <c r="B194" s="407"/>
      <c r="C194" s="407"/>
      <c r="D194" s="407"/>
      <c r="E194" s="407"/>
      <c r="F194" s="407"/>
      <c r="G194" s="407"/>
    </row>
    <row r="195" spans="1:7" s="516" customFormat="1" ht="12.75">
      <c r="A195" s="515"/>
      <c r="B195" s="407"/>
      <c r="C195" s="407"/>
      <c r="D195" s="407"/>
      <c r="E195" s="407"/>
      <c r="F195" s="407"/>
      <c r="G195" s="407"/>
    </row>
    <row r="196" spans="1:7" s="516" customFormat="1" ht="12.75">
      <c r="A196" s="515"/>
      <c r="B196" s="407"/>
      <c r="C196" s="407"/>
      <c r="D196" s="407"/>
      <c r="E196" s="407"/>
      <c r="F196" s="407"/>
      <c r="G196" s="407"/>
    </row>
    <row r="197" spans="1:7" s="516" customFormat="1" ht="12.75">
      <c r="A197" s="515"/>
      <c r="B197" s="407"/>
      <c r="C197" s="407"/>
      <c r="D197" s="407"/>
      <c r="E197" s="407"/>
      <c r="F197" s="407"/>
      <c r="G197" s="407"/>
    </row>
    <row r="198" spans="1:7" s="516" customFormat="1" ht="12.75">
      <c r="A198" s="515"/>
      <c r="B198" s="407"/>
      <c r="C198" s="407"/>
      <c r="D198" s="407"/>
      <c r="E198" s="407"/>
      <c r="F198" s="407"/>
      <c r="G198" s="407"/>
    </row>
    <row r="199" spans="1:7" s="516" customFormat="1" ht="12.75">
      <c r="A199" s="515"/>
      <c r="B199" s="407"/>
      <c r="C199" s="407"/>
      <c r="D199" s="407"/>
      <c r="E199" s="407"/>
      <c r="F199" s="407"/>
      <c r="G199" s="407"/>
    </row>
    <row r="200" spans="1:7" s="516" customFormat="1" ht="12.75">
      <c r="A200" s="515"/>
      <c r="B200" s="407"/>
      <c r="C200" s="407"/>
      <c r="D200" s="407"/>
      <c r="E200" s="407"/>
      <c r="F200" s="407"/>
      <c r="G200" s="407"/>
    </row>
    <row r="201" spans="1:7" s="516" customFormat="1" ht="12.75">
      <c r="A201" s="515"/>
      <c r="B201" s="407"/>
      <c r="C201" s="407"/>
      <c r="D201" s="407"/>
      <c r="E201" s="407"/>
      <c r="F201" s="407"/>
      <c r="G201" s="407"/>
    </row>
    <row r="202" spans="1:7" s="516" customFormat="1" ht="12.75">
      <c r="A202" s="515"/>
      <c r="B202" s="407"/>
      <c r="C202" s="407"/>
      <c r="D202" s="407"/>
      <c r="E202" s="407"/>
      <c r="F202" s="407"/>
      <c r="G202" s="407"/>
    </row>
    <row r="203" spans="1:7" s="516" customFormat="1" ht="12.75">
      <c r="A203" s="515"/>
      <c r="B203" s="407"/>
      <c r="C203" s="407"/>
      <c r="D203" s="407"/>
      <c r="E203" s="407"/>
      <c r="F203" s="407"/>
      <c r="G203" s="407"/>
    </row>
    <row r="204" spans="1:7" s="516" customFormat="1" ht="12.75">
      <c r="A204" s="515"/>
      <c r="B204" s="407"/>
      <c r="C204" s="407"/>
      <c r="D204" s="407"/>
      <c r="E204" s="407"/>
      <c r="F204" s="407"/>
      <c r="G204" s="407"/>
    </row>
    <row r="205" spans="1:7" s="516" customFormat="1" ht="12.75">
      <c r="A205" s="515"/>
      <c r="B205" s="407"/>
      <c r="C205" s="407"/>
      <c r="D205" s="407"/>
      <c r="E205" s="407"/>
      <c r="F205" s="407"/>
      <c r="G205" s="407"/>
    </row>
    <row r="206" spans="1:7" s="516" customFormat="1" ht="12.75">
      <c r="A206" s="515"/>
      <c r="B206" s="407"/>
      <c r="C206" s="407"/>
      <c r="D206" s="407"/>
      <c r="E206" s="407"/>
      <c r="F206" s="407"/>
      <c r="G206" s="407"/>
    </row>
    <row r="207" spans="1:7" s="516" customFormat="1" ht="12.75">
      <c r="A207" s="515"/>
      <c r="B207" s="407"/>
      <c r="C207" s="407"/>
      <c r="D207" s="407"/>
      <c r="E207" s="407"/>
      <c r="F207" s="407"/>
      <c r="G207" s="407"/>
    </row>
    <row r="208" spans="1:7" s="516" customFormat="1" ht="12.75">
      <c r="A208" s="515"/>
      <c r="B208" s="407"/>
      <c r="C208" s="407"/>
      <c r="D208" s="407"/>
      <c r="E208" s="407"/>
      <c r="F208" s="407"/>
      <c r="G208" s="407"/>
    </row>
    <row r="209" spans="1:7" s="516" customFormat="1" ht="12.75">
      <c r="A209" s="515"/>
      <c r="B209" s="407"/>
      <c r="C209" s="407"/>
      <c r="D209" s="407"/>
      <c r="E209" s="407"/>
      <c r="F209" s="407"/>
      <c r="G209" s="407"/>
    </row>
    <row r="210" spans="1:7" s="516" customFormat="1" ht="12.75">
      <c r="A210" s="515"/>
      <c r="B210" s="407"/>
      <c r="C210" s="407"/>
      <c r="D210" s="407"/>
      <c r="E210" s="407"/>
      <c r="F210" s="407"/>
      <c r="G210" s="407"/>
    </row>
    <row r="211" spans="1:7" s="516" customFormat="1" ht="12.75">
      <c r="A211" s="515"/>
      <c r="B211" s="407"/>
      <c r="C211" s="407"/>
      <c r="D211" s="407"/>
      <c r="E211" s="407"/>
      <c r="F211" s="407"/>
      <c r="G211" s="407"/>
    </row>
    <row r="212" spans="1:7" s="516" customFormat="1" ht="12.75">
      <c r="A212" s="515"/>
      <c r="B212" s="407"/>
      <c r="C212" s="407"/>
      <c r="D212" s="407"/>
      <c r="E212" s="407"/>
      <c r="F212" s="407"/>
      <c r="G212" s="407"/>
    </row>
    <row r="213" spans="1:7" s="516" customFormat="1" ht="12.75">
      <c r="A213" s="515"/>
      <c r="B213" s="407"/>
      <c r="C213" s="407"/>
      <c r="D213" s="407"/>
      <c r="E213" s="407"/>
      <c r="F213" s="407"/>
      <c r="G213" s="407"/>
    </row>
    <row r="214" spans="1:7" s="516" customFormat="1" ht="12.75">
      <c r="A214" s="515"/>
      <c r="B214" s="407"/>
      <c r="C214" s="407"/>
      <c r="D214" s="407"/>
      <c r="E214" s="407"/>
      <c r="F214" s="407"/>
      <c r="G214" s="407"/>
    </row>
    <row r="215" spans="1:7" s="516" customFormat="1" ht="12.75">
      <c r="A215" s="515"/>
      <c r="B215" s="407"/>
      <c r="C215" s="407"/>
      <c r="D215" s="407"/>
      <c r="E215" s="407"/>
      <c r="F215" s="407"/>
      <c r="G215" s="407"/>
    </row>
    <row r="216" spans="1:7" s="516" customFormat="1" ht="12.75">
      <c r="A216" s="515"/>
      <c r="B216" s="407"/>
      <c r="C216" s="407"/>
      <c r="D216" s="407"/>
      <c r="E216" s="407"/>
      <c r="F216" s="407"/>
      <c r="G216" s="407"/>
    </row>
    <row r="217" spans="1:7" s="516" customFormat="1" ht="12.75">
      <c r="A217" s="515"/>
      <c r="B217" s="407"/>
      <c r="C217" s="407"/>
      <c r="D217" s="407"/>
      <c r="E217" s="407"/>
      <c r="F217" s="407"/>
      <c r="G217" s="407"/>
    </row>
    <row r="218" spans="1:7" s="516" customFormat="1" ht="12.75">
      <c r="A218" s="515"/>
      <c r="B218" s="407"/>
      <c r="C218" s="407"/>
      <c r="D218" s="407"/>
      <c r="E218" s="407"/>
      <c r="F218" s="407"/>
      <c r="G218" s="407"/>
    </row>
    <row r="219" spans="1:7" s="516" customFormat="1" ht="12.75">
      <c r="A219" s="515"/>
      <c r="B219" s="407"/>
      <c r="C219" s="407"/>
      <c r="D219" s="407"/>
      <c r="E219" s="407"/>
      <c r="F219" s="407"/>
      <c r="G219" s="407"/>
    </row>
    <row r="220" spans="1:7" s="516" customFormat="1" ht="12.75">
      <c r="A220" s="515"/>
      <c r="B220" s="407"/>
      <c r="C220" s="407"/>
      <c r="D220" s="407"/>
      <c r="E220" s="407"/>
      <c r="F220" s="407"/>
      <c r="G220" s="407"/>
    </row>
    <row r="221" spans="1:7" s="516" customFormat="1" ht="12.75">
      <c r="A221" s="515"/>
      <c r="B221" s="407"/>
      <c r="C221" s="407"/>
      <c r="D221" s="407"/>
      <c r="E221" s="407"/>
      <c r="F221" s="407"/>
      <c r="G221" s="407"/>
    </row>
    <row r="222" spans="1:7" s="516" customFormat="1" ht="12.75">
      <c r="A222" s="515"/>
      <c r="B222" s="407"/>
      <c r="C222" s="407"/>
      <c r="D222" s="407"/>
      <c r="E222" s="407"/>
      <c r="F222" s="407"/>
      <c r="G222" s="407"/>
    </row>
    <row r="223" spans="1:7" s="516" customFormat="1" ht="12.75">
      <c r="A223" s="515"/>
      <c r="B223" s="407"/>
      <c r="C223" s="407"/>
      <c r="D223" s="407"/>
      <c r="E223" s="407"/>
      <c r="F223" s="407"/>
      <c r="G223" s="407"/>
    </row>
    <row r="224" spans="1:7" s="516" customFormat="1" ht="12.75">
      <c r="A224" s="515"/>
      <c r="B224" s="407"/>
      <c r="C224" s="407"/>
      <c r="D224" s="407"/>
      <c r="E224" s="407"/>
      <c r="F224" s="407"/>
      <c r="G224" s="407"/>
    </row>
    <row r="225" spans="1:7" s="516" customFormat="1" ht="12.75">
      <c r="A225" s="515"/>
      <c r="B225" s="407"/>
      <c r="C225" s="407"/>
      <c r="D225" s="407"/>
      <c r="E225" s="407"/>
      <c r="F225" s="407"/>
      <c r="G225" s="407"/>
    </row>
    <row r="226" spans="1:7" s="516" customFormat="1" ht="12.75">
      <c r="A226" s="515"/>
      <c r="B226" s="407"/>
      <c r="C226" s="407"/>
      <c r="D226" s="407"/>
      <c r="E226" s="407"/>
      <c r="F226" s="407"/>
      <c r="G226" s="407"/>
    </row>
    <row r="227" spans="1:7" s="516" customFormat="1" ht="12.75">
      <c r="A227" s="515"/>
      <c r="B227" s="407"/>
      <c r="C227" s="407"/>
      <c r="D227" s="407"/>
      <c r="E227" s="407"/>
      <c r="F227" s="407"/>
      <c r="G227" s="407"/>
    </row>
    <row r="228" spans="1:7" s="516" customFormat="1" ht="12.75">
      <c r="A228" s="515"/>
      <c r="B228" s="407"/>
      <c r="C228" s="407"/>
      <c r="D228" s="407"/>
      <c r="E228" s="407"/>
      <c r="F228" s="407"/>
      <c r="G228" s="407"/>
    </row>
    <row r="229" spans="1:7" s="516" customFormat="1" ht="12.75">
      <c r="A229" s="515"/>
      <c r="B229" s="407"/>
      <c r="C229" s="407"/>
      <c r="D229" s="407"/>
      <c r="E229" s="407"/>
      <c r="F229" s="407"/>
      <c r="G229" s="407"/>
    </row>
    <row r="230" spans="1:7" s="516" customFormat="1" ht="12.75">
      <c r="A230" s="515"/>
      <c r="B230" s="407"/>
      <c r="C230" s="407"/>
      <c r="D230" s="407"/>
      <c r="E230" s="407"/>
      <c r="F230" s="407"/>
      <c r="G230" s="407"/>
    </row>
    <row r="231" spans="1:7" s="516" customFormat="1" ht="12.75">
      <c r="A231" s="515"/>
      <c r="B231" s="407"/>
      <c r="C231" s="407"/>
      <c r="D231" s="407"/>
      <c r="E231" s="407"/>
      <c r="F231" s="407"/>
      <c r="G231" s="407"/>
    </row>
    <row r="232" spans="1:7" s="516" customFormat="1" ht="12.75">
      <c r="A232" s="515"/>
      <c r="B232" s="407"/>
      <c r="C232" s="407"/>
      <c r="D232" s="407"/>
      <c r="E232" s="407"/>
      <c r="F232" s="407"/>
      <c r="G232" s="407"/>
    </row>
    <row r="233" spans="1:7" s="516" customFormat="1" ht="12.75">
      <c r="A233" s="515"/>
      <c r="B233" s="407"/>
      <c r="C233" s="407"/>
      <c r="D233" s="407"/>
      <c r="E233" s="407"/>
      <c r="F233" s="407"/>
      <c r="G233" s="407"/>
    </row>
    <row r="234" spans="1:7" s="516" customFormat="1" ht="12.75">
      <c r="A234" s="515"/>
      <c r="B234" s="407"/>
      <c r="C234" s="407"/>
      <c r="D234" s="407"/>
      <c r="E234" s="407"/>
      <c r="F234" s="407"/>
      <c r="G234" s="407"/>
    </row>
    <row r="235" spans="1:7" s="516" customFormat="1" ht="12.75">
      <c r="A235" s="515"/>
      <c r="B235" s="407"/>
      <c r="C235" s="407"/>
      <c r="D235" s="407"/>
      <c r="E235" s="407"/>
      <c r="F235" s="407"/>
      <c r="G235" s="407"/>
    </row>
    <row r="236" spans="1:7" s="516" customFormat="1" ht="12.75">
      <c r="A236" s="515"/>
      <c r="B236" s="407"/>
      <c r="C236" s="407"/>
      <c r="D236" s="407"/>
      <c r="E236" s="407"/>
      <c r="F236" s="407"/>
      <c r="G236" s="407"/>
    </row>
    <row r="237" spans="1:7" s="516" customFormat="1" ht="12.75">
      <c r="A237" s="515"/>
      <c r="B237" s="407"/>
      <c r="C237" s="407"/>
      <c r="D237" s="407"/>
      <c r="E237" s="407"/>
      <c r="F237" s="407"/>
      <c r="G237" s="407"/>
    </row>
    <row r="238" spans="1:7" s="516" customFormat="1" ht="12.75">
      <c r="A238" s="515"/>
      <c r="B238" s="407"/>
      <c r="C238" s="407"/>
      <c r="D238" s="407"/>
      <c r="E238" s="407"/>
      <c r="F238" s="407"/>
      <c r="G238" s="407"/>
    </row>
    <row r="239" spans="1:7" s="516" customFormat="1" ht="12.75">
      <c r="A239" s="515"/>
      <c r="B239" s="407"/>
      <c r="C239" s="407"/>
      <c r="D239" s="407"/>
      <c r="E239" s="407"/>
      <c r="F239" s="407"/>
      <c r="G239" s="407"/>
    </row>
    <row r="240" spans="1:7" s="516" customFormat="1" ht="12.75">
      <c r="A240" s="515"/>
      <c r="B240" s="407"/>
      <c r="C240" s="407"/>
      <c r="D240" s="407"/>
      <c r="E240" s="407"/>
      <c r="F240" s="407"/>
      <c r="G240" s="407"/>
    </row>
    <row r="241" spans="1:7" s="516" customFormat="1" ht="12.75">
      <c r="A241" s="515"/>
      <c r="B241" s="407"/>
      <c r="C241" s="407"/>
      <c r="D241" s="407"/>
      <c r="E241" s="407"/>
      <c r="F241" s="407"/>
      <c r="G241" s="407"/>
    </row>
    <row r="242" spans="1:7" s="516" customFormat="1" ht="12.75">
      <c r="A242" s="515"/>
      <c r="B242" s="407"/>
      <c r="C242" s="407"/>
      <c r="D242" s="407"/>
      <c r="E242" s="407"/>
      <c r="F242" s="407"/>
      <c r="G242" s="407"/>
    </row>
    <row r="243" spans="1:7" s="516" customFormat="1" ht="12.75">
      <c r="A243" s="515"/>
      <c r="B243" s="407"/>
      <c r="C243" s="407"/>
      <c r="D243" s="407"/>
      <c r="E243" s="407"/>
      <c r="F243" s="407"/>
      <c r="G243" s="407"/>
    </row>
    <row r="244" spans="1:7" s="516" customFormat="1" ht="12.75">
      <c r="A244" s="515"/>
      <c r="B244" s="407"/>
      <c r="C244" s="407"/>
      <c r="D244" s="407"/>
      <c r="E244" s="407"/>
      <c r="F244" s="407"/>
      <c r="G244" s="407"/>
    </row>
    <row r="245" spans="1:7" s="516" customFormat="1" ht="12.75">
      <c r="A245" s="515"/>
      <c r="B245" s="407"/>
      <c r="C245" s="407"/>
      <c r="D245" s="407"/>
      <c r="E245" s="407"/>
      <c r="F245" s="407"/>
      <c r="G245" s="407"/>
    </row>
    <row r="246" spans="1:7" s="516" customFormat="1" ht="12.75">
      <c r="A246" s="515"/>
      <c r="B246" s="407"/>
      <c r="C246" s="407"/>
      <c r="D246" s="407"/>
      <c r="E246" s="407"/>
      <c r="F246" s="407"/>
      <c r="G246" s="407"/>
    </row>
    <row r="247" spans="1:7" s="516" customFormat="1" ht="12.75">
      <c r="A247" s="515"/>
      <c r="B247" s="407"/>
      <c r="C247" s="407"/>
      <c r="D247" s="407"/>
      <c r="E247" s="407"/>
      <c r="F247" s="407"/>
      <c r="G247" s="407"/>
    </row>
    <row r="248" spans="1:7" s="516" customFormat="1" ht="12.75">
      <c r="A248" s="515"/>
      <c r="B248" s="407"/>
      <c r="C248" s="407"/>
      <c r="D248" s="407"/>
      <c r="E248" s="407"/>
      <c r="F248" s="407"/>
      <c r="G248" s="407"/>
    </row>
    <row r="249" spans="1:7" s="516" customFormat="1" ht="12.75">
      <c r="A249" s="515"/>
      <c r="B249" s="407"/>
      <c r="C249" s="407"/>
      <c r="D249" s="407"/>
      <c r="E249" s="407"/>
      <c r="F249" s="407"/>
      <c r="G249" s="407"/>
    </row>
    <row r="250" spans="1:7" s="516" customFormat="1" ht="12.75">
      <c r="A250" s="515"/>
      <c r="B250" s="407"/>
      <c r="C250" s="407"/>
      <c r="D250" s="407"/>
      <c r="E250" s="407"/>
      <c r="F250" s="407"/>
      <c r="G250" s="407"/>
    </row>
    <row r="251" spans="1:7" s="516" customFormat="1" ht="12.75">
      <c r="A251" s="515"/>
      <c r="B251" s="407"/>
      <c r="C251" s="407"/>
      <c r="D251" s="407"/>
      <c r="E251" s="407"/>
      <c r="F251" s="407"/>
      <c r="G251" s="407"/>
    </row>
    <row r="252" spans="1:7" s="516" customFormat="1" ht="12.75">
      <c r="A252" s="515"/>
      <c r="B252" s="407"/>
      <c r="C252" s="407"/>
      <c r="D252" s="407"/>
      <c r="E252" s="407"/>
      <c r="F252" s="407"/>
      <c r="G252" s="407"/>
    </row>
    <row r="253" spans="1:7" s="516" customFormat="1" ht="12.75">
      <c r="A253" s="515"/>
      <c r="B253" s="407"/>
      <c r="C253" s="407"/>
      <c r="D253" s="407"/>
      <c r="E253" s="407"/>
      <c r="F253" s="407"/>
      <c r="G253" s="407"/>
    </row>
    <row r="254" spans="1:7" s="516" customFormat="1" ht="12.75">
      <c r="A254" s="515"/>
      <c r="B254" s="407"/>
      <c r="C254" s="407"/>
      <c r="D254" s="407"/>
      <c r="E254" s="407"/>
      <c r="F254" s="407"/>
      <c r="G254" s="407"/>
    </row>
    <row r="255" spans="1:7" s="516" customFormat="1" ht="12.75">
      <c r="A255" s="515"/>
      <c r="B255" s="407"/>
      <c r="C255" s="407"/>
      <c r="D255" s="407"/>
      <c r="E255" s="407"/>
      <c r="F255" s="407"/>
      <c r="G255" s="407"/>
    </row>
    <row r="256" spans="1:7" s="516" customFormat="1" ht="12.75">
      <c r="A256" s="515"/>
      <c r="B256" s="407"/>
      <c r="C256" s="407"/>
      <c r="D256" s="407"/>
      <c r="E256" s="407"/>
      <c r="F256" s="407"/>
      <c r="G256" s="407"/>
    </row>
    <row r="257" spans="1:7" s="516" customFormat="1" ht="12.75">
      <c r="A257" s="515"/>
      <c r="B257" s="407"/>
      <c r="C257" s="407"/>
      <c r="D257" s="407"/>
      <c r="E257" s="407"/>
      <c r="F257" s="407"/>
      <c r="G257" s="407"/>
    </row>
    <row r="258" spans="1:7" s="516" customFormat="1" ht="12.75">
      <c r="A258" s="515"/>
      <c r="B258" s="407"/>
      <c r="C258" s="407"/>
      <c r="D258" s="407"/>
      <c r="E258" s="407"/>
      <c r="F258" s="407"/>
      <c r="G258" s="407"/>
    </row>
    <row r="259" spans="1:7" s="516" customFormat="1" ht="12.75">
      <c r="A259" s="515"/>
      <c r="B259" s="407"/>
      <c r="C259" s="407"/>
      <c r="D259" s="407"/>
      <c r="E259" s="407"/>
      <c r="F259" s="407"/>
      <c r="G259" s="407"/>
    </row>
    <row r="260" spans="1:7" s="516" customFormat="1" ht="12.75">
      <c r="A260" s="515"/>
      <c r="B260" s="407"/>
      <c r="C260" s="407"/>
      <c r="D260" s="407"/>
      <c r="E260" s="407"/>
      <c r="F260" s="407"/>
      <c r="G260" s="407"/>
    </row>
    <row r="261" spans="1:7" s="516" customFormat="1" ht="12.75">
      <c r="A261" s="515"/>
      <c r="B261" s="407"/>
      <c r="C261" s="407"/>
      <c r="D261" s="407"/>
      <c r="E261" s="407"/>
      <c r="F261" s="407"/>
      <c r="G261" s="407"/>
    </row>
    <row r="262" spans="1:7" s="516" customFormat="1" ht="12.75">
      <c r="A262" s="515"/>
      <c r="B262" s="407"/>
      <c r="C262" s="407"/>
      <c r="D262" s="407"/>
      <c r="E262" s="407"/>
      <c r="F262" s="407"/>
      <c r="G262" s="407"/>
    </row>
    <row r="263" spans="1:7" s="516" customFormat="1" ht="12.75">
      <c r="A263" s="515"/>
      <c r="B263" s="407"/>
      <c r="C263" s="407"/>
      <c r="D263" s="407"/>
      <c r="E263" s="407"/>
      <c r="F263" s="407"/>
      <c r="G263" s="407"/>
    </row>
    <row r="264" spans="1:7" s="516" customFormat="1" ht="12.75">
      <c r="A264" s="515"/>
      <c r="B264" s="407"/>
      <c r="C264" s="407"/>
      <c r="D264" s="407"/>
      <c r="E264" s="407"/>
      <c r="F264" s="407"/>
      <c r="G264" s="407"/>
    </row>
    <row r="265" spans="1:7" s="516" customFormat="1" ht="12.75">
      <c r="A265" s="515"/>
      <c r="B265" s="407"/>
      <c r="C265" s="407"/>
      <c r="D265" s="407"/>
      <c r="E265" s="407"/>
      <c r="F265" s="407"/>
      <c r="G265" s="407"/>
    </row>
    <row r="266" spans="1:7" s="516" customFormat="1" ht="12.75">
      <c r="A266" s="515"/>
      <c r="B266" s="407"/>
      <c r="C266" s="407"/>
      <c r="D266" s="407"/>
      <c r="E266" s="407"/>
      <c r="F266" s="407"/>
      <c r="G266" s="407"/>
    </row>
    <row r="267" spans="1:7" s="516" customFormat="1" ht="12.75">
      <c r="A267" s="515"/>
      <c r="B267" s="407"/>
      <c r="C267" s="407"/>
      <c r="D267" s="407"/>
      <c r="E267" s="407"/>
      <c r="F267" s="407"/>
      <c r="G267" s="407"/>
    </row>
    <row r="268" spans="1:7" s="516" customFormat="1" ht="12.75">
      <c r="A268" s="515"/>
      <c r="B268" s="407"/>
      <c r="C268" s="407"/>
      <c r="D268" s="407"/>
      <c r="E268" s="407"/>
      <c r="F268" s="407"/>
      <c r="G268" s="407"/>
    </row>
    <row r="269" spans="1:7" s="516" customFormat="1" ht="12.75">
      <c r="A269" s="515"/>
      <c r="B269" s="407"/>
      <c r="C269" s="407"/>
      <c r="D269" s="407"/>
      <c r="E269" s="407"/>
      <c r="F269" s="407"/>
      <c r="G269" s="407"/>
    </row>
    <row r="270" spans="1:7" s="516" customFormat="1" ht="12.75">
      <c r="A270" s="515"/>
      <c r="B270" s="407"/>
      <c r="C270" s="407"/>
      <c r="D270" s="407"/>
      <c r="E270" s="407"/>
      <c r="F270" s="407"/>
      <c r="G270" s="407"/>
    </row>
    <row r="271" spans="1:7" s="516" customFormat="1" ht="12.75">
      <c r="A271" s="515"/>
      <c r="B271" s="407"/>
      <c r="C271" s="407"/>
      <c r="D271" s="407"/>
      <c r="E271" s="407"/>
      <c r="F271" s="407"/>
      <c r="G271" s="407"/>
    </row>
    <row r="272" spans="1:7" s="516" customFormat="1" ht="12.75">
      <c r="A272" s="515"/>
      <c r="B272" s="407"/>
      <c r="C272" s="407"/>
      <c r="D272" s="407"/>
      <c r="E272" s="407"/>
      <c r="F272" s="407"/>
      <c r="G272" s="407"/>
    </row>
    <row r="273" spans="1:7" s="516" customFormat="1" ht="12.75">
      <c r="A273" s="515"/>
      <c r="B273" s="407"/>
      <c r="C273" s="407"/>
      <c r="D273" s="407"/>
      <c r="E273" s="407"/>
      <c r="F273" s="407"/>
      <c r="G273" s="407"/>
    </row>
    <row r="274" spans="1:7" s="516" customFormat="1" ht="12.75">
      <c r="A274" s="515"/>
      <c r="B274" s="407"/>
      <c r="C274" s="407"/>
      <c r="D274" s="407"/>
      <c r="E274" s="407"/>
      <c r="F274" s="407"/>
      <c r="G274" s="407"/>
    </row>
    <row r="275" spans="1:7" s="516" customFormat="1" ht="12.75">
      <c r="A275" s="515"/>
      <c r="B275" s="407"/>
      <c r="C275" s="407"/>
      <c r="D275" s="407"/>
      <c r="E275" s="407"/>
      <c r="F275" s="407"/>
      <c r="G275" s="407"/>
    </row>
    <row r="276" spans="1:7" s="516" customFormat="1" ht="12.75">
      <c r="A276" s="515"/>
      <c r="B276" s="407"/>
      <c r="C276" s="407"/>
      <c r="D276" s="407"/>
      <c r="E276" s="407"/>
      <c r="F276" s="407"/>
      <c r="G276" s="407"/>
    </row>
    <row r="277" spans="1:7" s="516" customFormat="1" ht="12.75">
      <c r="A277" s="515"/>
      <c r="B277" s="407"/>
      <c r="C277" s="407"/>
      <c r="D277" s="407"/>
      <c r="E277" s="407"/>
      <c r="F277" s="407"/>
      <c r="G277" s="407"/>
    </row>
    <row r="278" spans="1:7" s="516" customFormat="1" ht="12.75">
      <c r="A278" s="515"/>
      <c r="B278" s="407"/>
      <c r="C278" s="407"/>
      <c r="D278" s="407"/>
      <c r="E278" s="407"/>
      <c r="F278" s="407"/>
      <c r="G278" s="407"/>
    </row>
    <row r="279" spans="1:7" s="516" customFormat="1" ht="12.75">
      <c r="A279" s="515"/>
      <c r="B279" s="407"/>
      <c r="C279" s="407"/>
      <c r="D279" s="407"/>
      <c r="E279" s="407"/>
      <c r="F279" s="407"/>
      <c r="G279" s="407"/>
    </row>
    <row r="280" spans="1:7" s="516" customFormat="1" ht="12.75">
      <c r="A280" s="515"/>
      <c r="B280" s="407"/>
      <c r="C280" s="407"/>
      <c r="D280" s="407"/>
      <c r="E280" s="407"/>
      <c r="F280" s="407"/>
      <c r="G280" s="407"/>
    </row>
    <row r="281" spans="1:7" s="516" customFormat="1" ht="12.75">
      <c r="A281" s="515"/>
      <c r="B281" s="407"/>
      <c r="C281" s="407"/>
      <c r="D281" s="407"/>
      <c r="E281" s="407"/>
      <c r="F281" s="407"/>
      <c r="G281" s="407"/>
    </row>
    <row r="282" spans="1:7" s="516" customFormat="1" ht="12.75">
      <c r="A282" s="515"/>
      <c r="B282" s="407"/>
      <c r="C282" s="407"/>
      <c r="D282" s="407"/>
      <c r="E282" s="407"/>
      <c r="F282" s="407"/>
      <c r="G282" s="407"/>
    </row>
    <row r="283" spans="1:7" s="516" customFormat="1" ht="12.75">
      <c r="A283" s="515"/>
      <c r="B283" s="407"/>
      <c r="C283" s="407"/>
      <c r="D283" s="407"/>
      <c r="E283" s="407"/>
      <c r="F283" s="407"/>
      <c r="G283" s="407"/>
    </row>
    <row r="284" spans="1:7" s="516" customFormat="1" ht="12.75">
      <c r="A284" s="515"/>
      <c r="B284" s="407"/>
      <c r="C284" s="407"/>
      <c r="D284" s="407"/>
      <c r="E284" s="407"/>
      <c r="F284" s="407"/>
      <c r="G284" s="407"/>
    </row>
    <row r="285" spans="1:7" s="516" customFormat="1" ht="12.75">
      <c r="A285" s="515"/>
      <c r="B285" s="407"/>
      <c r="C285" s="407"/>
      <c r="D285" s="407"/>
      <c r="E285" s="407"/>
      <c r="F285" s="407"/>
      <c r="G285" s="407"/>
    </row>
    <row r="286" spans="1:7" s="516" customFormat="1" ht="12.75">
      <c r="A286" s="515"/>
      <c r="B286" s="407"/>
      <c r="C286" s="407"/>
      <c r="D286" s="407"/>
      <c r="E286" s="407"/>
      <c r="F286" s="407"/>
      <c r="G286" s="407"/>
    </row>
    <row r="287" spans="1:7" s="516" customFormat="1" ht="12.75">
      <c r="A287" s="515"/>
      <c r="B287" s="407"/>
      <c r="C287" s="407"/>
      <c r="D287" s="407"/>
      <c r="E287" s="407"/>
      <c r="F287" s="407"/>
      <c r="G287" s="407"/>
    </row>
    <row r="288" spans="1:7" s="516" customFormat="1" ht="12.75">
      <c r="A288" s="515"/>
      <c r="B288" s="407"/>
      <c r="C288" s="407"/>
      <c r="D288" s="407"/>
      <c r="E288" s="407"/>
      <c r="F288" s="407"/>
      <c r="G288" s="407"/>
    </row>
    <row r="289" spans="1:7" s="516" customFormat="1" ht="12.75">
      <c r="A289" s="515"/>
      <c r="B289" s="407"/>
      <c r="C289" s="407"/>
      <c r="D289" s="407"/>
      <c r="E289" s="407"/>
      <c r="F289" s="407"/>
      <c r="G289" s="407"/>
    </row>
    <row r="290" spans="1:7" s="516" customFormat="1" ht="12.75">
      <c r="A290" s="515"/>
      <c r="B290" s="407"/>
      <c r="C290" s="407"/>
      <c r="D290" s="407"/>
      <c r="E290" s="407"/>
      <c r="F290" s="407"/>
      <c r="G290" s="407"/>
    </row>
    <row r="291" spans="1:7" s="516" customFormat="1" ht="12.75">
      <c r="A291" s="515"/>
      <c r="B291" s="407"/>
      <c r="C291" s="407"/>
      <c r="D291" s="407"/>
      <c r="E291" s="407"/>
      <c r="F291" s="407"/>
      <c r="G291" s="407"/>
    </row>
    <row r="292" spans="1:7" s="516" customFormat="1" ht="12.75">
      <c r="A292" s="515"/>
      <c r="B292" s="407"/>
      <c r="C292" s="407"/>
      <c r="D292" s="407"/>
      <c r="E292" s="407"/>
      <c r="F292" s="407"/>
      <c r="G292" s="407"/>
    </row>
    <row r="293" spans="1:7" s="516" customFormat="1" ht="12.75">
      <c r="A293" s="515"/>
      <c r="B293" s="407"/>
      <c r="C293" s="407"/>
      <c r="D293" s="407"/>
      <c r="E293" s="407"/>
      <c r="F293" s="407"/>
      <c r="G293" s="407"/>
    </row>
    <row r="294" spans="1:7" s="516" customFormat="1" ht="12.75">
      <c r="A294" s="515"/>
      <c r="B294" s="407"/>
      <c r="C294" s="407"/>
      <c r="D294" s="407"/>
      <c r="E294" s="407"/>
      <c r="F294" s="407"/>
      <c r="G294" s="407"/>
    </row>
    <row r="295" spans="1:7" s="516" customFormat="1" ht="12.75">
      <c r="A295" s="515"/>
      <c r="B295" s="407"/>
      <c r="C295" s="407"/>
      <c r="D295" s="407"/>
      <c r="E295" s="407"/>
      <c r="F295" s="407"/>
      <c r="G295" s="407"/>
    </row>
    <row r="296" spans="1:7" s="516" customFormat="1" ht="12.75">
      <c r="A296" s="515"/>
      <c r="B296" s="407"/>
      <c r="C296" s="407"/>
      <c r="D296" s="407"/>
      <c r="E296" s="407"/>
      <c r="F296" s="407"/>
      <c r="G296" s="407"/>
    </row>
    <row r="297" spans="1:7" s="516" customFormat="1" ht="12.75">
      <c r="A297" s="515"/>
      <c r="B297" s="407"/>
      <c r="C297" s="407"/>
      <c r="D297" s="407"/>
      <c r="E297" s="407"/>
      <c r="F297" s="407"/>
      <c r="G297" s="407"/>
    </row>
    <row r="298" spans="1:7" s="516" customFormat="1" ht="12.75">
      <c r="A298" s="515"/>
      <c r="B298" s="407"/>
      <c r="C298" s="407"/>
      <c r="D298" s="407"/>
      <c r="E298" s="407"/>
      <c r="F298" s="407"/>
      <c r="G298" s="407"/>
    </row>
    <row r="299" spans="1:7" s="516" customFormat="1" ht="12.75">
      <c r="A299" s="515"/>
      <c r="B299" s="407"/>
      <c r="C299" s="407"/>
      <c r="D299" s="407"/>
      <c r="E299" s="407"/>
      <c r="F299" s="407"/>
      <c r="G299" s="407"/>
    </row>
    <row r="300" spans="1:7" s="516" customFormat="1" ht="12.75">
      <c r="A300" s="515"/>
      <c r="B300" s="407"/>
      <c r="C300" s="407"/>
      <c r="D300" s="407"/>
      <c r="E300" s="407"/>
      <c r="F300" s="407"/>
      <c r="G300" s="407"/>
    </row>
    <row r="301" spans="1:7" s="516" customFormat="1" ht="12.75">
      <c r="A301" s="515"/>
      <c r="B301" s="407"/>
      <c r="C301" s="407"/>
      <c r="D301" s="407"/>
      <c r="E301" s="407"/>
      <c r="F301" s="407"/>
      <c r="G301" s="407"/>
    </row>
    <row r="302" spans="1:7" s="516" customFormat="1" ht="12.75">
      <c r="A302" s="515"/>
      <c r="B302" s="407"/>
      <c r="C302" s="407"/>
      <c r="D302" s="407"/>
      <c r="E302" s="407"/>
      <c r="F302" s="407"/>
      <c r="G302" s="407"/>
    </row>
    <row r="303" spans="1:7" s="516" customFormat="1" ht="12.75">
      <c r="A303" s="515"/>
      <c r="B303" s="407"/>
      <c r="C303" s="407"/>
      <c r="D303" s="407"/>
      <c r="E303" s="407"/>
      <c r="F303" s="407"/>
      <c r="G303" s="407"/>
    </row>
    <row r="304" spans="1:7" s="516" customFormat="1" ht="12.75">
      <c r="A304" s="515"/>
      <c r="B304" s="407"/>
      <c r="C304" s="407"/>
      <c r="D304" s="407"/>
      <c r="E304" s="407"/>
      <c r="F304" s="407"/>
      <c r="G304" s="407"/>
    </row>
    <row r="305" spans="1:7" s="516" customFormat="1" ht="12.75">
      <c r="A305" s="515"/>
      <c r="B305" s="407"/>
      <c r="C305" s="407"/>
      <c r="D305" s="407"/>
      <c r="E305" s="407"/>
      <c r="F305" s="407"/>
      <c r="G305" s="407"/>
    </row>
    <row r="306" spans="1:7" s="516" customFormat="1" ht="12.75">
      <c r="A306" s="515"/>
      <c r="B306" s="407"/>
      <c r="C306" s="407"/>
      <c r="D306" s="407"/>
      <c r="E306" s="407"/>
      <c r="F306" s="407"/>
      <c r="G306" s="407"/>
    </row>
    <row r="307" spans="1:7" s="516" customFormat="1" ht="12.75">
      <c r="A307" s="515"/>
      <c r="B307" s="407"/>
      <c r="C307" s="407"/>
      <c r="D307" s="407"/>
      <c r="E307" s="407"/>
      <c r="F307" s="407"/>
      <c r="G307" s="407"/>
    </row>
    <row r="308" spans="1:7" s="516" customFormat="1" ht="12.75">
      <c r="A308" s="515"/>
      <c r="B308" s="407"/>
      <c r="C308" s="407"/>
      <c r="D308" s="407"/>
      <c r="E308" s="407"/>
      <c r="F308" s="407"/>
      <c r="G308" s="407"/>
    </row>
    <row r="309" spans="1:7" s="516" customFormat="1" ht="12.75">
      <c r="A309" s="515"/>
      <c r="B309" s="407"/>
      <c r="C309" s="407"/>
      <c r="D309" s="407"/>
      <c r="E309" s="407"/>
      <c r="F309" s="407"/>
      <c r="G309" s="407"/>
    </row>
    <row r="310" spans="1:7" s="516" customFormat="1" ht="12.75">
      <c r="A310" s="515"/>
      <c r="B310" s="407"/>
      <c r="C310" s="407"/>
      <c r="D310" s="407"/>
      <c r="E310" s="407"/>
      <c r="F310" s="407"/>
      <c r="G310" s="407"/>
    </row>
    <row r="311" spans="1:7" s="516" customFormat="1" ht="12.75">
      <c r="A311" s="515"/>
      <c r="B311" s="381"/>
      <c r="C311" s="381"/>
      <c r="D311" s="407"/>
      <c r="E311" s="381"/>
      <c r="F311" s="381"/>
      <c r="G311" s="407"/>
    </row>
    <row r="312" spans="1:7" s="516" customFormat="1" ht="12.75">
      <c r="A312" s="515"/>
      <c r="B312" s="381"/>
      <c r="C312" s="381"/>
      <c r="D312" s="407"/>
      <c r="E312" s="381"/>
      <c r="F312" s="381"/>
      <c r="G312" s="407"/>
    </row>
  </sheetData>
  <sheetProtection password="EA98" sheet="1" formatColumns="0" selectLockedCells="1"/>
  <mergeCells count="69">
    <mergeCell ref="B145:F145"/>
    <mergeCell ref="B127:F127"/>
    <mergeCell ref="B130:F130"/>
    <mergeCell ref="B133:F133"/>
    <mergeCell ref="B136:F136"/>
    <mergeCell ref="B139:F139"/>
    <mergeCell ref="B142:F142"/>
    <mergeCell ref="B44:E44"/>
    <mergeCell ref="C2:F2"/>
    <mergeCell ref="E8:G8"/>
    <mergeCell ref="E9:G9"/>
    <mergeCell ref="E10:G10"/>
    <mergeCell ref="C3:F3"/>
    <mergeCell ref="B6:G6"/>
    <mergeCell ref="E11:G11"/>
    <mergeCell ref="E12:G12"/>
    <mergeCell ref="F23:G23"/>
    <mergeCell ref="B168:G168"/>
    <mergeCell ref="B48:E48"/>
    <mergeCell ref="B41:G41"/>
    <mergeCell ref="B46:E46"/>
    <mergeCell ref="B50:E50"/>
    <mergeCell ref="B165:G165"/>
    <mergeCell ref="B163:G163"/>
    <mergeCell ref="B157:G157"/>
    <mergeCell ref="B158:G162"/>
    <mergeCell ref="B124:F124"/>
    <mergeCell ref="D15:G15"/>
    <mergeCell ref="B19:C19"/>
    <mergeCell ref="B23:C23"/>
    <mergeCell ref="B16:G16"/>
    <mergeCell ref="D26:E26"/>
    <mergeCell ref="F25:G25"/>
    <mergeCell ref="D25:E25"/>
    <mergeCell ref="B26:C26"/>
    <mergeCell ref="B30:G30"/>
    <mergeCell ref="F19:G19"/>
    <mergeCell ref="B22:C22"/>
    <mergeCell ref="D22:E22"/>
    <mergeCell ref="D19:E19"/>
    <mergeCell ref="F22:G22"/>
    <mergeCell ref="B82:F82"/>
    <mergeCell ref="B85:F85"/>
    <mergeCell ref="B33:C33"/>
    <mergeCell ref="B34:C34"/>
    <mergeCell ref="D23:E23"/>
    <mergeCell ref="F24:G24"/>
    <mergeCell ref="B25:C25"/>
    <mergeCell ref="B24:C24"/>
    <mergeCell ref="D24:E24"/>
    <mergeCell ref="F26:G26"/>
    <mergeCell ref="B118:F118"/>
    <mergeCell ref="B121:F121"/>
    <mergeCell ref="B88:F88"/>
    <mergeCell ref="B91:F91"/>
    <mergeCell ref="B94:F94"/>
    <mergeCell ref="B97:F97"/>
    <mergeCell ref="B100:F100"/>
    <mergeCell ref="B103:F103"/>
    <mergeCell ref="B36:G36"/>
    <mergeCell ref="B39:C39"/>
    <mergeCell ref="B106:F106"/>
    <mergeCell ref="B109:F109"/>
    <mergeCell ref="B112:F112"/>
    <mergeCell ref="B115:F115"/>
    <mergeCell ref="B53:F53"/>
    <mergeCell ref="B56:F56"/>
    <mergeCell ref="B59:F59"/>
    <mergeCell ref="B62:F62"/>
  </mergeCells>
  <dataValidations count="1">
    <dataValidation type="whole" allowBlank="1" showInputMessage="1" showErrorMessage="1" errorTitle="ATTENZIONE" error="INSERIRE SOLO VALORI NUMERICI INTERI" sqref="G118 G88 G121 G91 G94 G100 G59 G62 G53 G82 G85 G127 G56 G103 G106 G109 G112 G115 G124 G133 G130 G139 G136 G145:G155 G142 G97">
      <formula1>0</formula1>
      <formula2>999999999999</formula2>
    </dataValidation>
  </dataValidations>
  <printOptions horizontalCentered="1"/>
  <pageMargins left="0.4" right="0.39" top="0.38" bottom="0.23" header="0.15748031496062992" footer="0.1574803149606299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X32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37.5" style="60" customWidth="1"/>
    <col min="2" max="2" width="10.5" style="62" customWidth="1"/>
    <col min="3" max="22" width="8.33203125" style="60" customWidth="1"/>
    <col min="23" max="23" width="10" style="60" customWidth="1"/>
    <col min="24" max="16384" width="10.66015625" style="60" customWidth="1"/>
  </cols>
  <sheetData>
    <row r="1" spans="1:24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X1" s="322"/>
    </row>
    <row r="2" spans="1:24" ht="30" customHeight="1" thickBot="1">
      <c r="A2" s="61"/>
      <c r="P2" s="1049"/>
      <c r="Q2" s="1049"/>
      <c r="R2" s="1049"/>
      <c r="S2" s="1049"/>
      <c r="T2" s="1049"/>
      <c r="U2" s="1049"/>
      <c r="V2" s="1049"/>
      <c r="W2" s="1049"/>
      <c r="X2" s="1049"/>
    </row>
    <row r="3" spans="1:24" ht="16.5" customHeight="1" thickBot="1">
      <c r="A3" s="63"/>
      <c r="B3" s="64"/>
      <c r="C3" s="65" t="s">
        <v>256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6"/>
      <c r="V3" s="67"/>
      <c r="W3" s="66"/>
      <c r="X3" s="67"/>
    </row>
    <row r="4" spans="1:24" ht="16.5" customHeight="1" thickTop="1">
      <c r="A4" s="287" t="s">
        <v>155</v>
      </c>
      <c r="B4" s="68" t="s">
        <v>75</v>
      </c>
      <c r="C4" s="1077" t="s">
        <v>96</v>
      </c>
      <c r="D4" s="1078"/>
      <c r="E4" s="1077" t="s">
        <v>97</v>
      </c>
      <c r="F4" s="1078"/>
      <c r="G4" s="1077" t="s">
        <v>98</v>
      </c>
      <c r="H4" s="1078"/>
      <c r="I4" s="1077" t="s">
        <v>99</v>
      </c>
      <c r="J4" s="1078"/>
      <c r="K4" s="1077" t="s">
        <v>100</v>
      </c>
      <c r="L4" s="1078"/>
      <c r="M4" s="1077" t="s">
        <v>101</v>
      </c>
      <c r="N4" s="1078"/>
      <c r="O4" s="1077" t="s">
        <v>102</v>
      </c>
      <c r="P4" s="1078"/>
      <c r="Q4" s="1077" t="s">
        <v>103</v>
      </c>
      <c r="R4" s="1078"/>
      <c r="S4" s="1077" t="s">
        <v>404</v>
      </c>
      <c r="T4" s="1078"/>
      <c r="U4" s="1077" t="s">
        <v>405</v>
      </c>
      <c r="V4" s="1078"/>
      <c r="W4" s="69" t="s">
        <v>79</v>
      </c>
      <c r="X4" s="141"/>
    </row>
    <row r="5" spans="1:24" ht="10.5" thickBot="1">
      <c r="A5" s="898" t="s">
        <v>597</v>
      </c>
      <c r="B5" s="70"/>
      <c r="C5" s="71" t="s">
        <v>94</v>
      </c>
      <c r="D5" s="72" t="s">
        <v>95</v>
      </c>
      <c r="E5" s="71" t="s">
        <v>94</v>
      </c>
      <c r="F5" s="72" t="s">
        <v>95</v>
      </c>
      <c r="G5" s="71" t="s">
        <v>94</v>
      </c>
      <c r="H5" s="72" t="s">
        <v>95</v>
      </c>
      <c r="I5" s="71" t="s">
        <v>94</v>
      </c>
      <c r="J5" s="72" t="s">
        <v>95</v>
      </c>
      <c r="K5" s="71" t="s">
        <v>94</v>
      </c>
      <c r="L5" s="72" t="s">
        <v>95</v>
      </c>
      <c r="M5" s="71" t="s">
        <v>94</v>
      </c>
      <c r="N5" s="72" t="s">
        <v>95</v>
      </c>
      <c r="O5" s="71" t="s">
        <v>94</v>
      </c>
      <c r="P5" s="72" t="s">
        <v>95</v>
      </c>
      <c r="Q5" s="71" t="s">
        <v>94</v>
      </c>
      <c r="R5" s="72" t="s">
        <v>95</v>
      </c>
      <c r="S5" s="71" t="s">
        <v>94</v>
      </c>
      <c r="T5" s="73" t="s">
        <v>95</v>
      </c>
      <c r="U5" s="71" t="s">
        <v>94</v>
      </c>
      <c r="V5" s="73" t="s">
        <v>95</v>
      </c>
      <c r="W5" s="71" t="s">
        <v>94</v>
      </c>
      <c r="X5" s="73" t="s">
        <v>95</v>
      </c>
    </row>
    <row r="6" spans="1:24" ht="12.75" customHeight="1" thickTop="1">
      <c r="A6" s="24" t="str">
        <f>'t1'!A6</f>
        <v>Direttore Generale</v>
      </c>
      <c r="B6" s="237" t="str">
        <f>'t1'!B6</f>
        <v>0D0097</v>
      </c>
      <c r="C6" s="241"/>
      <c r="D6" s="242"/>
      <c r="E6" s="241"/>
      <c r="F6" s="242"/>
      <c r="G6" s="241"/>
      <c r="H6" s="242"/>
      <c r="I6" s="241"/>
      <c r="J6" s="242"/>
      <c r="K6" s="241"/>
      <c r="L6" s="242"/>
      <c r="M6" s="243"/>
      <c r="N6" s="244"/>
      <c r="O6" s="241"/>
      <c r="P6" s="242"/>
      <c r="Q6" s="241"/>
      <c r="R6" s="242"/>
      <c r="S6" s="245"/>
      <c r="T6" s="246"/>
      <c r="U6" s="245"/>
      <c r="V6" s="246"/>
      <c r="W6" s="461">
        <f>SUM(C6,E6,G6,I6,K6,M6,O6,Q6,S6,U6)</f>
        <v>0</v>
      </c>
      <c r="X6" s="462">
        <f>SUM(D6,F6,H6,J6,L6,N6,P6,R6,T6,V6)</f>
        <v>0</v>
      </c>
    </row>
    <row r="7" spans="1:24" ht="12.75" customHeight="1">
      <c r="A7" s="157" t="str">
        <f>'t1'!A7</f>
        <v>Dirigente II fascia</v>
      </c>
      <c r="B7" s="230" t="str">
        <f>'t1'!B7</f>
        <v>0D0079</v>
      </c>
      <c r="C7" s="241"/>
      <c r="D7" s="242"/>
      <c r="E7" s="241"/>
      <c r="F7" s="242"/>
      <c r="G7" s="241"/>
      <c r="H7" s="242"/>
      <c r="I7" s="241"/>
      <c r="J7" s="242"/>
      <c r="K7" s="241"/>
      <c r="L7" s="242"/>
      <c r="M7" s="243"/>
      <c r="N7" s="244"/>
      <c r="O7" s="241"/>
      <c r="P7" s="242"/>
      <c r="Q7" s="241"/>
      <c r="R7" s="242"/>
      <c r="S7" s="245"/>
      <c r="T7" s="247"/>
      <c r="U7" s="245"/>
      <c r="V7" s="247"/>
      <c r="W7" s="461">
        <f aca="true" t="shared" si="0" ref="W7:W29">SUM(C7,E7,G7,I7,K7,M7,O7,Q7,S7,U7)</f>
        <v>0</v>
      </c>
      <c r="X7" s="463">
        <f aca="true" t="shared" si="1" ref="X7:X29">SUM(D7,F7,H7,J7,L7,N7,P7,R7,T7,V7)</f>
        <v>0</v>
      </c>
    </row>
    <row r="8" spans="1:24" ht="12.75" customHeight="1">
      <c r="A8" s="157" t="str">
        <f>'t1'!A8</f>
        <v>Dirigente II fascia a tempo determinato</v>
      </c>
      <c r="B8" s="230" t="str">
        <f>'t1'!B8</f>
        <v>0D0080</v>
      </c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3"/>
      <c r="N8" s="244"/>
      <c r="O8" s="241"/>
      <c r="P8" s="242"/>
      <c r="Q8" s="241"/>
      <c r="R8" s="242"/>
      <c r="S8" s="245"/>
      <c r="T8" s="247"/>
      <c r="U8" s="245"/>
      <c r="V8" s="247"/>
      <c r="W8" s="461">
        <f t="shared" si="0"/>
        <v>0</v>
      </c>
      <c r="X8" s="463">
        <f t="shared" si="1"/>
        <v>0</v>
      </c>
    </row>
    <row r="9" spans="1:24" ht="12.75" customHeight="1">
      <c r="A9" s="157" t="str">
        <f>'t1'!A9</f>
        <v>Professional F9</v>
      </c>
      <c r="B9" s="230" t="str">
        <f>'t1'!B9</f>
        <v>0C3PF9</v>
      </c>
      <c r="C9" s="241"/>
      <c r="D9" s="242"/>
      <c r="E9" s="241"/>
      <c r="F9" s="242"/>
      <c r="G9" s="241"/>
      <c r="H9" s="242"/>
      <c r="I9" s="241"/>
      <c r="J9" s="242"/>
      <c r="K9" s="241"/>
      <c r="L9" s="242"/>
      <c r="M9" s="243"/>
      <c r="N9" s="244"/>
      <c r="O9" s="241"/>
      <c r="P9" s="242"/>
      <c r="Q9" s="241"/>
      <c r="R9" s="242"/>
      <c r="S9" s="245"/>
      <c r="T9" s="247"/>
      <c r="U9" s="245"/>
      <c r="V9" s="247"/>
      <c r="W9" s="461">
        <f t="shared" si="0"/>
        <v>0</v>
      </c>
      <c r="X9" s="463">
        <f t="shared" si="1"/>
        <v>0</v>
      </c>
    </row>
    <row r="10" spans="1:24" ht="12.75" customHeight="1">
      <c r="A10" s="157" t="str">
        <f>'t1'!A10</f>
        <v>Professional F8</v>
      </c>
      <c r="B10" s="230" t="str">
        <f>'t1'!B10</f>
        <v>0C3PF8</v>
      </c>
      <c r="C10" s="241"/>
      <c r="D10" s="242"/>
      <c r="E10" s="241"/>
      <c r="F10" s="242"/>
      <c r="G10" s="241"/>
      <c r="H10" s="242"/>
      <c r="I10" s="241"/>
      <c r="J10" s="242"/>
      <c r="K10" s="241"/>
      <c r="L10" s="242"/>
      <c r="M10" s="243"/>
      <c r="N10" s="244"/>
      <c r="O10" s="241"/>
      <c r="P10" s="242"/>
      <c r="Q10" s="241"/>
      <c r="R10" s="242"/>
      <c r="S10" s="245"/>
      <c r="T10" s="247"/>
      <c r="U10" s="245"/>
      <c r="V10" s="247"/>
      <c r="W10" s="461">
        <f t="shared" si="0"/>
        <v>0</v>
      </c>
      <c r="X10" s="463">
        <f t="shared" si="1"/>
        <v>0</v>
      </c>
    </row>
    <row r="11" spans="1:24" ht="12.75" customHeight="1">
      <c r="A11" s="157" t="str">
        <f>'t1'!A11</f>
        <v>Professional F7</v>
      </c>
      <c r="B11" s="230" t="str">
        <f>'t1'!B11</f>
        <v>0C3PF7</v>
      </c>
      <c r="C11" s="241"/>
      <c r="D11" s="242"/>
      <c r="E11" s="241"/>
      <c r="F11" s="242"/>
      <c r="G11" s="241"/>
      <c r="H11" s="242"/>
      <c r="I11" s="241"/>
      <c r="J11" s="242"/>
      <c r="K11" s="241"/>
      <c r="L11" s="242"/>
      <c r="M11" s="243"/>
      <c r="N11" s="244"/>
      <c r="O11" s="241"/>
      <c r="P11" s="242"/>
      <c r="Q11" s="241"/>
      <c r="R11" s="242"/>
      <c r="S11" s="245"/>
      <c r="T11" s="247"/>
      <c r="U11" s="245"/>
      <c r="V11" s="247"/>
      <c r="W11" s="461">
        <f t="shared" si="0"/>
        <v>0</v>
      </c>
      <c r="X11" s="463">
        <f t="shared" si="1"/>
        <v>0</v>
      </c>
    </row>
    <row r="12" spans="1:24" ht="12.75" customHeight="1">
      <c r="A12" s="157" t="str">
        <f>'t1'!A12</f>
        <v>Professional F6</v>
      </c>
      <c r="B12" s="230" t="str">
        <f>'t1'!B12</f>
        <v>0C3PF6</v>
      </c>
      <c r="C12" s="241"/>
      <c r="D12" s="242"/>
      <c r="E12" s="241"/>
      <c r="F12" s="242"/>
      <c r="G12" s="241"/>
      <c r="H12" s="242"/>
      <c r="I12" s="241"/>
      <c r="J12" s="242"/>
      <c r="K12" s="241"/>
      <c r="L12" s="242"/>
      <c r="M12" s="243"/>
      <c r="N12" s="244"/>
      <c r="O12" s="241"/>
      <c r="P12" s="242"/>
      <c r="Q12" s="241"/>
      <c r="R12" s="242"/>
      <c r="S12" s="245"/>
      <c r="T12" s="247"/>
      <c r="U12" s="245"/>
      <c r="V12" s="247"/>
      <c r="W12" s="461">
        <f t="shared" si="0"/>
        <v>0</v>
      </c>
      <c r="X12" s="463">
        <f t="shared" si="1"/>
        <v>0</v>
      </c>
    </row>
    <row r="13" spans="1:24" ht="12.75" customHeight="1">
      <c r="A13" s="157" t="str">
        <f>'t1'!A13</f>
        <v>Funzionario F7</v>
      </c>
      <c r="B13" s="230" t="str">
        <f>'t1'!B13</f>
        <v>0C3FF7</v>
      </c>
      <c r="C13" s="241"/>
      <c r="D13" s="242"/>
      <c r="E13" s="241"/>
      <c r="F13" s="242"/>
      <c r="G13" s="241"/>
      <c r="H13" s="242"/>
      <c r="I13" s="241"/>
      <c r="J13" s="242"/>
      <c r="K13" s="241"/>
      <c r="L13" s="242"/>
      <c r="M13" s="243"/>
      <c r="N13" s="244"/>
      <c r="O13" s="241"/>
      <c r="P13" s="242"/>
      <c r="Q13" s="241"/>
      <c r="R13" s="242"/>
      <c r="S13" s="245"/>
      <c r="T13" s="247"/>
      <c r="U13" s="245"/>
      <c r="V13" s="247"/>
      <c r="W13" s="461">
        <f t="shared" si="0"/>
        <v>0</v>
      </c>
      <c r="X13" s="463">
        <f t="shared" si="1"/>
        <v>0</v>
      </c>
    </row>
    <row r="14" spans="1:24" ht="12.75" customHeight="1">
      <c r="A14" s="157" t="str">
        <f>'t1'!A14</f>
        <v>Funzionario F6</v>
      </c>
      <c r="B14" s="230" t="str">
        <f>'t1'!B14</f>
        <v>0C3FF6</v>
      </c>
      <c r="C14" s="241"/>
      <c r="D14" s="242"/>
      <c r="E14" s="241"/>
      <c r="F14" s="242"/>
      <c r="G14" s="241"/>
      <c r="H14" s="242"/>
      <c r="I14" s="241"/>
      <c r="J14" s="242"/>
      <c r="K14" s="241"/>
      <c r="L14" s="242"/>
      <c r="M14" s="243"/>
      <c r="N14" s="244"/>
      <c r="O14" s="241"/>
      <c r="P14" s="242"/>
      <c r="Q14" s="241"/>
      <c r="R14" s="242"/>
      <c r="S14" s="245"/>
      <c r="T14" s="247"/>
      <c r="U14" s="245"/>
      <c r="V14" s="247"/>
      <c r="W14" s="461">
        <f t="shared" si="0"/>
        <v>0</v>
      </c>
      <c r="X14" s="463">
        <f t="shared" si="1"/>
        <v>0</v>
      </c>
    </row>
    <row r="15" spans="1:24" ht="12.75" customHeight="1">
      <c r="A15" s="157" t="str">
        <f>'t1'!A15</f>
        <v>Funzionario F5</v>
      </c>
      <c r="B15" s="230" t="str">
        <f>'t1'!B15</f>
        <v>0C3FF5</v>
      </c>
      <c r="C15" s="241"/>
      <c r="D15" s="242"/>
      <c r="E15" s="241"/>
      <c r="F15" s="242"/>
      <c r="G15" s="241"/>
      <c r="H15" s="242"/>
      <c r="I15" s="241"/>
      <c r="J15" s="242"/>
      <c r="K15" s="241"/>
      <c r="L15" s="242"/>
      <c r="M15" s="243"/>
      <c r="N15" s="244"/>
      <c r="O15" s="241"/>
      <c r="P15" s="242"/>
      <c r="Q15" s="241"/>
      <c r="R15" s="242"/>
      <c r="S15" s="245"/>
      <c r="T15" s="247"/>
      <c r="U15" s="245"/>
      <c r="V15" s="247"/>
      <c r="W15" s="461">
        <f t="shared" si="0"/>
        <v>0</v>
      </c>
      <c r="X15" s="463">
        <f t="shared" si="1"/>
        <v>0</v>
      </c>
    </row>
    <row r="16" spans="1:24" ht="12.75" customHeight="1">
      <c r="A16" s="157" t="str">
        <f>'t1'!A16</f>
        <v>Funzionario F4</v>
      </c>
      <c r="B16" s="230" t="str">
        <f>'t1'!B16</f>
        <v>0C3FF4</v>
      </c>
      <c r="C16" s="241"/>
      <c r="D16" s="242"/>
      <c r="E16" s="241"/>
      <c r="F16" s="242"/>
      <c r="G16" s="241"/>
      <c r="H16" s="242"/>
      <c r="I16" s="241"/>
      <c r="J16" s="242"/>
      <c r="K16" s="241"/>
      <c r="L16" s="242"/>
      <c r="M16" s="243"/>
      <c r="N16" s="244"/>
      <c r="O16" s="241"/>
      <c r="P16" s="242"/>
      <c r="Q16" s="241"/>
      <c r="R16" s="242"/>
      <c r="S16" s="245"/>
      <c r="T16" s="247"/>
      <c r="U16" s="245"/>
      <c r="V16" s="247"/>
      <c r="W16" s="461">
        <f t="shared" si="0"/>
        <v>0</v>
      </c>
      <c r="X16" s="463">
        <f t="shared" si="1"/>
        <v>0</v>
      </c>
    </row>
    <row r="17" spans="1:24" ht="12.75" customHeight="1">
      <c r="A17" s="157" t="str">
        <f>'t1'!A17</f>
        <v>Funzionario F3</v>
      </c>
      <c r="B17" s="230" t="str">
        <f>'t1'!B17</f>
        <v>0C3FF3</v>
      </c>
      <c r="C17" s="241"/>
      <c r="D17" s="242"/>
      <c r="E17" s="241"/>
      <c r="F17" s="242"/>
      <c r="G17" s="241"/>
      <c r="H17" s="242"/>
      <c r="I17" s="241"/>
      <c r="J17" s="242"/>
      <c r="K17" s="241"/>
      <c r="L17" s="242"/>
      <c r="M17" s="243"/>
      <c r="N17" s="244"/>
      <c r="O17" s="241"/>
      <c r="P17" s="242"/>
      <c r="Q17" s="241"/>
      <c r="R17" s="242"/>
      <c r="S17" s="245"/>
      <c r="T17" s="247"/>
      <c r="U17" s="245"/>
      <c r="V17" s="247"/>
      <c r="W17" s="461">
        <f t="shared" si="0"/>
        <v>0</v>
      </c>
      <c r="X17" s="463">
        <f t="shared" si="1"/>
        <v>0</v>
      </c>
    </row>
    <row r="18" spans="1:24" ht="12.75" customHeight="1">
      <c r="A18" s="157" t="str">
        <f>'t1'!A18</f>
        <v>Funzionaro F2</v>
      </c>
      <c r="B18" s="230" t="str">
        <f>'t1'!B18</f>
        <v>0C3FF2</v>
      </c>
      <c r="C18" s="241"/>
      <c r="D18" s="242"/>
      <c r="E18" s="241"/>
      <c r="F18" s="242"/>
      <c r="G18" s="241"/>
      <c r="H18" s="242"/>
      <c r="I18" s="241"/>
      <c r="J18" s="242"/>
      <c r="K18" s="241"/>
      <c r="L18" s="242"/>
      <c r="M18" s="243"/>
      <c r="N18" s="244"/>
      <c r="O18" s="241"/>
      <c r="P18" s="242"/>
      <c r="Q18" s="241"/>
      <c r="R18" s="242"/>
      <c r="S18" s="245"/>
      <c r="T18" s="247"/>
      <c r="U18" s="245"/>
      <c r="V18" s="247"/>
      <c r="W18" s="461">
        <f t="shared" si="0"/>
        <v>0</v>
      </c>
      <c r="X18" s="463">
        <f t="shared" si="1"/>
        <v>0</v>
      </c>
    </row>
    <row r="19" spans="1:24" ht="12.75" customHeight="1">
      <c r="A19" s="157" t="str">
        <f>'t1'!A19</f>
        <v>Funzionario F1</v>
      </c>
      <c r="B19" s="230" t="str">
        <f>'t1'!B19</f>
        <v>0C3FF1</v>
      </c>
      <c r="C19" s="241"/>
      <c r="D19" s="242"/>
      <c r="E19" s="241"/>
      <c r="F19" s="242"/>
      <c r="G19" s="241"/>
      <c r="H19" s="242"/>
      <c r="I19" s="241"/>
      <c r="J19" s="242"/>
      <c r="K19" s="241"/>
      <c r="L19" s="242"/>
      <c r="M19" s="243"/>
      <c r="N19" s="244"/>
      <c r="O19" s="241"/>
      <c r="P19" s="242"/>
      <c r="Q19" s="241"/>
      <c r="R19" s="242"/>
      <c r="S19" s="245"/>
      <c r="T19" s="247"/>
      <c r="U19" s="245"/>
      <c r="V19" s="247"/>
      <c r="W19" s="461">
        <f t="shared" si="0"/>
        <v>0</v>
      </c>
      <c r="X19" s="463">
        <f t="shared" si="1"/>
        <v>0</v>
      </c>
    </row>
    <row r="20" spans="1:24" ht="12.75" customHeight="1">
      <c r="A20" s="157" t="str">
        <f>'t1'!A20</f>
        <v>Collaboratore F6</v>
      </c>
      <c r="B20" s="230" t="str">
        <f>'t1'!B20</f>
        <v>0C2CF6</v>
      </c>
      <c r="C20" s="241"/>
      <c r="D20" s="242"/>
      <c r="E20" s="241"/>
      <c r="F20" s="242"/>
      <c r="G20" s="241"/>
      <c r="H20" s="242"/>
      <c r="I20" s="241"/>
      <c r="J20" s="242"/>
      <c r="K20" s="241"/>
      <c r="L20" s="242"/>
      <c r="M20" s="243"/>
      <c r="N20" s="244"/>
      <c r="O20" s="241"/>
      <c r="P20" s="242"/>
      <c r="Q20" s="241"/>
      <c r="R20" s="242"/>
      <c r="S20" s="245"/>
      <c r="T20" s="247"/>
      <c r="U20" s="245"/>
      <c r="V20" s="247"/>
      <c r="W20" s="461">
        <f t="shared" si="0"/>
        <v>0</v>
      </c>
      <c r="X20" s="463">
        <f t="shared" si="1"/>
        <v>0</v>
      </c>
    </row>
    <row r="21" spans="1:24" ht="12.75" customHeight="1">
      <c r="A21" s="157" t="str">
        <f>'t1'!A21</f>
        <v>Collaboratore F5</v>
      </c>
      <c r="B21" s="230" t="str">
        <f>'t1'!B21</f>
        <v>0C2CF5</v>
      </c>
      <c r="C21" s="241"/>
      <c r="D21" s="242"/>
      <c r="E21" s="241"/>
      <c r="F21" s="242"/>
      <c r="G21" s="241"/>
      <c r="H21" s="242"/>
      <c r="I21" s="241"/>
      <c r="J21" s="242"/>
      <c r="K21" s="241"/>
      <c r="L21" s="242"/>
      <c r="M21" s="243"/>
      <c r="N21" s="244"/>
      <c r="O21" s="241"/>
      <c r="P21" s="242"/>
      <c r="Q21" s="241"/>
      <c r="R21" s="242"/>
      <c r="S21" s="245"/>
      <c r="T21" s="247"/>
      <c r="U21" s="245"/>
      <c r="V21" s="247"/>
      <c r="W21" s="461">
        <f t="shared" si="0"/>
        <v>0</v>
      </c>
      <c r="X21" s="463">
        <f t="shared" si="1"/>
        <v>0</v>
      </c>
    </row>
    <row r="22" spans="1:24" ht="12.75" customHeight="1">
      <c r="A22" s="157" t="str">
        <f>'t1'!A22</f>
        <v>Collaboratore F4</v>
      </c>
      <c r="B22" s="230" t="str">
        <f>'t1'!B22</f>
        <v>0C2CF4</v>
      </c>
      <c r="C22" s="241"/>
      <c r="D22" s="242"/>
      <c r="E22" s="241"/>
      <c r="F22" s="242"/>
      <c r="G22" s="241"/>
      <c r="H22" s="242"/>
      <c r="I22" s="241"/>
      <c r="J22" s="242"/>
      <c r="K22" s="241"/>
      <c r="L22" s="242"/>
      <c r="M22" s="243"/>
      <c r="N22" s="244"/>
      <c r="O22" s="241"/>
      <c r="P22" s="242"/>
      <c r="Q22" s="241"/>
      <c r="R22" s="242"/>
      <c r="S22" s="245"/>
      <c r="T22" s="247"/>
      <c r="U22" s="245"/>
      <c r="V22" s="247"/>
      <c r="W22" s="461">
        <f t="shared" si="0"/>
        <v>0</v>
      </c>
      <c r="X22" s="463">
        <f t="shared" si="1"/>
        <v>0</v>
      </c>
    </row>
    <row r="23" spans="1:24" ht="12.75" customHeight="1">
      <c r="A23" s="157" t="str">
        <f>'t1'!A23</f>
        <v>Collaboratore F3</v>
      </c>
      <c r="B23" s="230" t="str">
        <f>'t1'!B23</f>
        <v>0C2CF3</v>
      </c>
      <c r="C23" s="241"/>
      <c r="D23" s="242"/>
      <c r="E23" s="241"/>
      <c r="F23" s="242"/>
      <c r="G23" s="241"/>
      <c r="H23" s="242"/>
      <c r="I23" s="241"/>
      <c r="J23" s="242"/>
      <c r="K23" s="241"/>
      <c r="L23" s="242"/>
      <c r="M23" s="243"/>
      <c r="N23" s="244"/>
      <c r="O23" s="241"/>
      <c r="P23" s="242"/>
      <c r="Q23" s="241"/>
      <c r="R23" s="242"/>
      <c r="S23" s="245"/>
      <c r="T23" s="247"/>
      <c r="U23" s="245"/>
      <c r="V23" s="247"/>
      <c r="W23" s="461">
        <f t="shared" si="0"/>
        <v>0</v>
      </c>
      <c r="X23" s="463">
        <f t="shared" si="1"/>
        <v>0</v>
      </c>
    </row>
    <row r="24" spans="1:24" ht="12.75" customHeight="1">
      <c r="A24" s="157" t="str">
        <f>'t1'!A24</f>
        <v>Collaboratore F2</v>
      </c>
      <c r="B24" s="230" t="str">
        <f>'t1'!B24</f>
        <v>0C2CF2</v>
      </c>
      <c r="C24" s="241"/>
      <c r="D24" s="242"/>
      <c r="E24" s="241"/>
      <c r="F24" s="242"/>
      <c r="G24" s="241"/>
      <c r="H24" s="242"/>
      <c r="I24" s="241"/>
      <c r="J24" s="242"/>
      <c r="K24" s="241"/>
      <c r="L24" s="242"/>
      <c r="M24" s="243"/>
      <c r="N24" s="244"/>
      <c r="O24" s="241"/>
      <c r="P24" s="242"/>
      <c r="Q24" s="241"/>
      <c r="R24" s="242"/>
      <c r="S24" s="245"/>
      <c r="T24" s="247"/>
      <c r="U24" s="245"/>
      <c r="V24" s="247"/>
      <c r="W24" s="461">
        <f t="shared" si="0"/>
        <v>0</v>
      </c>
      <c r="X24" s="463">
        <f t="shared" si="1"/>
        <v>0</v>
      </c>
    </row>
    <row r="25" spans="1:24" ht="12.75" customHeight="1">
      <c r="A25" s="157" t="str">
        <f>'t1'!A25</f>
        <v>Collaboratore F1</v>
      </c>
      <c r="B25" s="230" t="str">
        <f>'t1'!B25</f>
        <v>0C2CF1</v>
      </c>
      <c r="C25" s="241"/>
      <c r="D25" s="242"/>
      <c r="E25" s="241"/>
      <c r="F25" s="242"/>
      <c r="G25" s="241"/>
      <c r="H25" s="242"/>
      <c r="I25" s="241"/>
      <c r="J25" s="242"/>
      <c r="K25" s="241"/>
      <c r="L25" s="242"/>
      <c r="M25" s="243"/>
      <c r="N25" s="244"/>
      <c r="O25" s="241"/>
      <c r="P25" s="242"/>
      <c r="Q25" s="241"/>
      <c r="R25" s="242"/>
      <c r="S25" s="245"/>
      <c r="T25" s="247"/>
      <c r="U25" s="245"/>
      <c r="V25" s="247"/>
      <c r="W25" s="461">
        <f t="shared" si="0"/>
        <v>0</v>
      </c>
      <c r="X25" s="463">
        <f t="shared" si="1"/>
        <v>0</v>
      </c>
    </row>
    <row r="26" spans="1:24" ht="12.75" customHeight="1">
      <c r="A26" s="157" t="str">
        <f>'t1'!A26</f>
        <v>Operatore F3</v>
      </c>
      <c r="B26" s="230" t="str">
        <f>'t1'!B26</f>
        <v>0C1OF3</v>
      </c>
      <c r="C26" s="241"/>
      <c r="D26" s="242"/>
      <c r="E26" s="241"/>
      <c r="F26" s="242"/>
      <c r="G26" s="241"/>
      <c r="H26" s="242"/>
      <c r="I26" s="241"/>
      <c r="J26" s="242"/>
      <c r="K26" s="241"/>
      <c r="L26" s="242"/>
      <c r="M26" s="243"/>
      <c r="N26" s="244"/>
      <c r="O26" s="241"/>
      <c r="P26" s="242"/>
      <c r="Q26" s="241"/>
      <c r="R26" s="242"/>
      <c r="S26" s="245"/>
      <c r="T26" s="247"/>
      <c r="U26" s="245"/>
      <c r="V26" s="247"/>
      <c r="W26" s="461">
        <f t="shared" si="0"/>
        <v>0</v>
      </c>
      <c r="X26" s="463">
        <f t="shared" si="1"/>
        <v>0</v>
      </c>
    </row>
    <row r="27" spans="1:24" ht="12.75" customHeight="1">
      <c r="A27" s="157" t="str">
        <f>'t1'!A27</f>
        <v>Operatore F2</v>
      </c>
      <c r="B27" s="230" t="str">
        <f>'t1'!B27</f>
        <v>0C1OF2</v>
      </c>
      <c r="C27" s="241"/>
      <c r="D27" s="242"/>
      <c r="E27" s="241"/>
      <c r="F27" s="242"/>
      <c r="G27" s="241"/>
      <c r="H27" s="242"/>
      <c r="I27" s="241"/>
      <c r="J27" s="242"/>
      <c r="K27" s="241"/>
      <c r="L27" s="242"/>
      <c r="M27" s="243"/>
      <c r="N27" s="244"/>
      <c r="O27" s="241"/>
      <c r="P27" s="242"/>
      <c r="Q27" s="241"/>
      <c r="R27" s="242"/>
      <c r="S27" s="245"/>
      <c r="T27" s="247"/>
      <c r="U27" s="245"/>
      <c r="V27" s="247"/>
      <c r="W27" s="461">
        <f t="shared" si="0"/>
        <v>0</v>
      </c>
      <c r="X27" s="463">
        <f t="shared" si="1"/>
        <v>0</v>
      </c>
    </row>
    <row r="28" spans="1:24" ht="12.75" customHeight="1">
      <c r="A28" s="157" t="str">
        <f>'t1'!A28</f>
        <v>Operatore F1</v>
      </c>
      <c r="B28" s="230" t="str">
        <f>'t1'!B28</f>
        <v>0C1OF1</v>
      </c>
      <c r="C28" s="241"/>
      <c r="D28" s="242"/>
      <c r="E28" s="241"/>
      <c r="F28" s="242"/>
      <c r="G28" s="241"/>
      <c r="H28" s="242"/>
      <c r="I28" s="241"/>
      <c r="J28" s="242"/>
      <c r="K28" s="241"/>
      <c r="L28" s="242"/>
      <c r="M28" s="243"/>
      <c r="N28" s="244"/>
      <c r="O28" s="241"/>
      <c r="P28" s="242"/>
      <c r="Q28" s="241"/>
      <c r="R28" s="242"/>
      <c r="S28" s="245"/>
      <c r="T28" s="247"/>
      <c r="U28" s="245"/>
      <c r="V28" s="247"/>
      <c r="W28" s="461">
        <f t="shared" si="0"/>
        <v>0</v>
      </c>
      <c r="X28" s="463">
        <f t="shared" si="1"/>
        <v>0</v>
      </c>
    </row>
    <row r="29" spans="1:24" ht="12.75" customHeight="1" thickBot="1">
      <c r="A29" s="157" t="str">
        <f>'t1'!A29</f>
        <v>Personale contrattista a t. ind. (a)</v>
      </c>
      <c r="B29" s="230" t="str">
        <f>'t1'!B29</f>
        <v>000061</v>
      </c>
      <c r="C29" s="241"/>
      <c r="D29" s="242"/>
      <c r="E29" s="241"/>
      <c r="F29" s="242"/>
      <c r="G29" s="241"/>
      <c r="H29" s="242"/>
      <c r="I29" s="241"/>
      <c r="J29" s="242"/>
      <c r="K29" s="241"/>
      <c r="L29" s="242"/>
      <c r="M29" s="243"/>
      <c r="N29" s="244"/>
      <c r="O29" s="241"/>
      <c r="P29" s="242"/>
      <c r="Q29" s="241"/>
      <c r="R29" s="242"/>
      <c r="S29" s="245"/>
      <c r="T29" s="247"/>
      <c r="U29" s="245"/>
      <c r="V29" s="247"/>
      <c r="W29" s="461">
        <f t="shared" si="0"/>
        <v>0</v>
      </c>
      <c r="X29" s="463">
        <f t="shared" si="1"/>
        <v>0</v>
      </c>
    </row>
    <row r="30" spans="1:24" ht="17.25" customHeight="1" thickBot="1" thickTop="1">
      <c r="A30" s="74" t="s">
        <v>79</v>
      </c>
      <c r="B30" s="75"/>
      <c r="C30" s="458">
        <f aca="true" t="shared" si="2" ref="C30:X30">SUM(C6:C29)</f>
        <v>0</v>
      </c>
      <c r="D30" s="459">
        <f t="shared" si="2"/>
        <v>0</v>
      </c>
      <c r="E30" s="458">
        <f t="shared" si="2"/>
        <v>0</v>
      </c>
      <c r="F30" s="459">
        <f t="shared" si="2"/>
        <v>0</v>
      </c>
      <c r="G30" s="458">
        <f t="shared" si="2"/>
        <v>0</v>
      </c>
      <c r="H30" s="459">
        <f t="shared" si="2"/>
        <v>0</v>
      </c>
      <c r="I30" s="458">
        <f t="shared" si="2"/>
        <v>0</v>
      </c>
      <c r="J30" s="459">
        <f t="shared" si="2"/>
        <v>0</v>
      </c>
      <c r="K30" s="458">
        <f t="shared" si="2"/>
        <v>0</v>
      </c>
      <c r="L30" s="459">
        <f t="shared" si="2"/>
        <v>0</v>
      </c>
      <c r="M30" s="458">
        <f t="shared" si="2"/>
        <v>0</v>
      </c>
      <c r="N30" s="459">
        <f t="shared" si="2"/>
        <v>0</v>
      </c>
      <c r="O30" s="458">
        <f t="shared" si="2"/>
        <v>0</v>
      </c>
      <c r="P30" s="459">
        <f t="shared" si="2"/>
        <v>0</v>
      </c>
      <c r="Q30" s="458">
        <f t="shared" si="2"/>
        <v>0</v>
      </c>
      <c r="R30" s="459">
        <f t="shared" si="2"/>
        <v>0</v>
      </c>
      <c r="S30" s="458">
        <f t="shared" si="2"/>
        <v>0</v>
      </c>
      <c r="T30" s="459">
        <f t="shared" si="2"/>
        <v>0</v>
      </c>
      <c r="U30" s="458">
        <f t="shared" si="2"/>
        <v>0</v>
      </c>
      <c r="V30" s="459">
        <f t="shared" si="2"/>
        <v>0</v>
      </c>
      <c r="W30" s="458">
        <f t="shared" si="2"/>
        <v>0</v>
      </c>
      <c r="X30" s="460">
        <f t="shared" si="2"/>
        <v>0</v>
      </c>
    </row>
    <row r="31" spans="1:11" s="45" customFormat="1" ht="19.5" customHeight="1">
      <c r="A31" s="25" t="str">
        <f>'t1'!$A$201</f>
        <v>(a) personale a tempo indeterminato al quale viene applicato un contratto di lavoro di tipo privatistico (es.:tipografico,chimico,edile,metalmeccanico,portierato, ecc.)</v>
      </c>
      <c r="B31" s="7"/>
      <c r="C31" s="5"/>
      <c r="D31" s="5"/>
      <c r="E31" s="5"/>
      <c r="F31" s="5"/>
      <c r="G31" s="5"/>
      <c r="H31" s="5"/>
      <c r="I31" s="5"/>
      <c r="J31" s="5"/>
      <c r="K31" s="80"/>
    </row>
    <row r="32" spans="1:2" s="5" customFormat="1" ht="9.75">
      <c r="A32" s="25"/>
      <c r="B32" s="7"/>
    </row>
  </sheetData>
  <sheetProtection password="EA98" sheet="1" formatColumns="0" selectLockedCells="1"/>
  <mergeCells count="12">
    <mergeCell ref="O4:P4"/>
    <mergeCell ref="Q4:R4"/>
    <mergeCell ref="A1:V1"/>
    <mergeCell ref="C4:D4"/>
    <mergeCell ref="E4:F4"/>
    <mergeCell ref="G4:H4"/>
    <mergeCell ref="I4:J4"/>
    <mergeCell ref="P2:X2"/>
    <mergeCell ref="U4:V4"/>
    <mergeCell ref="K4:L4"/>
    <mergeCell ref="S4:T4"/>
    <mergeCell ref="M4:N4"/>
  </mergeCells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AB33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6.83203125" style="45" customWidth="1"/>
    <col min="2" max="2" width="8.16015625" style="47" bestFit="1" customWidth="1"/>
    <col min="3" max="4" width="6.66015625" style="45" customWidth="1"/>
    <col min="5" max="24" width="8" style="45" customWidth="1"/>
    <col min="25" max="26" width="6.5" style="45" customWidth="1"/>
    <col min="27" max="28" width="8.16015625" style="45" customWidth="1"/>
    <col min="29" max="16384" width="10.66015625" style="45" customWidth="1"/>
  </cols>
  <sheetData>
    <row r="1" spans="1:28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AB1" s="322"/>
    </row>
    <row r="2" spans="1:28" ht="30" customHeight="1" thickBot="1">
      <c r="A2" s="46"/>
      <c r="S2" s="1049"/>
      <c r="T2" s="1049"/>
      <c r="U2" s="1049"/>
      <c r="V2" s="1049"/>
      <c r="W2" s="1049"/>
      <c r="X2" s="1049"/>
      <c r="Y2" s="1049"/>
      <c r="Z2" s="1049"/>
      <c r="AA2" s="1049"/>
      <c r="AB2" s="1049"/>
    </row>
    <row r="3" spans="1:28" ht="16.5" customHeight="1" thickBot="1">
      <c r="A3" s="48"/>
      <c r="B3" s="49"/>
      <c r="C3" s="50" t="s">
        <v>257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1"/>
      <c r="Z3" s="52"/>
      <c r="AA3" s="51"/>
      <c r="AB3" s="52"/>
    </row>
    <row r="4" spans="1:28" ht="16.5" customHeight="1" thickTop="1">
      <c r="A4" s="286" t="s">
        <v>148</v>
      </c>
      <c r="B4" s="53" t="s">
        <v>75</v>
      </c>
      <c r="C4" s="1079" t="s">
        <v>182</v>
      </c>
      <c r="D4" s="1081"/>
      <c r="E4" s="169" t="s">
        <v>183</v>
      </c>
      <c r="F4" s="168"/>
      <c r="G4" s="1079" t="s">
        <v>86</v>
      </c>
      <c r="H4" s="1081"/>
      <c r="I4" s="1079" t="s">
        <v>87</v>
      </c>
      <c r="J4" s="1081"/>
      <c r="K4" s="1079" t="s">
        <v>88</v>
      </c>
      <c r="L4" s="1081"/>
      <c r="M4" s="1079" t="s">
        <v>89</v>
      </c>
      <c r="N4" s="1081"/>
      <c r="O4" s="1079" t="s">
        <v>90</v>
      </c>
      <c r="P4" s="1081"/>
      <c r="Q4" s="1079" t="s">
        <v>91</v>
      </c>
      <c r="R4" s="1081"/>
      <c r="S4" s="1079" t="s">
        <v>92</v>
      </c>
      <c r="T4" s="1081"/>
      <c r="U4" s="1079" t="s">
        <v>93</v>
      </c>
      <c r="V4" s="1081"/>
      <c r="W4" s="1079" t="s">
        <v>406</v>
      </c>
      <c r="X4" s="1081"/>
      <c r="Y4" s="1079" t="s">
        <v>407</v>
      </c>
      <c r="Z4" s="1080"/>
      <c r="AA4" s="1079" t="s">
        <v>79</v>
      </c>
      <c r="AB4" s="1080"/>
    </row>
    <row r="5" spans="1:28" ht="10.5" thickBot="1">
      <c r="A5" s="899" t="s">
        <v>597</v>
      </c>
      <c r="B5" s="54"/>
      <c r="C5" s="55" t="s">
        <v>94</v>
      </c>
      <c r="D5" s="56" t="s">
        <v>95</v>
      </c>
      <c r="E5" s="55" t="s">
        <v>94</v>
      </c>
      <c r="F5" s="56" t="s">
        <v>95</v>
      </c>
      <c r="G5" s="55" t="s">
        <v>94</v>
      </c>
      <c r="H5" s="56" t="s">
        <v>95</v>
      </c>
      <c r="I5" s="55" t="s">
        <v>94</v>
      </c>
      <c r="J5" s="56" t="s">
        <v>95</v>
      </c>
      <c r="K5" s="55" t="s">
        <v>94</v>
      </c>
      <c r="L5" s="56" t="s">
        <v>95</v>
      </c>
      <c r="M5" s="55" t="s">
        <v>94</v>
      </c>
      <c r="N5" s="56" t="s">
        <v>95</v>
      </c>
      <c r="O5" s="55" t="s">
        <v>94</v>
      </c>
      <c r="P5" s="56" t="s">
        <v>95</v>
      </c>
      <c r="Q5" s="55" t="s">
        <v>94</v>
      </c>
      <c r="R5" s="56" t="s">
        <v>95</v>
      </c>
      <c r="S5" s="55" t="s">
        <v>94</v>
      </c>
      <c r="T5" s="56" t="s">
        <v>95</v>
      </c>
      <c r="U5" s="55" t="s">
        <v>94</v>
      </c>
      <c r="V5" s="56" t="s">
        <v>95</v>
      </c>
      <c r="W5" s="55" t="s">
        <v>94</v>
      </c>
      <c r="X5" s="57" t="s">
        <v>95</v>
      </c>
      <c r="Y5" s="55" t="s">
        <v>94</v>
      </c>
      <c r="Z5" s="57" t="s">
        <v>95</v>
      </c>
      <c r="AA5" s="55" t="s">
        <v>94</v>
      </c>
      <c r="AB5" s="57" t="s">
        <v>95</v>
      </c>
    </row>
    <row r="6" spans="1:28" ht="13.5" customHeight="1" thickTop="1">
      <c r="A6" s="24" t="str">
        <f>'t1'!A6</f>
        <v>Direttore Generale</v>
      </c>
      <c r="B6" s="237" t="str">
        <f>'t1'!B6</f>
        <v>0D0097</v>
      </c>
      <c r="C6" s="262"/>
      <c r="D6" s="263"/>
      <c r="E6" s="264"/>
      <c r="F6" s="263"/>
      <c r="G6" s="262"/>
      <c r="H6" s="263"/>
      <c r="I6" s="262"/>
      <c r="J6" s="263"/>
      <c r="K6" s="262"/>
      <c r="L6" s="263"/>
      <c r="M6" s="262"/>
      <c r="N6" s="263"/>
      <c r="O6" s="264"/>
      <c r="P6" s="265"/>
      <c r="Q6" s="262"/>
      <c r="R6" s="263"/>
      <c r="S6" s="262"/>
      <c r="T6" s="263"/>
      <c r="U6" s="262"/>
      <c r="V6" s="263"/>
      <c r="W6" s="266"/>
      <c r="X6" s="267"/>
      <c r="Y6" s="266"/>
      <c r="Z6" s="267"/>
      <c r="AA6" s="464">
        <f>SUM(C6,E6,G6,I6,K6,M6,O6,Q6,S6,U6,W6,Y6)</f>
        <v>0</v>
      </c>
      <c r="AB6" s="465">
        <f>SUM(D6,F6,H6,J6,L6,N6,P6,R6,T6,V6,X6,Z6)</f>
        <v>0</v>
      </c>
    </row>
    <row r="7" spans="1:28" ht="13.5" customHeight="1">
      <c r="A7" s="157" t="str">
        <f>'t1'!A7</f>
        <v>Dirigente II fascia</v>
      </c>
      <c r="B7" s="230" t="str">
        <f>'t1'!B7</f>
        <v>0D0079</v>
      </c>
      <c r="C7" s="262"/>
      <c r="D7" s="263"/>
      <c r="E7" s="264"/>
      <c r="F7" s="263"/>
      <c r="G7" s="262"/>
      <c r="H7" s="263"/>
      <c r="I7" s="262"/>
      <c r="J7" s="263"/>
      <c r="K7" s="262"/>
      <c r="L7" s="263"/>
      <c r="M7" s="262"/>
      <c r="N7" s="263"/>
      <c r="O7" s="264"/>
      <c r="P7" s="265"/>
      <c r="Q7" s="262"/>
      <c r="R7" s="263"/>
      <c r="S7" s="262"/>
      <c r="T7" s="263"/>
      <c r="U7" s="262"/>
      <c r="V7" s="263"/>
      <c r="W7" s="266"/>
      <c r="X7" s="263"/>
      <c r="Y7" s="266"/>
      <c r="Z7" s="263"/>
      <c r="AA7" s="466">
        <f aca="true" t="shared" si="0" ref="AA7:AA29">SUM(C7,E7,G7,I7,K7,M7,O7,Q7,S7,U7,W7,Y7)</f>
        <v>0</v>
      </c>
      <c r="AB7" s="467">
        <f aca="true" t="shared" si="1" ref="AB7:AB29">SUM(D7,F7,H7,J7,L7,N7,P7,R7,T7,V7,X7,Z7)</f>
        <v>0</v>
      </c>
    </row>
    <row r="8" spans="1:28" ht="13.5" customHeight="1">
      <c r="A8" s="157" t="str">
        <f>'t1'!A8</f>
        <v>Dirigente II fascia a tempo determinato</v>
      </c>
      <c r="B8" s="230" t="str">
        <f>'t1'!B8</f>
        <v>0D0080</v>
      </c>
      <c r="C8" s="262"/>
      <c r="D8" s="263"/>
      <c r="E8" s="264"/>
      <c r="F8" s="263"/>
      <c r="G8" s="262"/>
      <c r="H8" s="263"/>
      <c r="I8" s="262"/>
      <c r="J8" s="263"/>
      <c r="K8" s="262"/>
      <c r="L8" s="263"/>
      <c r="M8" s="262"/>
      <c r="N8" s="263"/>
      <c r="O8" s="264"/>
      <c r="P8" s="265"/>
      <c r="Q8" s="262"/>
      <c r="R8" s="263"/>
      <c r="S8" s="262"/>
      <c r="T8" s="263"/>
      <c r="U8" s="262"/>
      <c r="V8" s="263"/>
      <c r="W8" s="266"/>
      <c r="X8" s="263"/>
      <c r="Y8" s="266"/>
      <c r="Z8" s="263"/>
      <c r="AA8" s="466">
        <f t="shared" si="0"/>
        <v>0</v>
      </c>
      <c r="AB8" s="467">
        <f t="shared" si="1"/>
        <v>0</v>
      </c>
    </row>
    <row r="9" spans="1:28" ht="13.5" customHeight="1">
      <c r="A9" s="157" t="str">
        <f>'t1'!A9</f>
        <v>Professional F9</v>
      </c>
      <c r="B9" s="230" t="str">
        <f>'t1'!B9</f>
        <v>0C3PF9</v>
      </c>
      <c r="C9" s="262"/>
      <c r="D9" s="263"/>
      <c r="E9" s="264"/>
      <c r="F9" s="263"/>
      <c r="G9" s="262"/>
      <c r="H9" s="263"/>
      <c r="I9" s="262"/>
      <c r="J9" s="263"/>
      <c r="K9" s="262"/>
      <c r="L9" s="263"/>
      <c r="M9" s="262"/>
      <c r="N9" s="263"/>
      <c r="O9" s="264"/>
      <c r="P9" s="265"/>
      <c r="Q9" s="262"/>
      <c r="R9" s="263"/>
      <c r="S9" s="262"/>
      <c r="T9" s="263"/>
      <c r="U9" s="262"/>
      <c r="V9" s="263"/>
      <c r="W9" s="266"/>
      <c r="X9" s="263"/>
      <c r="Y9" s="266"/>
      <c r="Z9" s="263"/>
      <c r="AA9" s="466">
        <f t="shared" si="0"/>
        <v>0</v>
      </c>
      <c r="AB9" s="467">
        <f t="shared" si="1"/>
        <v>0</v>
      </c>
    </row>
    <row r="10" spans="1:28" ht="13.5" customHeight="1">
      <c r="A10" s="157" t="str">
        <f>'t1'!A10</f>
        <v>Professional F8</v>
      </c>
      <c r="B10" s="230" t="str">
        <f>'t1'!B10</f>
        <v>0C3PF8</v>
      </c>
      <c r="C10" s="262"/>
      <c r="D10" s="263"/>
      <c r="E10" s="264"/>
      <c r="F10" s="263"/>
      <c r="G10" s="262"/>
      <c r="H10" s="263"/>
      <c r="I10" s="262"/>
      <c r="J10" s="263"/>
      <c r="K10" s="262"/>
      <c r="L10" s="263"/>
      <c r="M10" s="262"/>
      <c r="N10" s="263"/>
      <c r="O10" s="264"/>
      <c r="P10" s="265"/>
      <c r="Q10" s="262"/>
      <c r="R10" s="263"/>
      <c r="S10" s="262"/>
      <c r="T10" s="263"/>
      <c r="U10" s="262"/>
      <c r="V10" s="263"/>
      <c r="W10" s="266"/>
      <c r="X10" s="263"/>
      <c r="Y10" s="266"/>
      <c r="Z10" s="263"/>
      <c r="AA10" s="466">
        <f t="shared" si="0"/>
        <v>0</v>
      </c>
      <c r="AB10" s="467">
        <f t="shared" si="1"/>
        <v>0</v>
      </c>
    </row>
    <row r="11" spans="1:28" ht="13.5" customHeight="1">
      <c r="A11" s="157" t="str">
        <f>'t1'!A11</f>
        <v>Professional F7</v>
      </c>
      <c r="B11" s="230" t="str">
        <f>'t1'!B11</f>
        <v>0C3PF7</v>
      </c>
      <c r="C11" s="262"/>
      <c r="D11" s="263"/>
      <c r="E11" s="264"/>
      <c r="F11" s="263"/>
      <c r="G11" s="262"/>
      <c r="H11" s="263"/>
      <c r="I11" s="262"/>
      <c r="J11" s="263"/>
      <c r="K11" s="262"/>
      <c r="L11" s="263"/>
      <c r="M11" s="262"/>
      <c r="N11" s="263"/>
      <c r="O11" s="264"/>
      <c r="P11" s="265"/>
      <c r="Q11" s="262"/>
      <c r="R11" s="263"/>
      <c r="S11" s="262"/>
      <c r="T11" s="263"/>
      <c r="U11" s="262"/>
      <c r="V11" s="263"/>
      <c r="W11" s="266"/>
      <c r="X11" s="263"/>
      <c r="Y11" s="266"/>
      <c r="Z11" s="263"/>
      <c r="AA11" s="466">
        <f t="shared" si="0"/>
        <v>0</v>
      </c>
      <c r="AB11" s="467">
        <f t="shared" si="1"/>
        <v>0</v>
      </c>
    </row>
    <row r="12" spans="1:28" ht="13.5" customHeight="1">
      <c r="A12" s="157" t="str">
        <f>'t1'!A12</f>
        <v>Professional F6</v>
      </c>
      <c r="B12" s="230" t="str">
        <f>'t1'!B12</f>
        <v>0C3PF6</v>
      </c>
      <c r="C12" s="262"/>
      <c r="D12" s="263"/>
      <c r="E12" s="264"/>
      <c r="F12" s="263"/>
      <c r="G12" s="262"/>
      <c r="H12" s="263"/>
      <c r="I12" s="262"/>
      <c r="J12" s="263"/>
      <c r="K12" s="262"/>
      <c r="L12" s="263"/>
      <c r="M12" s="262"/>
      <c r="N12" s="263"/>
      <c r="O12" s="264"/>
      <c r="P12" s="265"/>
      <c r="Q12" s="262"/>
      <c r="R12" s="263"/>
      <c r="S12" s="262"/>
      <c r="T12" s="263"/>
      <c r="U12" s="262"/>
      <c r="V12" s="263"/>
      <c r="W12" s="266"/>
      <c r="X12" s="263"/>
      <c r="Y12" s="266"/>
      <c r="Z12" s="263"/>
      <c r="AA12" s="466">
        <f t="shared" si="0"/>
        <v>0</v>
      </c>
      <c r="AB12" s="467">
        <f t="shared" si="1"/>
        <v>0</v>
      </c>
    </row>
    <row r="13" spans="1:28" ht="13.5" customHeight="1">
      <c r="A13" s="157" t="str">
        <f>'t1'!A13</f>
        <v>Funzionario F7</v>
      </c>
      <c r="B13" s="230" t="str">
        <f>'t1'!B13</f>
        <v>0C3FF7</v>
      </c>
      <c r="C13" s="262"/>
      <c r="D13" s="263"/>
      <c r="E13" s="264"/>
      <c r="F13" s="263"/>
      <c r="G13" s="262"/>
      <c r="H13" s="263"/>
      <c r="I13" s="262"/>
      <c r="J13" s="263"/>
      <c r="K13" s="262"/>
      <c r="L13" s="263"/>
      <c r="M13" s="262"/>
      <c r="N13" s="263"/>
      <c r="O13" s="264"/>
      <c r="P13" s="265"/>
      <c r="Q13" s="262"/>
      <c r="R13" s="263"/>
      <c r="S13" s="262"/>
      <c r="T13" s="263"/>
      <c r="U13" s="262"/>
      <c r="V13" s="263"/>
      <c r="W13" s="266"/>
      <c r="X13" s="263"/>
      <c r="Y13" s="266"/>
      <c r="Z13" s="263"/>
      <c r="AA13" s="466">
        <f t="shared" si="0"/>
        <v>0</v>
      </c>
      <c r="AB13" s="467">
        <f t="shared" si="1"/>
        <v>0</v>
      </c>
    </row>
    <row r="14" spans="1:28" ht="13.5" customHeight="1">
      <c r="A14" s="157" t="str">
        <f>'t1'!A14</f>
        <v>Funzionario F6</v>
      </c>
      <c r="B14" s="230" t="str">
        <f>'t1'!B14</f>
        <v>0C3FF6</v>
      </c>
      <c r="C14" s="262"/>
      <c r="D14" s="263"/>
      <c r="E14" s="264"/>
      <c r="F14" s="263"/>
      <c r="G14" s="262"/>
      <c r="H14" s="263"/>
      <c r="I14" s="262"/>
      <c r="J14" s="263"/>
      <c r="K14" s="262"/>
      <c r="L14" s="263"/>
      <c r="M14" s="262"/>
      <c r="N14" s="263"/>
      <c r="O14" s="264"/>
      <c r="P14" s="265"/>
      <c r="Q14" s="262"/>
      <c r="R14" s="263"/>
      <c r="S14" s="262"/>
      <c r="T14" s="263"/>
      <c r="U14" s="262"/>
      <c r="V14" s="263"/>
      <c r="W14" s="266"/>
      <c r="X14" s="263"/>
      <c r="Y14" s="266"/>
      <c r="Z14" s="263"/>
      <c r="AA14" s="466">
        <f t="shared" si="0"/>
        <v>0</v>
      </c>
      <c r="AB14" s="467">
        <f t="shared" si="1"/>
        <v>0</v>
      </c>
    </row>
    <row r="15" spans="1:28" ht="13.5" customHeight="1">
      <c r="A15" s="157" t="str">
        <f>'t1'!A15</f>
        <v>Funzionario F5</v>
      </c>
      <c r="B15" s="230" t="str">
        <f>'t1'!B15</f>
        <v>0C3FF5</v>
      </c>
      <c r="C15" s="262"/>
      <c r="D15" s="263"/>
      <c r="E15" s="264"/>
      <c r="F15" s="263"/>
      <c r="G15" s="262"/>
      <c r="H15" s="263"/>
      <c r="I15" s="262"/>
      <c r="J15" s="263"/>
      <c r="K15" s="262"/>
      <c r="L15" s="263"/>
      <c r="M15" s="262"/>
      <c r="N15" s="263"/>
      <c r="O15" s="264"/>
      <c r="P15" s="265"/>
      <c r="Q15" s="262"/>
      <c r="R15" s="263"/>
      <c r="S15" s="262"/>
      <c r="T15" s="263"/>
      <c r="U15" s="262"/>
      <c r="V15" s="263"/>
      <c r="W15" s="266"/>
      <c r="X15" s="263"/>
      <c r="Y15" s="266"/>
      <c r="Z15" s="263"/>
      <c r="AA15" s="466">
        <f t="shared" si="0"/>
        <v>0</v>
      </c>
      <c r="AB15" s="467">
        <f t="shared" si="1"/>
        <v>0</v>
      </c>
    </row>
    <row r="16" spans="1:28" ht="13.5" customHeight="1">
      <c r="A16" s="157" t="str">
        <f>'t1'!A16</f>
        <v>Funzionario F4</v>
      </c>
      <c r="B16" s="230" t="str">
        <f>'t1'!B16</f>
        <v>0C3FF4</v>
      </c>
      <c r="C16" s="262"/>
      <c r="D16" s="263"/>
      <c r="E16" s="264"/>
      <c r="F16" s="263"/>
      <c r="G16" s="262"/>
      <c r="H16" s="263"/>
      <c r="I16" s="262"/>
      <c r="J16" s="263"/>
      <c r="K16" s="262"/>
      <c r="L16" s="263"/>
      <c r="M16" s="262"/>
      <c r="N16" s="263"/>
      <c r="O16" s="264"/>
      <c r="P16" s="265"/>
      <c r="Q16" s="262"/>
      <c r="R16" s="263"/>
      <c r="S16" s="262"/>
      <c r="T16" s="263"/>
      <c r="U16" s="262"/>
      <c r="V16" s="263"/>
      <c r="W16" s="266"/>
      <c r="X16" s="263"/>
      <c r="Y16" s="266"/>
      <c r="Z16" s="263"/>
      <c r="AA16" s="466">
        <f t="shared" si="0"/>
        <v>0</v>
      </c>
      <c r="AB16" s="467">
        <f t="shared" si="1"/>
        <v>0</v>
      </c>
    </row>
    <row r="17" spans="1:28" ht="13.5" customHeight="1">
      <c r="A17" s="157" t="str">
        <f>'t1'!A17</f>
        <v>Funzionario F3</v>
      </c>
      <c r="B17" s="230" t="str">
        <f>'t1'!B17</f>
        <v>0C3FF3</v>
      </c>
      <c r="C17" s="262"/>
      <c r="D17" s="263"/>
      <c r="E17" s="264"/>
      <c r="F17" s="263"/>
      <c r="G17" s="262"/>
      <c r="H17" s="263"/>
      <c r="I17" s="262"/>
      <c r="J17" s="263"/>
      <c r="K17" s="262"/>
      <c r="L17" s="263"/>
      <c r="M17" s="262"/>
      <c r="N17" s="263"/>
      <c r="O17" s="264"/>
      <c r="P17" s="265"/>
      <c r="Q17" s="262"/>
      <c r="R17" s="263"/>
      <c r="S17" s="262"/>
      <c r="T17" s="263"/>
      <c r="U17" s="262"/>
      <c r="V17" s="263"/>
      <c r="W17" s="266"/>
      <c r="X17" s="263"/>
      <c r="Y17" s="266"/>
      <c r="Z17" s="263"/>
      <c r="AA17" s="466">
        <f t="shared" si="0"/>
        <v>0</v>
      </c>
      <c r="AB17" s="467">
        <f t="shared" si="1"/>
        <v>0</v>
      </c>
    </row>
    <row r="18" spans="1:28" ht="13.5" customHeight="1">
      <c r="A18" s="157" t="str">
        <f>'t1'!A18</f>
        <v>Funzionaro F2</v>
      </c>
      <c r="B18" s="230" t="str">
        <f>'t1'!B18</f>
        <v>0C3FF2</v>
      </c>
      <c r="C18" s="262"/>
      <c r="D18" s="263"/>
      <c r="E18" s="264"/>
      <c r="F18" s="263"/>
      <c r="G18" s="262"/>
      <c r="H18" s="263"/>
      <c r="I18" s="262"/>
      <c r="J18" s="263"/>
      <c r="K18" s="262"/>
      <c r="L18" s="263"/>
      <c r="M18" s="262"/>
      <c r="N18" s="263"/>
      <c r="O18" s="264"/>
      <c r="P18" s="265"/>
      <c r="Q18" s="262"/>
      <c r="R18" s="263"/>
      <c r="S18" s="262"/>
      <c r="T18" s="263"/>
      <c r="U18" s="262"/>
      <c r="V18" s="263"/>
      <c r="W18" s="266"/>
      <c r="X18" s="263"/>
      <c r="Y18" s="266"/>
      <c r="Z18" s="263"/>
      <c r="AA18" s="466">
        <f t="shared" si="0"/>
        <v>0</v>
      </c>
      <c r="AB18" s="467">
        <f t="shared" si="1"/>
        <v>0</v>
      </c>
    </row>
    <row r="19" spans="1:28" ht="13.5" customHeight="1">
      <c r="A19" s="157" t="str">
        <f>'t1'!A19</f>
        <v>Funzionario F1</v>
      </c>
      <c r="B19" s="230" t="str">
        <f>'t1'!B19</f>
        <v>0C3FF1</v>
      </c>
      <c r="C19" s="262"/>
      <c r="D19" s="263"/>
      <c r="E19" s="264"/>
      <c r="F19" s="263"/>
      <c r="G19" s="262"/>
      <c r="H19" s="263"/>
      <c r="I19" s="262"/>
      <c r="J19" s="263"/>
      <c r="K19" s="262"/>
      <c r="L19" s="263"/>
      <c r="M19" s="262"/>
      <c r="N19" s="263"/>
      <c r="O19" s="264"/>
      <c r="P19" s="265"/>
      <c r="Q19" s="262"/>
      <c r="R19" s="263"/>
      <c r="S19" s="262"/>
      <c r="T19" s="263"/>
      <c r="U19" s="262"/>
      <c r="V19" s="263"/>
      <c r="W19" s="266"/>
      <c r="X19" s="263"/>
      <c r="Y19" s="266"/>
      <c r="Z19" s="263"/>
      <c r="AA19" s="466">
        <f t="shared" si="0"/>
        <v>0</v>
      </c>
      <c r="AB19" s="467">
        <f t="shared" si="1"/>
        <v>0</v>
      </c>
    </row>
    <row r="20" spans="1:28" ht="13.5" customHeight="1">
      <c r="A20" s="157" t="str">
        <f>'t1'!A20</f>
        <v>Collaboratore F6</v>
      </c>
      <c r="B20" s="230" t="str">
        <f>'t1'!B20</f>
        <v>0C2CF6</v>
      </c>
      <c r="C20" s="262"/>
      <c r="D20" s="263"/>
      <c r="E20" s="264"/>
      <c r="F20" s="263"/>
      <c r="G20" s="262"/>
      <c r="H20" s="263"/>
      <c r="I20" s="262"/>
      <c r="J20" s="263"/>
      <c r="K20" s="262"/>
      <c r="L20" s="263"/>
      <c r="M20" s="262"/>
      <c r="N20" s="263"/>
      <c r="O20" s="264"/>
      <c r="P20" s="265"/>
      <c r="Q20" s="262"/>
      <c r="R20" s="263"/>
      <c r="S20" s="262"/>
      <c r="T20" s="263"/>
      <c r="U20" s="262"/>
      <c r="V20" s="263"/>
      <c r="W20" s="266"/>
      <c r="X20" s="263"/>
      <c r="Y20" s="266"/>
      <c r="Z20" s="263"/>
      <c r="AA20" s="466">
        <f t="shared" si="0"/>
        <v>0</v>
      </c>
      <c r="AB20" s="467">
        <f t="shared" si="1"/>
        <v>0</v>
      </c>
    </row>
    <row r="21" spans="1:28" ht="13.5" customHeight="1">
      <c r="A21" s="157" t="str">
        <f>'t1'!A21</f>
        <v>Collaboratore F5</v>
      </c>
      <c r="B21" s="230" t="str">
        <f>'t1'!B21</f>
        <v>0C2CF5</v>
      </c>
      <c r="C21" s="262"/>
      <c r="D21" s="263"/>
      <c r="E21" s="264"/>
      <c r="F21" s="263"/>
      <c r="G21" s="262"/>
      <c r="H21" s="263"/>
      <c r="I21" s="262"/>
      <c r="J21" s="263"/>
      <c r="K21" s="262"/>
      <c r="L21" s="263"/>
      <c r="M21" s="262"/>
      <c r="N21" s="263"/>
      <c r="O21" s="264"/>
      <c r="P21" s="265"/>
      <c r="Q21" s="262"/>
      <c r="R21" s="263"/>
      <c r="S21" s="262"/>
      <c r="T21" s="263"/>
      <c r="U21" s="262"/>
      <c r="V21" s="263"/>
      <c r="W21" s="266"/>
      <c r="X21" s="263"/>
      <c r="Y21" s="266"/>
      <c r="Z21" s="263"/>
      <c r="AA21" s="466">
        <f t="shared" si="0"/>
        <v>0</v>
      </c>
      <c r="AB21" s="467">
        <f t="shared" si="1"/>
        <v>0</v>
      </c>
    </row>
    <row r="22" spans="1:28" ht="13.5" customHeight="1">
      <c r="A22" s="157" t="str">
        <f>'t1'!A22</f>
        <v>Collaboratore F4</v>
      </c>
      <c r="B22" s="230" t="str">
        <f>'t1'!B22</f>
        <v>0C2CF4</v>
      </c>
      <c r="C22" s="262"/>
      <c r="D22" s="263"/>
      <c r="E22" s="264"/>
      <c r="F22" s="263"/>
      <c r="G22" s="262"/>
      <c r="H22" s="263"/>
      <c r="I22" s="262"/>
      <c r="J22" s="263"/>
      <c r="K22" s="262"/>
      <c r="L22" s="263"/>
      <c r="M22" s="262"/>
      <c r="N22" s="263"/>
      <c r="O22" s="264"/>
      <c r="P22" s="265"/>
      <c r="Q22" s="262"/>
      <c r="R22" s="263"/>
      <c r="S22" s="262"/>
      <c r="T22" s="263"/>
      <c r="U22" s="262"/>
      <c r="V22" s="263"/>
      <c r="W22" s="266"/>
      <c r="X22" s="263"/>
      <c r="Y22" s="266"/>
      <c r="Z22" s="263"/>
      <c r="AA22" s="466">
        <f t="shared" si="0"/>
        <v>0</v>
      </c>
      <c r="AB22" s="467">
        <f t="shared" si="1"/>
        <v>0</v>
      </c>
    </row>
    <row r="23" spans="1:28" ht="13.5" customHeight="1">
      <c r="A23" s="157" t="str">
        <f>'t1'!A23</f>
        <v>Collaboratore F3</v>
      </c>
      <c r="B23" s="230" t="str">
        <f>'t1'!B23</f>
        <v>0C2CF3</v>
      </c>
      <c r="C23" s="262"/>
      <c r="D23" s="263"/>
      <c r="E23" s="264"/>
      <c r="F23" s="263"/>
      <c r="G23" s="262"/>
      <c r="H23" s="263"/>
      <c r="I23" s="262"/>
      <c r="J23" s="263"/>
      <c r="K23" s="262"/>
      <c r="L23" s="263"/>
      <c r="M23" s="262"/>
      <c r="N23" s="263"/>
      <c r="O23" s="264"/>
      <c r="P23" s="265"/>
      <c r="Q23" s="262"/>
      <c r="R23" s="263"/>
      <c r="S23" s="262"/>
      <c r="T23" s="263"/>
      <c r="U23" s="262"/>
      <c r="V23" s="263"/>
      <c r="W23" s="266"/>
      <c r="X23" s="263"/>
      <c r="Y23" s="266"/>
      <c r="Z23" s="263"/>
      <c r="AA23" s="466">
        <f t="shared" si="0"/>
        <v>0</v>
      </c>
      <c r="AB23" s="467">
        <f t="shared" si="1"/>
        <v>0</v>
      </c>
    </row>
    <row r="24" spans="1:28" ht="13.5" customHeight="1">
      <c r="A24" s="157" t="str">
        <f>'t1'!A24</f>
        <v>Collaboratore F2</v>
      </c>
      <c r="B24" s="230" t="str">
        <f>'t1'!B24</f>
        <v>0C2CF2</v>
      </c>
      <c r="C24" s="262"/>
      <c r="D24" s="263"/>
      <c r="E24" s="264"/>
      <c r="F24" s="263"/>
      <c r="G24" s="262"/>
      <c r="H24" s="263"/>
      <c r="I24" s="262"/>
      <c r="J24" s="263"/>
      <c r="K24" s="262"/>
      <c r="L24" s="263"/>
      <c r="M24" s="262"/>
      <c r="N24" s="263"/>
      <c r="O24" s="264"/>
      <c r="P24" s="265"/>
      <c r="Q24" s="262"/>
      <c r="R24" s="263"/>
      <c r="S24" s="262"/>
      <c r="T24" s="263"/>
      <c r="U24" s="262"/>
      <c r="V24" s="263"/>
      <c r="W24" s="266"/>
      <c r="X24" s="263"/>
      <c r="Y24" s="266"/>
      <c r="Z24" s="263"/>
      <c r="AA24" s="466">
        <f t="shared" si="0"/>
        <v>0</v>
      </c>
      <c r="AB24" s="467">
        <f t="shared" si="1"/>
        <v>0</v>
      </c>
    </row>
    <row r="25" spans="1:28" ht="13.5" customHeight="1">
      <c r="A25" s="157" t="str">
        <f>'t1'!A25</f>
        <v>Collaboratore F1</v>
      </c>
      <c r="B25" s="230" t="str">
        <f>'t1'!B25</f>
        <v>0C2CF1</v>
      </c>
      <c r="C25" s="262"/>
      <c r="D25" s="263"/>
      <c r="E25" s="264"/>
      <c r="F25" s="263"/>
      <c r="G25" s="262"/>
      <c r="H25" s="263"/>
      <c r="I25" s="262"/>
      <c r="J25" s="263"/>
      <c r="K25" s="262"/>
      <c r="L25" s="263"/>
      <c r="M25" s="262"/>
      <c r="N25" s="263"/>
      <c r="O25" s="264"/>
      <c r="P25" s="265"/>
      <c r="Q25" s="262"/>
      <c r="R25" s="263"/>
      <c r="S25" s="262"/>
      <c r="T25" s="263"/>
      <c r="U25" s="262"/>
      <c r="V25" s="263"/>
      <c r="W25" s="266"/>
      <c r="X25" s="263"/>
      <c r="Y25" s="266"/>
      <c r="Z25" s="263"/>
      <c r="AA25" s="466">
        <f t="shared" si="0"/>
        <v>0</v>
      </c>
      <c r="AB25" s="467">
        <f t="shared" si="1"/>
        <v>0</v>
      </c>
    </row>
    <row r="26" spans="1:28" ht="13.5" customHeight="1">
      <c r="A26" s="157" t="str">
        <f>'t1'!A26</f>
        <v>Operatore F3</v>
      </c>
      <c r="B26" s="230" t="str">
        <f>'t1'!B26</f>
        <v>0C1OF3</v>
      </c>
      <c r="C26" s="262"/>
      <c r="D26" s="263"/>
      <c r="E26" s="264"/>
      <c r="F26" s="263"/>
      <c r="G26" s="262"/>
      <c r="H26" s="263"/>
      <c r="I26" s="262"/>
      <c r="J26" s="263"/>
      <c r="K26" s="262"/>
      <c r="L26" s="263"/>
      <c r="M26" s="262"/>
      <c r="N26" s="263"/>
      <c r="O26" s="264"/>
      <c r="P26" s="265"/>
      <c r="Q26" s="262"/>
      <c r="R26" s="263"/>
      <c r="S26" s="262"/>
      <c r="T26" s="263"/>
      <c r="U26" s="262"/>
      <c r="V26" s="263"/>
      <c r="W26" s="266"/>
      <c r="X26" s="263"/>
      <c r="Y26" s="266"/>
      <c r="Z26" s="263"/>
      <c r="AA26" s="466">
        <f t="shared" si="0"/>
        <v>0</v>
      </c>
      <c r="AB26" s="467">
        <f t="shared" si="1"/>
        <v>0</v>
      </c>
    </row>
    <row r="27" spans="1:28" ht="13.5" customHeight="1">
      <c r="A27" s="157" t="str">
        <f>'t1'!A27</f>
        <v>Operatore F2</v>
      </c>
      <c r="B27" s="230" t="str">
        <f>'t1'!B27</f>
        <v>0C1OF2</v>
      </c>
      <c r="C27" s="262"/>
      <c r="D27" s="263"/>
      <c r="E27" s="264"/>
      <c r="F27" s="263"/>
      <c r="G27" s="262"/>
      <c r="H27" s="263"/>
      <c r="I27" s="262"/>
      <c r="J27" s="263"/>
      <c r="K27" s="262"/>
      <c r="L27" s="263"/>
      <c r="M27" s="262"/>
      <c r="N27" s="263"/>
      <c r="O27" s="264"/>
      <c r="P27" s="265"/>
      <c r="Q27" s="262"/>
      <c r="R27" s="263"/>
      <c r="S27" s="262"/>
      <c r="T27" s="263"/>
      <c r="U27" s="262"/>
      <c r="V27" s="263"/>
      <c r="W27" s="266"/>
      <c r="X27" s="263"/>
      <c r="Y27" s="266"/>
      <c r="Z27" s="263"/>
      <c r="AA27" s="466">
        <f t="shared" si="0"/>
        <v>0</v>
      </c>
      <c r="AB27" s="467">
        <f t="shared" si="1"/>
        <v>0</v>
      </c>
    </row>
    <row r="28" spans="1:28" ht="13.5" customHeight="1">
      <c r="A28" s="157" t="str">
        <f>'t1'!A28</f>
        <v>Operatore F1</v>
      </c>
      <c r="B28" s="230" t="str">
        <f>'t1'!B28</f>
        <v>0C1OF1</v>
      </c>
      <c r="C28" s="262"/>
      <c r="D28" s="263"/>
      <c r="E28" s="264"/>
      <c r="F28" s="263"/>
      <c r="G28" s="262"/>
      <c r="H28" s="263"/>
      <c r="I28" s="262"/>
      <c r="J28" s="263"/>
      <c r="K28" s="262"/>
      <c r="L28" s="263"/>
      <c r="M28" s="262"/>
      <c r="N28" s="263"/>
      <c r="O28" s="264"/>
      <c r="P28" s="265"/>
      <c r="Q28" s="262"/>
      <c r="R28" s="263"/>
      <c r="S28" s="262"/>
      <c r="T28" s="263"/>
      <c r="U28" s="262"/>
      <c r="V28" s="263"/>
      <c r="W28" s="266"/>
      <c r="X28" s="263"/>
      <c r="Y28" s="266"/>
      <c r="Z28" s="263"/>
      <c r="AA28" s="466">
        <f t="shared" si="0"/>
        <v>0</v>
      </c>
      <c r="AB28" s="467">
        <f t="shared" si="1"/>
        <v>0</v>
      </c>
    </row>
    <row r="29" spans="1:28" ht="13.5" customHeight="1" thickBot="1">
      <c r="A29" s="157" t="str">
        <f>'t1'!A29</f>
        <v>Personale contrattista a t. ind. (a)</v>
      </c>
      <c r="B29" s="230" t="str">
        <f>'t1'!B29</f>
        <v>000061</v>
      </c>
      <c r="C29" s="262"/>
      <c r="D29" s="263"/>
      <c r="E29" s="264"/>
      <c r="F29" s="263"/>
      <c r="G29" s="262"/>
      <c r="H29" s="263"/>
      <c r="I29" s="262"/>
      <c r="J29" s="263"/>
      <c r="K29" s="262"/>
      <c r="L29" s="263"/>
      <c r="M29" s="262"/>
      <c r="N29" s="263"/>
      <c r="O29" s="264"/>
      <c r="P29" s="265"/>
      <c r="Q29" s="262"/>
      <c r="R29" s="263"/>
      <c r="S29" s="262"/>
      <c r="T29" s="263"/>
      <c r="U29" s="262"/>
      <c r="V29" s="263"/>
      <c r="W29" s="266"/>
      <c r="X29" s="263"/>
      <c r="Y29" s="266"/>
      <c r="Z29" s="263"/>
      <c r="AA29" s="466">
        <f t="shared" si="0"/>
        <v>0</v>
      </c>
      <c r="AB29" s="467">
        <f t="shared" si="1"/>
        <v>0</v>
      </c>
    </row>
    <row r="30" spans="1:28" ht="16.5" customHeight="1" thickBot="1" thickTop="1">
      <c r="A30" s="58" t="s">
        <v>79</v>
      </c>
      <c r="B30" s="59"/>
      <c r="C30" s="468">
        <f aca="true" t="shared" si="2" ref="C30:AB30">SUM(C6:C29)</f>
        <v>0</v>
      </c>
      <c r="D30" s="470">
        <f t="shared" si="2"/>
        <v>0</v>
      </c>
      <c r="E30" s="468">
        <f t="shared" si="2"/>
        <v>0</v>
      </c>
      <c r="F30" s="470">
        <f t="shared" si="2"/>
        <v>0</v>
      </c>
      <c r="G30" s="468">
        <f t="shared" si="2"/>
        <v>0</v>
      </c>
      <c r="H30" s="470">
        <f t="shared" si="2"/>
        <v>0</v>
      </c>
      <c r="I30" s="468">
        <f t="shared" si="2"/>
        <v>0</v>
      </c>
      <c r="J30" s="470">
        <f t="shared" si="2"/>
        <v>0</v>
      </c>
      <c r="K30" s="468">
        <f t="shared" si="2"/>
        <v>0</v>
      </c>
      <c r="L30" s="470">
        <f t="shared" si="2"/>
        <v>0</v>
      </c>
      <c r="M30" s="468">
        <f t="shared" si="2"/>
        <v>0</v>
      </c>
      <c r="N30" s="470">
        <f t="shared" si="2"/>
        <v>0</v>
      </c>
      <c r="O30" s="468">
        <f t="shared" si="2"/>
        <v>0</v>
      </c>
      <c r="P30" s="470">
        <f t="shared" si="2"/>
        <v>0</v>
      </c>
      <c r="Q30" s="468">
        <f t="shared" si="2"/>
        <v>0</v>
      </c>
      <c r="R30" s="470">
        <f t="shared" si="2"/>
        <v>0</v>
      </c>
      <c r="S30" s="468">
        <f t="shared" si="2"/>
        <v>0</v>
      </c>
      <c r="T30" s="470">
        <f t="shared" si="2"/>
        <v>0</v>
      </c>
      <c r="U30" s="468">
        <f t="shared" si="2"/>
        <v>0</v>
      </c>
      <c r="V30" s="470">
        <f t="shared" si="2"/>
        <v>0</v>
      </c>
      <c r="W30" s="468">
        <f t="shared" si="2"/>
        <v>0</v>
      </c>
      <c r="X30" s="470">
        <f t="shared" si="2"/>
        <v>0</v>
      </c>
      <c r="Y30" s="468">
        <f t="shared" si="2"/>
        <v>0</v>
      </c>
      <c r="Z30" s="470">
        <f t="shared" si="2"/>
        <v>0</v>
      </c>
      <c r="AA30" s="468">
        <f t="shared" si="2"/>
        <v>0</v>
      </c>
      <c r="AB30" s="469">
        <f t="shared" si="2"/>
        <v>0</v>
      </c>
    </row>
    <row r="31" spans="1:28" ht="8.25" customHeight="1">
      <c r="A31" s="160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13" ht="9.75">
      <c r="A32" s="25" t="str">
        <f>'t1'!$A$201</f>
        <v>(a) personale a tempo indeterminato al quale viene applicato un contratto di lavoro di tipo privatistico (es.:tipografico,chimico,edile,metalmeccanico,portierato, ecc.)</v>
      </c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80"/>
    </row>
    <row r="33" spans="1:2" s="5" customFormat="1" ht="9.75">
      <c r="A33" s="25"/>
      <c r="B33" s="7"/>
    </row>
  </sheetData>
  <sheetProtection password="EA98" sheet="1" formatColumns="0" selectLockedCells="1"/>
  <mergeCells count="14">
    <mergeCell ref="K4:L4"/>
    <mergeCell ref="O4:P4"/>
    <mergeCell ref="Q4:R4"/>
    <mergeCell ref="S4:T4"/>
    <mergeCell ref="AA4:AB4"/>
    <mergeCell ref="U4:V4"/>
    <mergeCell ref="Y4:Z4"/>
    <mergeCell ref="W4:X4"/>
    <mergeCell ref="A1:Y1"/>
    <mergeCell ref="S2:AB2"/>
    <mergeCell ref="M4:N4"/>
    <mergeCell ref="C4:D4"/>
    <mergeCell ref="G4:H4"/>
    <mergeCell ref="I4:J4"/>
  </mergeCells>
  <printOptions horizontalCentered="1" verticalCentered="1"/>
  <pageMargins left="0" right="0" top="0.1968503937007874" bottom="0.15748031496062992" header="0.2362204724409449" footer="0.196850393700787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T32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2" style="35" customWidth="1"/>
    <col min="2" max="2" width="10.83203125" style="35" customWidth="1"/>
    <col min="3" max="4" width="13.66015625" style="35" customWidth="1"/>
    <col min="5" max="16" width="12.33203125" style="35" customWidth="1"/>
    <col min="17" max="16384" width="10.66015625" style="35" customWidth="1"/>
  </cols>
  <sheetData>
    <row r="1" spans="1:17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3"/>
      <c r="P1" s="322"/>
      <c r="Q1"/>
    </row>
    <row r="2" spans="1:17" s="5" customFormat="1" ht="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"/>
      <c r="P2" s="322"/>
      <c r="Q2"/>
    </row>
    <row r="3" spans="13:16" ht="30" customHeight="1" thickBot="1">
      <c r="M3" s="1049"/>
      <c r="N3" s="1049"/>
      <c r="O3" s="1049"/>
      <c r="P3" s="1049"/>
    </row>
    <row r="4" spans="1:16" ht="24.75" customHeight="1">
      <c r="A4" s="285" t="s">
        <v>148</v>
      </c>
      <c r="B4" s="268" t="s">
        <v>75</v>
      </c>
      <c r="C4" s="36" t="s">
        <v>83</v>
      </c>
      <c r="D4" s="37"/>
      <c r="E4" s="36" t="s">
        <v>84</v>
      </c>
      <c r="F4" s="37"/>
      <c r="G4" s="1082" t="s">
        <v>60</v>
      </c>
      <c r="H4" s="1083"/>
      <c r="I4" s="1082" t="s">
        <v>85</v>
      </c>
      <c r="J4" s="1083"/>
      <c r="K4" s="1082" t="s">
        <v>61</v>
      </c>
      <c r="L4" s="1083"/>
      <c r="M4" s="1082" t="s">
        <v>62</v>
      </c>
      <c r="N4" s="1083"/>
      <c r="O4" s="549" t="s">
        <v>79</v>
      </c>
      <c r="P4" s="550"/>
    </row>
    <row r="5" spans="1:16" ht="14.25" customHeight="1" thickBot="1">
      <c r="A5" s="900" t="s">
        <v>597</v>
      </c>
      <c r="B5" s="38"/>
      <c r="C5" s="39" t="s">
        <v>77</v>
      </c>
      <c r="D5" s="40" t="s">
        <v>78</v>
      </c>
      <c r="E5" s="39" t="s">
        <v>77</v>
      </c>
      <c r="F5" s="40" t="s">
        <v>78</v>
      </c>
      <c r="G5" s="39" t="s">
        <v>77</v>
      </c>
      <c r="H5" s="41" t="s">
        <v>78</v>
      </c>
      <c r="I5" s="39" t="s">
        <v>77</v>
      </c>
      <c r="J5" s="41" t="s">
        <v>78</v>
      </c>
      <c r="K5" s="39" t="s">
        <v>77</v>
      </c>
      <c r="L5" s="42" t="s">
        <v>78</v>
      </c>
      <c r="M5" s="39" t="s">
        <v>77</v>
      </c>
      <c r="N5" s="42" t="s">
        <v>78</v>
      </c>
      <c r="O5" s="552" t="s">
        <v>77</v>
      </c>
      <c r="P5" s="553" t="s">
        <v>78</v>
      </c>
    </row>
    <row r="6" spans="1:16" ht="13.5" customHeight="1" thickTop="1">
      <c r="A6" s="24" t="str">
        <f>'t1'!A6</f>
        <v>Direttore Generale</v>
      </c>
      <c r="B6" s="237" t="str">
        <f>'t1'!B6</f>
        <v>0D0097</v>
      </c>
      <c r="C6" s="340"/>
      <c r="D6" s="341"/>
      <c r="E6" s="340"/>
      <c r="F6" s="341"/>
      <c r="G6" s="340"/>
      <c r="H6" s="342"/>
      <c r="I6" s="545"/>
      <c r="J6" s="342"/>
      <c r="K6" s="545"/>
      <c r="L6" s="342"/>
      <c r="M6" s="343"/>
      <c r="N6" s="344"/>
      <c r="O6" s="551">
        <f>SUM(C6,E6,G6,I6,K6,M6)</f>
        <v>0</v>
      </c>
      <c r="P6" s="554">
        <f>SUM(D6,F6,H6,J6,L6,N6)</f>
        <v>0</v>
      </c>
    </row>
    <row r="7" spans="1:16" ht="13.5" customHeight="1">
      <c r="A7" s="157" t="str">
        <f>'t1'!A7</f>
        <v>Dirigente II fascia</v>
      </c>
      <c r="B7" s="230" t="str">
        <f>'t1'!B7</f>
        <v>0D0079</v>
      </c>
      <c r="C7" s="345"/>
      <c r="D7" s="346"/>
      <c r="E7" s="345"/>
      <c r="F7" s="346"/>
      <c r="G7" s="345"/>
      <c r="H7" s="347"/>
      <c r="I7" s="546"/>
      <c r="J7" s="347"/>
      <c r="K7" s="546"/>
      <c r="L7" s="347"/>
      <c r="M7" s="348"/>
      <c r="N7" s="349"/>
      <c r="O7" s="471">
        <f aca="true" t="shared" si="0" ref="O7:O29">SUM(C7,E7,G7,I7,K7,M7)</f>
        <v>0</v>
      </c>
      <c r="P7" s="472">
        <f aca="true" t="shared" si="1" ref="P7:P29">SUM(D7,F7,H7,J7,L7,N7)</f>
        <v>0</v>
      </c>
    </row>
    <row r="8" spans="1:16" ht="13.5" customHeight="1">
      <c r="A8" s="157" t="str">
        <f>'t1'!A8</f>
        <v>Dirigente II fascia a tempo determinato</v>
      </c>
      <c r="B8" s="230" t="str">
        <f>'t1'!B8</f>
        <v>0D0080</v>
      </c>
      <c r="C8" s="345"/>
      <c r="D8" s="346"/>
      <c r="E8" s="345"/>
      <c r="F8" s="346"/>
      <c r="G8" s="345"/>
      <c r="H8" s="347"/>
      <c r="I8" s="546"/>
      <c r="J8" s="347"/>
      <c r="K8" s="546"/>
      <c r="L8" s="347"/>
      <c r="M8" s="348"/>
      <c r="N8" s="349"/>
      <c r="O8" s="471">
        <f t="shared" si="0"/>
        <v>0</v>
      </c>
      <c r="P8" s="472">
        <f t="shared" si="1"/>
        <v>0</v>
      </c>
    </row>
    <row r="9" spans="1:16" ht="13.5" customHeight="1">
      <c r="A9" s="157" t="str">
        <f>'t1'!A9</f>
        <v>Professional F9</v>
      </c>
      <c r="B9" s="230" t="str">
        <f>'t1'!B9</f>
        <v>0C3PF9</v>
      </c>
      <c r="C9" s="345"/>
      <c r="D9" s="346"/>
      <c r="E9" s="345"/>
      <c r="F9" s="346"/>
      <c r="G9" s="345"/>
      <c r="H9" s="347"/>
      <c r="I9" s="546"/>
      <c r="J9" s="347"/>
      <c r="K9" s="546"/>
      <c r="L9" s="347"/>
      <c r="M9" s="348"/>
      <c r="N9" s="349"/>
      <c r="O9" s="471">
        <f t="shared" si="0"/>
        <v>0</v>
      </c>
      <c r="P9" s="472">
        <f t="shared" si="1"/>
        <v>0</v>
      </c>
    </row>
    <row r="10" spans="1:16" ht="13.5" customHeight="1">
      <c r="A10" s="157" t="str">
        <f>'t1'!A10</f>
        <v>Professional F8</v>
      </c>
      <c r="B10" s="230" t="str">
        <f>'t1'!B10</f>
        <v>0C3PF8</v>
      </c>
      <c r="C10" s="345"/>
      <c r="D10" s="346"/>
      <c r="E10" s="345"/>
      <c r="F10" s="346"/>
      <c r="G10" s="345"/>
      <c r="H10" s="347"/>
      <c r="I10" s="546"/>
      <c r="J10" s="347"/>
      <c r="K10" s="546"/>
      <c r="L10" s="347"/>
      <c r="M10" s="348"/>
      <c r="N10" s="349"/>
      <c r="O10" s="471">
        <f t="shared" si="0"/>
        <v>0</v>
      </c>
      <c r="P10" s="472">
        <f t="shared" si="1"/>
        <v>0</v>
      </c>
    </row>
    <row r="11" spans="1:16" ht="13.5" customHeight="1">
      <c r="A11" s="157" t="str">
        <f>'t1'!A11</f>
        <v>Professional F7</v>
      </c>
      <c r="B11" s="230" t="str">
        <f>'t1'!B11</f>
        <v>0C3PF7</v>
      </c>
      <c r="C11" s="345"/>
      <c r="D11" s="346"/>
      <c r="E11" s="345"/>
      <c r="F11" s="346"/>
      <c r="G11" s="345"/>
      <c r="H11" s="347"/>
      <c r="I11" s="546"/>
      <c r="J11" s="347"/>
      <c r="K11" s="546"/>
      <c r="L11" s="347"/>
      <c r="M11" s="348"/>
      <c r="N11" s="349"/>
      <c r="O11" s="471">
        <f t="shared" si="0"/>
        <v>0</v>
      </c>
      <c r="P11" s="472">
        <f t="shared" si="1"/>
        <v>0</v>
      </c>
    </row>
    <row r="12" spans="1:16" ht="13.5" customHeight="1">
      <c r="A12" s="157" t="str">
        <f>'t1'!A12</f>
        <v>Professional F6</v>
      </c>
      <c r="B12" s="230" t="str">
        <f>'t1'!B12</f>
        <v>0C3PF6</v>
      </c>
      <c r="C12" s="345"/>
      <c r="D12" s="346"/>
      <c r="E12" s="345"/>
      <c r="F12" s="346"/>
      <c r="G12" s="345"/>
      <c r="H12" s="347"/>
      <c r="I12" s="546"/>
      <c r="J12" s="347"/>
      <c r="K12" s="546"/>
      <c r="L12" s="347"/>
      <c r="M12" s="348"/>
      <c r="N12" s="349"/>
      <c r="O12" s="471">
        <f t="shared" si="0"/>
        <v>0</v>
      </c>
      <c r="P12" s="472">
        <f t="shared" si="1"/>
        <v>0</v>
      </c>
    </row>
    <row r="13" spans="1:16" ht="13.5" customHeight="1">
      <c r="A13" s="157" t="str">
        <f>'t1'!A13</f>
        <v>Funzionario F7</v>
      </c>
      <c r="B13" s="230" t="str">
        <f>'t1'!B13</f>
        <v>0C3FF7</v>
      </c>
      <c r="C13" s="345"/>
      <c r="D13" s="346"/>
      <c r="E13" s="345"/>
      <c r="F13" s="346"/>
      <c r="G13" s="345"/>
      <c r="H13" s="347"/>
      <c r="I13" s="546"/>
      <c r="J13" s="347"/>
      <c r="K13" s="546"/>
      <c r="L13" s="347"/>
      <c r="M13" s="348"/>
      <c r="N13" s="349"/>
      <c r="O13" s="471">
        <f t="shared" si="0"/>
        <v>0</v>
      </c>
      <c r="P13" s="472">
        <f t="shared" si="1"/>
        <v>0</v>
      </c>
    </row>
    <row r="14" spans="1:16" ht="13.5" customHeight="1">
      <c r="A14" s="157" t="str">
        <f>'t1'!A14</f>
        <v>Funzionario F6</v>
      </c>
      <c r="B14" s="230" t="str">
        <f>'t1'!B14</f>
        <v>0C3FF6</v>
      </c>
      <c r="C14" s="345"/>
      <c r="D14" s="346"/>
      <c r="E14" s="345"/>
      <c r="F14" s="346"/>
      <c r="G14" s="345"/>
      <c r="H14" s="347"/>
      <c r="I14" s="546"/>
      <c r="J14" s="347"/>
      <c r="K14" s="546"/>
      <c r="L14" s="347"/>
      <c r="M14" s="348"/>
      <c r="N14" s="349"/>
      <c r="O14" s="471">
        <f t="shared" si="0"/>
        <v>0</v>
      </c>
      <c r="P14" s="472">
        <f t="shared" si="1"/>
        <v>0</v>
      </c>
    </row>
    <row r="15" spans="1:16" ht="13.5" customHeight="1">
      <c r="A15" s="157" t="str">
        <f>'t1'!A15</f>
        <v>Funzionario F5</v>
      </c>
      <c r="B15" s="230" t="str">
        <f>'t1'!B15</f>
        <v>0C3FF5</v>
      </c>
      <c r="C15" s="345"/>
      <c r="D15" s="346"/>
      <c r="E15" s="345"/>
      <c r="F15" s="346"/>
      <c r="G15" s="345"/>
      <c r="H15" s="347"/>
      <c r="I15" s="546"/>
      <c r="J15" s="347"/>
      <c r="K15" s="546"/>
      <c r="L15" s="347"/>
      <c r="M15" s="348"/>
      <c r="N15" s="349"/>
      <c r="O15" s="471">
        <f t="shared" si="0"/>
        <v>0</v>
      </c>
      <c r="P15" s="472">
        <f t="shared" si="1"/>
        <v>0</v>
      </c>
    </row>
    <row r="16" spans="1:16" ht="13.5" customHeight="1">
      <c r="A16" s="157" t="str">
        <f>'t1'!A16</f>
        <v>Funzionario F4</v>
      </c>
      <c r="B16" s="230" t="str">
        <f>'t1'!B16</f>
        <v>0C3FF4</v>
      </c>
      <c r="C16" s="345"/>
      <c r="D16" s="346"/>
      <c r="E16" s="345"/>
      <c r="F16" s="346"/>
      <c r="G16" s="345"/>
      <c r="H16" s="347"/>
      <c r="I16" s="546"/>
      <c r="J16" s="347"/>
      <c r="K16" s="546"/>
      <c r="L16" s="347"/>
      <c r="M16" s="348"/>
      <c r="N16" s="349"/>
      <c r="O16" s="471">
        <f t="shared" si="0"/>
        <v>0</v>
      </c>
      <c r="P16" s="472">
        <f t="shared" si="1"/>
        <v>0</v>
      </c>
    </row>
    <row r="17" spans="1:16" ht="13.5" customHeight="1">
      <c r="A17" s="157" t="str">
        <f>'t1'!A17</f>
        <v>Funzionario F3</v>
      </c>
      <c r="B17" s="230" t="str">
        <f>'t1'!B17</f>
        <v>0C3FF3</v>
      </c>
      <c r="C17" s="345"/>
      <c r="D17" s="346"/>
      <c r="E17" s="345"/>
      <c r="F17" s="346"/>
      <c r="G17" s="345"/>
      <c r="H17" s="347"/>
      <c r="I17" s="546"/>
      <c r="J17" s="347"/>
      <c r="K17" s="546"/>
      <c r="L17" s="347"/>
      <c r="M17" s="348"/>
      <c r="N17" s="349"/>
      <c r="O17" s="471">
        <f t="shared" si="0"/>
        <v>0</v>
      </c>
      <c r="P17" s="472">
        <f t="shared" si="1"/>
        <v>0</v>
      </c>
    </row>
    <row r="18" spans="1:16" ht="13.5" customHeight="1">
      <c r="A18" s="157" t="str">
        <f>'t1'!A18</f>
        <v>Funzionaro F2</v>
      </c>
      <c r="B18" s="230" t="str">
        <f>'t1'!B18</f>
        <v>0C3FF2</v>
      </c>
      <c r="C18" s="345"/>
      <c r="D18" s="346"/>
      <c r="E18" s="345"/>
      <c r="F18" s="346"/>
      <c r="G18" s="345"/>
      <c r="H18" s="347"/>
      <c r="I18" s="546"/>
      <c r="J18" s="347"/>
      <c r="K18" s="546"/>
      <c r="L18" s="347"/>
      <c r="M18" s="348"/>
      <c r="N18" s="349"/>
      <c r="O18" s="471">
        <f t="shared" si="0"/>
        <v>0</v>
      </c>
      <c r="P18" s="472">
        <f t="shared" si="1"/>
        <v>0</v>
      </c>
    </row>
    <row r="19" spans="1:16" ht="13.5" customHeight="1">
      <c r="A19" s="157" t="str">
        <f>'t1'!A19</f>
        <v>Funzionario F1</v>
      </c>
      <c r="B19" s="230" t="str">
        <f>'t1'!B19</f>
        <v>0C3FF1</v>
      </c>
      <c r="C19" s="345"/>
      <c r="D19" s="346"/>
      <c r="E19" s="345"/>
      <c r="F19" s="346"/>
      <c r="G19" s="345"/>
      <c r="H19" s="347"/>
      <c r="I19" s="546"/>
      <c r="J19" s="347"/>
      <c r="K19" s="546"/>
      <c r="L19" s="347"/>
      <c r="M19" s="348"/>
      <c r="N19" s="349"/>
      <c r="O19" s="471">
        <f t="shared" si="0"/>
        <v>0</v>
      </c>
      <c r="P19" s="472">
        <f t="shared" si="1"/>
        <v>0</v>
      </c>
    </row>
    <row r="20" spans="1:16" ht="13.5" customHeight="1">
      <c r="A20" s="157" t="str">
        <f>'t1'!A20</f>
        <v>Collaboratore F6</v>
      </c>
      <c r="B20" s="230" t="str">
        <f>'t1'!B20</f>
        <v>0C2CF6</v>
      </c>
      <c r="C20" s="345"/>
      <c r="D20" s="346"/>
      <c r="E20" s="345"/>
      <c r="F20" s="346"/>
      <c r="G20" s="345"/>
      <c r="H20" s="347"/>
      <c r="I20" s="546"/>
      <c r="J20" s="347"/>
      <c r="K20" s="546"/>
      <c r="L20" s="347"/>
      <c r="M20" s="348"/>
      <c r="N20" s="349"/>
      <c r="O20" s="471">
        <f t="shared" si="0"/>
        <v>0</v>
      </c>
      <c r="P20" s="472">
        <f t="shared" si="1"/>
        <v>0</v>
      </c>
    </row>
    <row r="21" spans="1:16" ht="13.5" customHeight="1">
      <c r="A21" s="157" t="str">
        <f>'t1'!A21</f>
        <v>Collaboratore F5</v>
      </c>
      <c r="B21" s="230" t="str">
        <f>'t1'!B21</f>
        <v>0C2CF5</v>
      </c>
      <c r="C21" s="345"/>
      <c r="D21" s="346"/>
      <c r="E21" s="345"/>
      <c r="F21" s="346"/>
      <c r="G21" s="345"/>
      <c r="H21" s="347"/>
      <c r="I21" s="546"/>
      <c r="J21" s="347"/>
      <c r="K21" s="546"/>
      <c r="L21" s="347"/>
      <c r="M21" s="348"/>
      <c r="N21" s="349"/>
      <c r="O21" s="471">
        <f t="shared" si="0"/>
        <v>0</v>
      </c>
      <c r="P21" s="472">
        <f t="shared" si="1"/>
        <v>0</v>
      </c>
    </row>
    <row r="22" spans="1:16" ht="13.5" customHeight="1">
      <c r="A22" s="157" t="str">
        <f>'t1'!A22</f>
        <v>Collaboratore F4</v>
      </c>
      <c r="B22" s="230" t="str">
        <f>'t1'!B22</f>
        <v>0C2CF4</v>
      </c>
      <c r="C22" s="345"/>
      <c r="D22" s="346"/>
      <c r="E22" s="345"/>
      <c r="F22" s="346"/>
      <c r="G22" s="345"/>
      <c r="H22" s="347"/>
      <c r="I22" s="546"/>
      <c r="J22" s="347"/>
      <c r="K22" s="546"/>
      <c r="L22" s="347"/>
      <c r="M22" s="348"/>
      <c r="N22" s="349"/>
      <c r="O22" s="471">
        <f t="shared" si="0"/>
        <v>0</v>
      </c>
      <c r="P22" s="472">
        <f t="shared" si="1"/>
        <v>0</v>
      </c>
    </row>
    <row r="23" spans="1:16" ht="13.5" customHeight="1">
      <c r="A23" s="157" t="str">
        <f>'t1'!A23</f>
        <v>Collaboratore F3</v>
      </c>
      <c r="B23" s="230" t="str">
        <f>'t1'!B23</f>
        <v>0C2CF3</v>
      </c>
      <c r="C23" s="345"/>
      <c r="D23" s="346"/>
      <c r="E23" s="345"/>
      <c r="F23" s="346"/>
      <c r="G23" s="345"/>
      <c r="H23" s="347"/>
      <c r="I23" s="546"/>
      <c r="J23" s="347"/>
      <c r="K23" s="546"/>
      <c r="L23" s="347"/>
      <c r="M23" s="348"/>
      <c r="N23" s="349"/>
      <c r="O23" s="471">
        <f t="shared" si="0"/>
        <v>0</v>
      </c>
      <c r="P23" s="472">
        <f t="shared" si="1"/>
        <v>0</v>
      </c>
    </row>
    <row r="24" spans="1:16" ht="13.5" customHeight="1">
      <c r="A24" s="157" t="str">
        <f>'t1'!A24</f>
        <v>Collaboratore F2</v>
      </c>
      <c r="B24" s="230" t="str">
        <f>'t1'!B24</f>
        <v>0C2CF2</v>
      </c>
      <c r="C24" s="345"/>
      <c r="D24" s="346"/>
      <c r="E24" s="345"/>
      <c r="F24" s="346"/>
      <c r="G24" s="345"/>
      <c r="H24" s="347"/>
      <c r="I24" s="546"/>
      <c r="J24" s="347"/>
      <c r="K24" s="546"/>
      <c r="L24" s="347"/>
      <c r="M24" s="348"/>
      <c r="N24" s="349"/>
      <c r="O24" s="471">
        <f t="shared" si="0"/>
        <v>0</v>
      </c>
      <c r="P24" s="472">
        <f t="shared" si="1"/>
        <v>0</v>
      </c>
    </row>
    <row r="25" spans="1:16" ht="13.5" customHeight="1">
      <c r="A25" s="157" t="str">
        <f>'t1'!A25</f>
        <v>Collaboratore F1</v>
      </c>
      <c r="B25" s="230" t="str">
        <f>'t1'!B25</f>
        <v>0C2CF1</v>
      </c>
      <c r="C25" s="345"/>
      <c r="D25" s="346"/>
      <c r="E25" s="345"/>
      <c r="F25" s="346"/>
      <c r="G25" s="345"/>
      <c r="H25" s="347"/>
      <c r="I25" s="546"/>
      <c r="J25" s="347"/>
      <c r="K25" s="546"/>
      <c r="L25" s="347"/>
      <c r="M25" s="348"/>
      <c r="N25" s="349"/>
      <c r="O25" s="471">
        <f t="shared" si="0"/>
        <v>0</v>
      </c>
      <c r="P25" s="472">
        <f t="shared" si="1"/>
        <v>0</v>
      </c>
    </row>
    <row r="26" spans="1:16" ht="13.5" customHeight="1">
      <c r="A26" s="157" t="str">
        <f>'t1'!A26</f>
        <v>Operatore F3</v>
      </c>
      <c r="B26" s="230" t="str">
        <f>'t1'!B26</f>
        <v>0C1OF3</v>
      </c>
      <c r="C26" s="345"/>
      <c r="D26" s="346"/>
      <c r="E26" s="345"/>
      <c r="F26" s="346"/>
      <c r="G26" s="345"/>
      <c r="H26" s="347"/>
      <c r="I26" s="546"/>
      <c r="J26" s="347"/>
      <c r="K26" s="546"/>
      <c r="L26" s="347"/>
      <c r="M26" s="348"/>
      <c r="N26" s="349"/>
      <c r="O26" s="471">
        <f t="shared" si="0"/>
        <v>0</v>
      </c>
      <c r="P26" s="472">
        <f t="shared" si="1"/>
        <v>0</v>
      </c>
    </row>
    <row r="27" spans="1:16" ht="13.5" customHeight="1">
      <c r="A27" s="157" t="str">
        <f>'t1'!A27</f>
        <v>Operatore F2</v>
      </c>
      <c r="B27" s="230" t="str">
        <f>'t1'!B27</f>
        <v>0C1OF2</v>
      </c>
      <c r="C27" s="345"/>
      <c r="D27" s="346"/>
      <c r="E27" s="345"/>
      <c r="F27" s="346"/>
      <c r="G27" s="345"/>
      <c r="H27" s="347"/>
      <c r="I27" s="546"/>
      <c r="J27" s="347"/>
      <c r="K27" s="546"/>
      <c r="L27" s="347"/>
      <c r="M27" s="348"/>
      <c r="N27" s="349"/>
      <c r="O27" s="471">
        <f t="shared" si="0"/>
        <v>0</v>
      </c>
      <c r="P27" s="472">
        <f t="shared" si="1"/>
        <v>0</v>
      </c>
    </row>
    <row r="28" spans="1:16" ht="13.5" customHeight="1">
      <c r="A28" s="157" t="str">
        <f>'t1'!A28</f>
        <v>Operatore F1</v>
      </c>
      <c r="B28" s="230" t="str">
        <f>'t1'!B28</f>
        <v>0C1OF1</v>
      </c>
      <c r="C28" s="345"/>
      <c r="D28" s="346"/>
      <c r="E28" s="345"/>
      <c r="F28" s="346"/>
      <c r="G28" s="345"/>
      <c r="H28" s="347"/>
      <c r="I28" s="546"/>
      <c r="J28" s="347"/>
      <c r="K28" s="546"/>
      <c r="L28" s="347"/>
      <c r="M28" s="348"/>
      <c r="N28" s="349"/>
      <c r="O28" s="471">
        <f t="shared" si="0"/>
        <v>0</v>
      </c>
      <c r="P28" s="472">
        <f t="shared" si="1"/>
        <v>0</v>
      </c>
    </row>
    <row r="29" spans="1:16" ht="13.5" customHeight="1" thickBot="1">
      <c r="A29" s="157" t="str">
        <f>'t1'!A29</f>
        <v>Personale contrattista a t. ind. (a)</v>
      </c>
      <c r="B29" s="230" t="str">
        <f>'t1'!B29</f>
        <v>000061</v>
      </c>
      <c r="C29" s="345"/>
      <c r="D29" s="346"/>
      <c r="E29" s="345"/>
      <c r="F29" s="346"/>
      <c r="G29" s="345"/>
      <c r="H29" s="347"/>
      <c r="I29" s="546"/>
      <c r="J29" s="347"/>
      <c r="K29" s="546"/>
      <c r="L29" s="347"/>
      <c r="M29" s="348"/>
      <c r="N29" s="349"/>
      <c r="O29" s="471">
        <f t="shared" si="0"/>
        <v>0</v>
      </c>
      <c r="P29" s="472">
        <f t="shared" si="1"/>
        <v>0</v>
      </c>
    </row>
    <row r="30" spans="1:16" ht="12" customHeight="1" thickBot="1" thickTop="1">
      <c r="A30" s="43" t="s">
        <v>79</v>
      </c>
      <c r="B30" s="44"/>
      <c r="C30" s="473">
        <f aca="true" t="shared" si="2" ref="C30:P30">SUM(C6:C29)</f>
        <v>0</v>
      </c>
      <c r="D30" s="474">
        <f t="shared" si="2"/>
        <v>0</v>
      </c>
      <c r="E30" s="473">
        <f t="shared" si="2"/>
        <v>0</v>
      </c>
      <c r="F30" s="474">
        <f t="shared" si="2"/>
        <v>0</v>
      </c>
      <c r="G30" s="473">
        <f t="shared" si="2"/>
        <v>0</v>
      </c>
      <c r="H30" s="474">
        <f t="shared" si="2"/>
        <v>0</v>
      </c>
      <c r="I30" s="547">
        <f t="shared" si="2"/>
        <v>0</v>
      </c>
      <c r="J30" s="474">
        <f t="shared" si="2"/>
        <v>0</v>
      </c>
      <c r="K30" s="547">
        <f t="shared" si="2"/>
        <v>0</v>
      </c>
      <c r="L30" s="474">
        <f t="shared" si="2"/>
        <v>0</v>
      </c>
      <c r="M30" s="548">
        <f t="shared" si="2"/>
        <v>0</v>
      </c>
      <c r="N30" s="474">
        <f t="shared" si="2"/>
        <v>0</v>
      </c>
      <c r="O30" s="473">
        <f t="shared" si="2"/>
        <v>0</v>
      </c>
      <c r="P30" s="474">
        <f t="shared" si="2"/>
        <v>0</v>
      </c>
    </row>
    <row r="31" spans="1:20" ht="18" customHeight="1">
      <c r="A31" s="25" t="str">
        <f>'t1'!$A$201</f>
        <v>(a) personale a tempo indeterminato al quale viene applicato un contratto di lavoro di tipo privatistico (es.:tipografico,chimico,edile,metalmeccanico,portierato, ecc.)</v>
      </c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0"/>
      <c r="P31" s="45"/>
      <c r="Q31" s="45"/>
      <c r="R31" s="45"/>
      <c r="S31" s="45"/>
      <c r="T31" s="45"/>
    </row>
    <row r="32" spans="1:2" s="5" customFormat="1" ht="9.75">
      <c r="A32" s="25"/>
      <c r="B32" s="7"/>
    </row>
  </sheetData>
  <sheetProtection password="EA98" sheet="1" formatColumns="0" selectLockedCells="1"/>
  <mergeCells count="6">
    <mergeCell ref="M3:P3"/>
    <mergeCell ref="A1:N1"/>
    <mergeCell ref="G4:H4"/>
    <mergeCell ref="I4:J4"/>
    <mergeCell ref="M4:N4"/>
    <mergeCell ref="K4:L4"/>
  </mergeCells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7"/>
  <dimension ref="A1:AY32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49" width="15.16015625" style="752" bestFit="1" customWidth="1"/>
    <col min="50" max="51" width="8.66015625" style="5" customWidth="1"/>
    <col min="52" max="16384" width="9.33203125" style="5" customWidth="1"/>
  </cols>
  <sheetData>
    <row r="1" spans="1:51" ht="43.5" customHeight="1">
      <c r="A1" s="1084" t="s">
        <v>314</v>
      </c>
      <c r="B1" s="2"/>
      <c r="C1" s="1048" t="str">
        <f>'t1'!A1</f>
        <v>COMPARTO Digit-PA - anno 2016</v>
      </c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Z1" s="322"/>
      <c r="AA1" s="1048" t="str">
        <f>C1</f>
        <v>COMPARTO Digit-PA - anno 2016</v>
      </c>
      <c r="AB1" s="1048"/>
      <c r="AC1" s="1048"/>
      <c r="AD1" s="1048"/>
      <c r="AE1" s="1048"/>
      <c r="AF1" s="1048"/>
      <c r="AG1" s="1048"/>
      <c r="AH1" s="1048"/>
      <c r="AI1" s="1048"/>
      <c r="AJ1" s="1048"/>
      <c r="AK1" s="1048"/>
      <c r="AL1" s="1048"/>
      <c r="AM1" s="1048"/>
      <c r="AN1" s="1048"/>
      <c r="AO1" s="1048"/>
      <c r="AP1" s="1048"/>
      <c r="AQ1" s="1048"/>
      <c r="AR1" s="1048"/>
      <c r="AS1" s="1048"/>
      <c r="AV1" s="322"/>
      <c r="AY1" s="753"/>
    </row>
    <row r="2" spans="1:48" ht="30" customHeight="1" thickBot="1">
      <c r="A2" s="1085"/>
      <c r="S2" s="1049"/>
      <c r="T2" s="1049"/>
      <c r="U2" s="1049"/>
      <c r="V2" s="1049"/>
      <c r="W2" s="1049"/>
      <c r="X2" s="1049"/>
      <c r="Y2" s="1049"/>
      <c r="Z2" s="1049"/>
      <c r="AO2" s="1049"/>
      <c r="AP2" s="1049"/>
      <c r="AQ2" s="1049"/>
      <c r="AR2" s="1049"/>
      <c r="AS2" s="1049"/>
      <c r="AT2" s="1049"/>
      <c r="AU2" s="1049"/>
      <c r="AV2" s="1049"/>
    </row>
    <row r="3" spans="1:51" ht="10.5" thickBot="1">
      <c r="A3" s="129"/>
      <c r="B3" s="269" t="s">
        <v>255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278"/>
      <c r="Y3" s="278"/>
      <c r="Z3" s="132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9"/>
      <c r="AX3" s="754"/>
      <c r="AY3" s="755"/>
    </row>
    <row r="4" spans="1:51" ht="30.75" thickTop="1">
      <c r="A4" s="26" t="s">
        <v>148</v>
      </c>
      <c r="B4" s="270" t="s">
        <v>116</v>
      </c>
      <c r="C4" s="133" t="s">
        <v>295</v>
      </c>
      <c r="D4" s="134"/>
      <c r="E4" s="135" t="s">
        <v>390</v>
      </c>
      <c r="F4" s="134"/>
      <c r="G4" s="1086" t="s">
        <v>130</v>
      </c>
      <c r="H4" s="1087"/>
      <c r="I4" s="135" t="s">
        <v>131</v>
      </c>
      <c r="J4" s="135"/>
      <c r="K4" s="135" t="s">
        <v>128</v>
      </c>
      <c r="L4" s="135"/>
      <c r="M4" s="135" t="s">
        <v>122</v>
      </c>
      <c r="N4" s="136"/>
      <c r="O4" s="135" t="s">
        <v>296</v>
      </c>
      <c r="P4" s="135"/>
      <c r="Q4" s="135" t="s">
        <v>126</v>
      </c>
      <c r="R4" s="134"/>
      <c r="S4" s="271" t="s">
        <v>121</v>
      </c>
      <c r="T4" s="135"/>
      <c r="U4" s="135" t="s">
        <v>119</v>
      </c>
      <c r="V4" s="138"/>
      <c r="W4" s="135" t="s">
        <v>125</v>
      </c>
      <c r="X4" s="137"/>
      <c r="Y4" s="135" t="s">
        <v>127</v>
      </c>
      <c r="Z4" s="137"/>
      <c r="AA4" s="135" t="s">
        <v>118</v>
      </c>
      <c r="AB4" s="137"/>
      <c r="AC4" s="135" t="s">
        <v>129</v>
      </c>
      <c r="AD4" s="138"/>
      <c r="AE4" s="135" t="s">
        <v>133</v>
      </c>
      <c r="AF4" s="135"/>
      <c r="AG4" s="135" t="s">
        <v>132</v>
      </c>
      <c r="AH4" s="139"/>
      <c r="AI4" s="135" t="s">
        <v>123</v>
      </c>
      <c r="AJ4" s="138"/>
      <c r="AK4" s="135" t="s">
        <v>124</v>
      </c>
      <c r="AL4" s="135"/>
      <c r="AM4" s="135" t="s">
        <v>117</v>
      </c>
      <c r="AN4" s="138"/>
      <c r="AO4" s="135" t="s">
        <v>120</v>
      </c>
      <c r="AP4" s="137"/>
      <c r="AQ4" s="135" t="s">
        <v>297</v>
      </c>
      <c r="AR4" s="137"/>
      <c r="AS4" s="138" t="s">
        <v>298</v>
      </c>
      <c r="AT4" s="133"/>
      <c r="AU4" s="138" t="s">
        <v>79</v>
      </c>
      <c r="AV4" s="139"/>
      <c r="AX4" s="756" t="s">
        <v>525</v>
      </c>
      <c r="AY4" s="757"/>
    </row>
    <row r="5" spans="1:51" s="277" customFormat="1" ht="8.25" thickBot="1">
      <c r="A5" s="901" t="s">
        <v>597</v>
      </c>
      <c r="B5" s="272"/>
      <c r="C5" s="273" t="s">
        <v>77</v>
      </c>
      <c r="D5" s="274" t="s">
        <v>78</v>
      </c>
      <c r="E5" s="273" t="s">
        <v>77</v>
      </c>
      <c r="F5" s="274" t="s">
        <v>78</v>
      </c>
      <c r="G5" s="273" t="s">
        <v>77</v>
      </c>
      <c r="H5" s="274" t="s">
        <v>78</v>
      </c>
      <c r="I5" s="273" t="s">
        <v>77</v>
      </c>
      <c r="J5" s="274" t="s">
        <v>78</v>
      </c>
      <c r="K5" s="273" t="s">
        <v>77</v>
      </c>
      <c r="L5" s="274" t="s">
        <v>78</v>
      </c>
      <c r="M5" s="273" t="s">
        <v>77</v>
      </c>
      <c r="N5" s="275" t="s">
        <v>78</v>
      </c>
      <c r="O5" s="273" t="s">
        <v>77</v>
      </c>
      <c r="P5" s="275" t="s">
        <v>78</v>
      </c>
      <c r="Q5" s="273" t="s">
        <v>77</v>
      </c>
      <c r="R5" s="275" t="s">
        <v>78</v>
      </c>
      <c r="S5" s="273" t="s">
        <v>77</v>
      </c>
      <c r="T5" s="275" t="s">
        <v>78</v>
      </c>
      <c r="U5" s="273" t="s">
        <v>77</v>
      </c>
      <c r="V5" s="275" t="s">
        <v>78</v>
      </c>
      <c r="W5" s="273" t="s">
        <v>77</v>
      </c>
      <c r="X5" s="274" t="s">
        <v>78</v>
      </c>
      <c r="Y5" s="273" t="s">
        <v>77</v>
      </c>
      <c r="Z5" s="274" t="s">
        <v>78</v>
      </c>
      <c r="AA5" s="273" t="s">
        <v>77</v>
      </c>
      <c r="AB5" s="274" t="s">
        <v>78</v>
      </c>
      <c r="AC5" s="273" t="s">
        <v>77</v>
      </c>
      <c r="AD5" s="275" t="s">
        <v>78</v>
      </c>
      <c r="AE5" s="273" t="s">
        <v>77</v>
      </c>
      <c r="AF5" s="275" t="s">
        <v>78</v>
      </c>
      <c r="AG5" s="273" t="s">
        <v>77</v>
      </c>
      <c r="AH5" s="275" t="s">
        <v>78</v>
      </c>
      <c r="AI5" s="273" t="s">
        <v>77</v>
      </c>
      <c r="AJ5" s="275" t="s">
        <v>78</v>
      </c>
      <c r="AK5" s="273" t="s">
        <v>77</v>
      </c>
      <c r="AL5" s="275" t="s">
        <v>78</v>
      </c>
      <c r="AM5" s="273" t="s">
        <v>77</v>
      </c>
      <c r="AN5" s="275" t="s">
        <v>78</v>
      </c>
      <c r="AO5" s="273" t="s">
        <v>77</v>
      </c>
      <c r="AP5" s="274" t="s">
        <v>78</v>
      </c>
      <c r="AQ5" s="273" t="s">
        <v>77</v>
      </c>
      <c r="AR5" s="274" t="s">
        <v>78</v>
      </c>
      <c r="AS5" s="276" t="s">
        <v>77</v>
      </c>
      <c r="AT5" s="274" t="s">
        <v>78</v>
      </c>
      <c r="AU5" s="276" t="s">
        <v>77</v>
      </c>
      <c r="AV5" s="275" t="s">
        <v>78</v>
      </c>
      <c r="AW5" s="758"/>
      <c r="AX5" s="759" t="s">
        <v>77</v>
      </c>
      <c r="AY5" s="760" t="s">
        <v>78</v>
      </c>
    </row>
    <row r="6" spans="1:51" ht="12.75" customHeight="1" thickTop="1">
      <c r="A6" s="24" t="str">
        <f>'t1'!A6</f>
        <v>Direttore Generale</v>
      </c>
      <c r="B6" s="237" t="str">
        <f>'t1'!B6</f>
        <v>0D0097</v>
      </c>
      <c r="C6" s="736"/>
      <c r="D6" s="737"/>
      <c r="E6" s="736"/>
      <c r="F6" s="737"/>
      <c r="G6" s="736"/>
      <c r="H6" s="737"/>
      <c r="I6" s="736"/>
      <c r="J6" s="737"/>
      <c r="K6" s="736"/>
      <c r="L6" s="737"/>
      <c r="M6" s="736"/>
      <c r="N6" s="737"/>
      <c r="O6" s="736"/>
      <c r="P6" s="737"/>
      <c r="Q6" s="736"/>
      <c r="R6" s="737"/>
      <c r="S6" s="736"/>
      <c r="T6" s="737"/>
      <c r="U6" s="736"/>
      <c r="V6" s="737"/>
      <c r="W6" s="736"/>
      <c r="X6" s="737"/>
      <c r="Y6" s="736"/>
      <c r="Z6" s="737"/>
      <c r="AA6" s="736"/>
      <c r="AB6" s="737"/>
      <c r="AC6" s="736"/>
      <c r="AD6" s="737"/>
      <c r="AE6" s="736"/>
      <c r="AF6" s="737"/>
      <c r="AG6" s="736"/>
      <c r="AH6" s="737"/>
      <c r="AI6" s="736"/>
      <c r="AJ6" s="737"/>
      <c r="AK6" s="736"/>
      <c r="AL6" s="737"/>
      <c r="AM6" s="736"/>
      <c r="AN6" s="737"/>
      <c r="AO6" s="736"/>
      <c r="AP6" s="737"/>
      <c r="AQ6" s="736"/>
      <c r="AR6" s="737"/>
      <c r="AS6" s="736"/>
      <c r="AT6" s="737"/>
      <c r="AU6" s="475">
        <f>SUM(S6,U6,W6,Y6,C6,E6,G6,I6,K6,M6,O6,Q6,AA6,AC6,AE6,AG6,AI6,AK6,AM6,AO6,AQ6,AS6)</f>
        <v>0</v>
      </c>
      <c r="AV6" s="476">
        <f>SUM(T6,V6,X6,Z6,D6,F6,H6,J6,L6,N6,P6,R6,AB6,AD6,AF6,AH6,AJ6,AL6,AN6,AP6,AR6,AT6)</f>
        <v>0</v>
      </c>
      <c r="AW6" s="761" t="str">
        <f>IF((AU6+AV6)=(AX6+AY6),"OK","Controllare totale")</f>
        <v>OK</v>
      </c>
      <c r="AX6" s="762">
        <f>'t1'!L6-'t3'!C6-'t3'!E6-'t3'!G6-'t3'!I6-'t3'!K6+'t3'!M6+'t3'!O6+'t3'!Q6</f>
        <v>0</v>
      </c>
      <c r="AY6" s="763">
        <f>'t1'!M6-'t3'!D6-'t3'!F6-'t3'!H6-'t3'!J6-'t3'!L6+'t3'!N6+'t3'!P6+'t3'!R6</f>
        <v>0</v>
      </c>
    </row>
    <row r="7" spans="1:51" ht="12.75" customHeight="1">
      <c r="A7" s="23" t="str">
        <f>'t1'!A7</f>
        <v>Dirigente II fascia</v>
      </c>
      <c r="B7" s="156" t="str">
        <f>'t1'!B7</f>
        <v>0D0079</v>
      </c>
      <c r="C7" s="738"/>
      <c r="D7" s="257"/>
      <c r="E7" s="738"/>
      <c r="F7" s="257"/>
      <c r="G7" s="738"/>
      <c r="H7" s="257"/>
      <c r="I7" s="738"/>
      <c r="J7" s="257"/>
      <c r="K7" s="738"/>
      <c r="L7" s="257"/>
      <c r="M7" s="738"/>
      <c r="N7" s="257"/>
      <c r="O7" s="738"/>
      <c r="P7" s="257"/>
      <c r="Q7" s="738"/>
      <c r="R7" s="257"/>
      <c r="S7" s="738"/>
      <c r="T7" s="257"/>
      <c r="U7" s="738"/>
      <c r="V7" s="257"/>
      <c r="W7" s="738"/>
      <c r="X7" s="257"/>
      <c r="Y7" s="738"/>
      <c r="Z7" s="257"/>
      <c r="AA7" s="738"/>
      <c r="AB7" s="257"/>
      <c r="AC7" s="738"/>
      <c r="AD7" s="257"/>
      <c r="AE7" s="738"/>
      <c r="AF7" s="257"/>
      <c r="AG7" s="738"/>
      <c r="AH7" s="257"/>
      <c r="AI7" s="738"/>
      <c r="AJ7" s="257"/>
      <c r="AK7" s="738"/>
      <c r="AL7" s="257"/>
      <c r="AM7" s="738"/>
      <c r="AN7" s="257"/>
      <c r="AO7" s="738"/>
      <c r="AP7" s="257"/>
      <c r="AQ7" s="738"/>
      <c r="AR7" s="257"/>
      <c r="AS7" s="738"/>
      <c r="AT7" s="257"/>
      <c r="AU7" s="477">
        <f>SUM(C7,E7,G7,I7,K7,M7,O7,Q7,S7,U7,W7,Y7,AA7,AC7,AE7,AG7,AI7,AK7,AM7,AO7,AQ7,AS7)</f>
        <v>0</v>
      </c>
      <c r="AV7" s="478">
        <f aca="true" t="shared" si="0" ref="AV7:AV29">SUM(T7,V7,X7,Z7,D7,F7,H7,J7,L7,N7,P7,R7,AB7,AD7,AF7,AH7,AJ7,AL7,AN7,AP7,AR7,AT7)</f>
        <v>0</v>
      </c>
      <c r="AW7" s="761" t="str">
        <f aca="true" t="shared" si="1" ref="AW7:AW29">IF((AU7+AV7)=(AX7+AY7),"OK","Controllare totale")</f>
        <v>OK</v>
      </c>
      <c r="AX7" s="764">
        <f>'t1'!L7-'t3'!C7-'t3'!E7-'t3'!G7-'t3'!I7-'t3'!K7+'t3'!M7+'t3'!O7+'t3'!Q7</f>
        <v>0</v>
      </c>
      <c r="AY7" s="765">
        <f>'t1'!M7-'t3'!D7-'t3'!F7-'t3'!H7-'t3'!J7-'t3'!L7+'t3'!N7+'t3'!P7+'t3'!R7</f>
        <v>0</v>
      </c>
    </row>
    <row r="8" spans="1:51" ht="12.75" customHeight="1">
      <c r="A8" s="23" t="str">
        <f>'t1'!A8</f>
        <v>Dirigente II fascia a tempo determinato</v>
      </c>
      <c r="B8" s="156" t="str">
        <f>'t1'!B8</f>
        <v>0D0080</v>
      </c>
      <c r="C8" s="738"/>
      <c r="D8" s="257"/>
      <c r="E8" s="738"/>
      <c r="F8" s="257"/>
      <c r="G8" s="738"/>
      <c r="H8" s="257"/>
      <c r="I8" s="738"/>
      <c r="J8" s="257"/>
      <c r="K8" s="738"/>
      <c r="L8" s="257"/>
      <c r="M8" s="738"/>
      <c r="N8" s="257"/>
      <c r="O8" s="738"/>
      <c r="P8" s="257"/>
      <c r="Q8" s="738"/>
      <c r="R8" s="257"/>
      <c r="S8" s="738"/>
      <c r="T8" s="257"/>
      <c r="U8" s="738"/>
      <c r="V8" s="257"/>
      <c r="W8" s="738"/>
      <c r="X8" s="257"/>
      <c r="Y8" s="738"/>
      <c r="Z8" s="257"/>
      <c r="AA8" s="738"/>
      <c r="AB8" s="257"/>
      <c r="AC8" s="738"/>
      <c r="AD8" s="257"/>
      <c r="AE8" s="738"/>
      <c r="AF8" s="257"/>
      <c r="AG8" s="738"/>
      <c r="AH8" s="257"/>
      <c r="AI8" s="738"/>
      <c r="AJ8" s="257"/>
      <c r="AK8" s="738"/>
      <c r="AL8" s="257"/>
      <c r="AM8" s="738"/>
      <c r="AN8" s="257"/>
      <c r="AO8" s="738"/>
      <c r="AP8" s="257"/>
      <c r="AQ8" s="738"/>
      <c r="AR8" s="257"/>
      <c r="AS8" s="738"/>
      <c r="AT8" s="257"/>
      <c r="AU8" s="477">
        <f>SUM(S8,U8,W8,Y8,C8,E8,G8,I8,K8,M8,O8,Q8,AA8,AC8,AE8,AG8,AI8,AK8,AM8,AO8,AQ8,AS8)</f>
        <v>0</v>
      </c>
      <c r="AV8" s="478">
        <f t="shared" si="0"/>
        <v>0</v>
      </c>
      <c r="AW8" s="761" t="str">
        <f t="shared" si="1"/>
        <v>OK</v>
      </c>
      <c r="AX8" s="764">
        <f>'t1'!L8-'t3'!C8-'t3'!E8-'t3'!G8-'t3'!I8-'t3'!K8+'t3'!M8+'t3'!O8+'t3'!Q8</f>
        <v>0</v>
      </c>
      <c r="AY8" s="765">
        <f>'t1'!M8-'t3'!D8-'t3'!F8-'t3'!H8-'t3'!J8-'t3'!L8+'t3'!N8+'t3'!P8+'t3'!R8</f>
        <v>0</v>
      </c>
    </row>
    <row r="9" spans="1:51" ht="12.75" customHeight="1">
      <c r="A9" s="23" t="str">
        <f>'t1'!A9</f>
        <v>Professional F9</v>
      </c>
      <c r="B9" s="156" t="str">
        <f>'t1'!B9</f>
        <v>0C3PF9</v>
      </c>
      <c r="C9" s="738"/>
      <c r="D9" s="257"/>
      <c r="E9" s="738"/>
      <c r="F9" s="257"/>
      <c r="G9" s="738"/>
      <c r="H9" s="257"/>
      <c r="I9" s="738"/>
      <c r="J9" s="257"/>
      <c r="K9" s="738"/>
      <c r="L9" s="257"/>
      <c r="M9" s="738"/>
      <c r="N9" s="257"/>
      <c r="O9" s="738"/>
      <c r="P9" s="257"/>
      <c r="Q9" s="738"/>
      <c r="R9" s="257"/>
      <c r="S9" s="738"/>
      <c r="T9" s="257"/>
      <c r="U9" s="738"/>
      <c r="V9" s="257"/>
      <c r="W9" s="738"/>
      <c r="X9" s="257"/>
      <c r="Y9" s="738"/>
      <c r="Z9" s="257"/>
      <c r="AA9" s="738"/>
      <c r="AB9" s="257"/>
      <c r="AC9" s="738"/>
      <c r="AD9" s="257"/>
      <c r="AE9" s="738"/>
      <c r="AF9" s="257"/>
      <c r="AG9" s="738"/>
      <c r="AH9" s="257"/>
      <c r="AI9" s="738"/>
      <c r="AJ9" s="257"/>
      <c r="AK9" s="738"/>
      <c r="AL9" s="257"/>
      <c r="AM9" s="738"/>
      <c r="AN9" s="257"/>
      <c r="AO9" s="738"/>
      <c r="AP9" s="257"/>
      <c r="AQ9" s="738"/>
      <c r="AR9" s="257"/>
      <c r="AS9" s="738"/>
      <c r="AT9" s="257"/>
      <c r="AU9" s="477">
        <f aca="true" t="shared" si="2" ref="AU9:AU29">SUM(S9,U9,W9,Y9,C9,E9,G9,I9,K9,M9,O9,Q9,AA9,AC9,AE9,AG9,AI9,AK9,AM9,AO9,AQ9,AS9)</f>
        <v>0</v>
      </c>
      <c r="AV9" s="478">
        <f t="shared" si="0"/>
        <v>0</v>
      </c>
      <c r="AW9" s="761" t="str">
        <f t="shared" si="1"/>
        <v>OK</v>
      </c>
      <c r="AX9" s="764">
        <f>'t1'!L9-'t3'!C9-'t3'!E9-'t3'!G9-'t3'!I9-'t3'!K9+'t3'!M9+'t3'!O9+'t3'!Q9</f>
        <v>0</v>
      </c>
      <c r="AY9" s="765">
        <f>'t1'!M9-'t3'!D9-'t3'!F9-'t3'!H9-'t3'!J9-'t3'!L9+'t3'!N9+'t3'!P9+'t3'!R9</f>
        <v>0</v>
      </c>
    </row>
    <row r="10" spans="1:51" ht="12.75" customHeight="1">
      <c r="A10" s="23" t="str">
        <f>'t1'!A10</f>
        <v>Professional F8</v>
      </c>
      <c r="B10" s="156" t="str">
        <f>'t1'!B10</f>
        <v>0C3PF8</v>
      </c>
      <c r="C10" s="738"/>
      <c r="D10" s="257"/>
      <c r="E10" s="738"/>
      <c r="F10" s="257"/>
      <c r="G10" s="738"/>
      <c r="H10" s="257"/>
      <c r="I10" s="738"/>
      <c r="J10" s="257"/>
      <c r="K10" s="738"/>
      <c r="L10" s="257"/>
      <c r="M10" s="738"/>
      <c r="N10" s="257"/>
      <c r="O10" s="738"/>
      <c r="P10" s="257"/>
      <c r="Q10" s="738"/>
      <c r="R10" s="257"/>
      <c r="S10" s="738"/>
      <c r="T10" s="257"/>
      <c r="U10" s="738"/>
      <c r="V10" s="257"/>
      <c r="W10" s="738"/>
      <c r="X10" s="257"/>
      <c r="Y10" s="738"/>
      <c r="Z10" s="257"/>
      <c r="AA10" s="738"/>
      <c r="AB10" s="257"/>
      <c r="AC10" s="738"/>
      <c r="AD10" s="257"/>
      <c r="AE10" s="738"/>
      <c r="AF10" s="257"/>
      <c r="AG10" s="738"/>
      <c r="AH10" s="257"/>
      <c r="AI10" s="738"/>
      <c r="AJ10" s="257"/>
      <c r="AK10" s="738"/>
      <c r="AL10" s="257"/>
      <c r="AM10" s="738"/>
      <c r="AN10" s="257"/>
      <c r="AO10" s="738"/>
      <c r="AP10" s="257"/>
      <c r="AQ10" s="738"/>
      <c r="AR10" s="257"/>
      <c r="AS10" s="738"/>
      <c r="AT10" s="257"/>
      <c r="AU10" s="477">
        <f t="shared" si="2"/>
        <v>0</v>
      </c>
      <c r="AV10" s="478">
        <f t="shared" si="0"/>
        <v>0</v>
      </c>
      <c r="AW10" s="761" t="str">
        <f t="shared" si="1"/>
        <v>OK</v>
      </c>
      <c r="AX10" s="764">
        <f>'t1'!L10-'t3'!C10-'t3'!E10-'t3'!G10-'t3'!I10-'t3'!K10+'t3'!M10+'t3'!O10+'t3'!Q10</f>
        <v>0</v>
      </c>
      <c r="AY10" s="765">
        <f>'t1'!M10-'t3'!D10-'t3'!F10-'t3'!H10-'t3'!J10-'t3'!L10+'t3'!N10+'t3'!P10+'t3'!R10</f>
        <v>0</v>
      </c>
    </row>
    <row r="11" spans="1:51" ht="12.75" customHeight="1">
      <c r="A11" s="23" t="str">
        <f>'t1'!A11</f>
        <v>Professional F7</v>
      </c>
      <c r="B11" s="156" t="str">
        <f>'t1'!B11</f>
        <v>0C3PF7</v>
      </c>
      <c r="C11" s="738"/>
      <c r="D11" s="257"/>
      <c r="E11" s="738"/>
      <c r="F11" s="257"/>
      <c r="G11" s="738"/>
      <c r="H11" s="257"/>
      <c r="I11" s="738"/>
      <c r="J11" s="257"/>
      <c r="K11" s="738"/>
      <c r="L11" s="257"/>
      <c r="M11" s="738"/>
      <c r="N11" s="257"/>
      <c r="O11" s="738"/>
      <c r="P11" s="257"/>
      <c r="Q11" s="738"/>
      <c r="R11" s="257"/>
      <c r="S11" s="738"/>
      <c r="T11" s="257"/>
      <c r="U11" s="738"/>
      <c r="V11" s="257"/>
      <c r="W11" s="738"/>
      <c r="X11" s="257"/>
      <c r="Y11" s="738"/>
      <c r="Z11" s="257"/>
      <c r="AA11" s="738"/>
      <c r="AB11" s="257"/>
      <c r="AC11" s="738"/>
      <c r="AD11" s="257"/>
      <c r="AE11" s="738"/>
      <c r="AF11" s="257"/>
      <c r="AG11" s="738"/>
      <c r="AH11" s="257"/>
      <c r="AI11" s="738"/>
      <c r="AJ11" s="257"/>
      <c r="AK11" s="738"/>
      <c r="AL11" s="257"/>
      <c r="AM11" s="738"/>
      <c r="AN11" s="257"/>
      <c r="AO11" s="738"/>
      <c r="AP11" s="257"/>
      <c r="AQ11" s="738"/>
      <c r="AR11" s="257"/>
      <c r="AS11" s="738"/>
      <c r="AT11" s="257"/>
      <c r="AU11" s="477">
        <f t="shared" si="2"/>
        <v>0</v>
      </c>
      <c r="AV11" s="478">
        <f t="shared" si="0"/>
        <v>0</v>
      </c>
      <c r="AW11" s="761" t="str">
        <f t="shared" si="1"/>
        <v>OK</v>
      </c>
      <c r="AX11" s="764">
        <f>'t1'!L11-'t3'!C11-'t3'!E11-'t3'!G11-'t3'!I11-'t3'!K11+'t3'!M11+'t3'!O11+'t3'!Q11</f>
        <v>0</v>
      </c>
      <c r="AY11" s="765">
        <f>'t1'!M11-'t3'!D11-'t3'!F11-'t3'!H11-'t3'!J11-'t3'!L11+'t3'!N11+'t3'!P11+'t3'!R11</f>
        <v>0</v>
      </c>
    </row>
    <row r="12" spans="1:51" ht="12.75" customHeight="1">
      <c r="A12" s="23" t="str">
        <f>'t1'!A12</f>
        <v>Professional F6</v>
      </c>
      <c r="B12" s="156" t="str">
        <f>'t1'!B12</f>
        <v>0C3PF6</v>
      </c>
      <c r="C12" s="738"/>
      <c r="D12" s="257"/>
      <c r="E12" s="738"/>
      <c r="F12" s="257"/>
      <c r="G12" s="738"/>
      <c r="H12" s="257"/>
      <c r="I12" s="738"/>
      <c r="J12" s="257"/>
      <c r="K12" s="738"/>
      <c r="L12" s="257"/>
      <c r="M12" s="738"/>
      <c r="N12" s="257"/>
      <c r="O12" s="738"/>
      <c r="P12" s="257"/>
      <c r="Q12" s="738"/>
      <c r="R12" s="257"/>
      <c r="S12" s="738"/>
      <c r="T12" s="257"/>
      <c r="U12" s="738"/>
      <c r="V12" s="257"/>
      <c r="W12" s="738"/>
      <c r="X12" s="257"/>
      <c r="Y12" s="738"/>
      <c r="Z12" s="257"/>
      <c r="AA12" s="738"/>
      <c r="AB12" s="257"/>
      <c r="AC12" s="738"/>
      <c r="AD12" s="257"/>
      <c r="AE12" s="738"/>
      <c r="AF12" s="257"/>
      <c r="AG12" s="738"/>
      <c r="AH12" s="257"/>
      <c r="AI12" s="738"/>
      <c r="AJ12" s="257"/>
      <c r="AK12" s="738"/>
      <c r="AL12" s="257"/>
      <c r="AM12" s="738"/>
      <c r="AN12" s="257"/>
      <c r="AO12" s="738"/>
      <c r="AP12" s="257"/>
      <c r="AQ12" s="738"/>
      <c r="AR12" s="257"/>
      <c r="AS12" s="738"/>
      <c r="AT12" s="257"/>
      <c r="AU12" s="477">
        <f t="shared" si="2"/>
        <v>0</v>
      </c>
      <c r="AV12" s="478">
        <f t="shared" si="0"/>
        <v>0</v>
      </c>
      <c r="AW12" s="761" t="str">
        <f t="shared" si="1"/>
        <v>OK</v>
      </c>
      <c r="AX12" s="764">
        <f>'t1'!L12-'t3'!C12-'t3'!E12-'t3'!G12-'t3'!I12-'t3'!K12+'t3'!M12+'t3'!O12+'t3'!Q12</f>
        <v>0</v>
      </c>
      <c r="AY12" s="765">
        <f>'t1'!M12-'t3'!D12-'t3'!F12-'t3'!H12-'t3'!J12-'t3'!L12+'t3'!N12+'t3'!P12+'t3'!R12</f>
        <v>0</v>
      </c>
    </row>
    <row r="13" spans="1:51" ht="12.75" customHeight="1">
      <c r="A13" s="23" t="str">
        <f>'t1'!A13</f>
        <v>Funzionario F7</v>
      </c>
      <c r="B13" s="156" t="str">
        <f>'t1'!B13</f>
        <v>0C3FF7</v>
      </c>
      <c r="C13" s="738"/>
      <c r="D13" s="257"/>
      <c r="E13" s="738"/>
      <c r="F13" s="257"/>
      <c r="G13" s="738"/>
      <c r="H13" s="257"/>
      <c r="I13" s="738"/>
      <c r="J13" s="257"/>
      <c r="K13" s="738"/>
      <c r="L13" s="257"/>
      <c r="M13" s="738"/>
      <c r="N13" s="257"/>
      <c r="O13" s="738"/>
      <c r="P13" s="257"/>
      <c r="Q13" s="738"/>
      <c r="R13" s="257"/>
      <c r="S13" s="738"/>
      <c r="T13" s="257"/>
      <c r="U13" s="738"/>
      <c r="V13" s="257"/>
      <c r="W13" s="738"/>
      <c r="X13" s="257"/>
      <c r="Y13" s="738"/>
      <c r="Z13" s="257"/>
      <c r="AA13" s="738"/>
      <c r="AB13" s="257"/>
      <c r="AC13" s="738"/>
      <c r="AD13" s="257"/>
      <c r="AE13" s="738"/>
      <c r="AF13" s="257"/>
      <c r="AG13" s="738"/>
      <c r="AH13" s="257"/>
      <c r="AI13" s="738"/>
      <c r="AJ13" s="257"/>
      <c r="AK13" s="738"/>
      <c r="AL13" s="257"/>
      <c r="AM13" s="738"/>
      <c r="AN13" s="257"/>
      <c r="AO13" s="738"/>
      <c r="AP13" s="257"/>
      <c r="AQ13" s="738"/>
      <c r="AR13" s="257"/>
      <c r="AS13" s="738"/>
      <c r="AT13" s="257"/>
      <c r="AU13" s="477">
        <f t="shared" si="2"/>
        <v>0</v>
      </c>
      <c r="AV13" s="478">
        <f t="shared" si="0"/>
        <v>0</v>
      </c>
      <c r="AW13" s="761" t="str">
        <f t="shared" si="1"/>
        <v>OK</v>
      </c>
      <c r="AX13" s="764">
        <f>'t1'!L13-'t3'!C13-'t3'!E13-'t3'!G13-'t3'!I13-'t3'!K13+'t3'!M13+'t3'!O13+'t3'!Q13</f>
        <v>0</v>
      </c>
      <c r="AY13" s="765">
        <f>'t1'!M13-'t3'!D13-'t3'!F13-'t3'!H13-'t3'!J13-'t3'!L13+'t3'!N13+'t3'!P13+'t3'!R13</f>
        <v>0</v>
      </c>
    </row>
    <row r="14" spans="1:51" ht="12.75" customHeight="1">
      <c r="A14" s="23" t="str">
        <f>'t1'!A14</f>
        <v>Funzionario F6</v>
      </c>
      <c r="B14" s="156" t="str">
        <f>'t1'!B14</f>
        <v>0C3FF6</v>
      </c>
      <c r="C14" s="738"/>
      <c r="D14" s="257"/>
      <c r="E14" s="738"/>
      <c r="F14" s="257"/>
      <c r="G14" s="738"/>
      <c r="H14" s="257"/>
      <c r="I14" s="738"/>
      <c r="J14" s="257"/>
      <c r="K14" s="738"/>
      <c r="L14" s="257"/>
      <c r="M14" s="738"/>
      <c r="N14" s="257"/>
      <c r="O14" s="738"/>
      <c r="P14" s="257"/>
      <c r="Q14" s="738"/>
      <c r="R14" s="257"/>
      <c r="S14" s="738"/>
      <c r="T14" s="257"/>
      <c r="U14" s="738"/>
      <c r="V14" s="257"/>
      <c r="W14" s="738"/>
      <c r="X14" s="257"/>
      <c r="Y14" s="738"/>
      <c r="Z14" s="257"/>
      <c r="AA14" s="738"/>
      <c r="AB14" s="257"/>
      <c r="AC14" s="738"/>
      <c r="AD14" s="257"/>
      <c r="AE14" s="738"/>
      <c r="AF14" s="257"/>
      <c r="AG14" s="738"/>
      <c r="AH14" s="257"/>
      <c r="AI14" s="738"/>
      <c r="AJ14" s="257"/>
      <c r="AK14" s="738"/>
      <c r="AL14" s="257"/>
      <c r="AM14" s="738"/>
      <c r="AN14" s="257"/>
      <c r="AO14" s="738"/>
      <c r="AP14" s="257"/>
      <c r="AQ14" s="738"/>
      <c r="AR14" s="257"/>
      <c r="AS14" s="738"/>
      <c r="AT14" s="257"/>
      <c r="AU14" s="477">
        <f t="shared" si="2"/>
        <v>0</v>
      </c>
      <c r="AV14" s="478">
        <f t="shared" si="0"/>
        <v>0</v>
      </c>
      <c r="AW14" s="761" t="str">
        <f t="shared" si="1"/>
        <v>OK</v>
      </c>
      <c r="AX14" s="764">
        <f>'t1'!L14-'t3'!C14-'t3'!E14-'t3'!G14-'t3'!I14-'t3'!K14+'t3'!M14+'t3'!O14+'t3'!Q14</f>
        <v>0</v>
      </c>
      <c r="AY14" s="765">
        <f>'t1'!M14-'t3'!D14-'t3'!F14-'t3'!H14-'t3'!J14-'t3'!L14+'t3'!N14+'t3'!P14+'t3'!R14</f>
        <v>0</v>
      </c>
    </row>
    <row r="15" spans="1:51" ht="12.75" customHeight="1">
      <c r="A15" s="23" t="str">
        <f>'t1'!A15</f>
        <v>Funzionario F5</v>
      </c>
      <c r="B15" s="156" t="str">
        <f>'t1'!B15</f>
        <v>0C3FF5</v>
      </c>
      <c r="C15" s="738"/>
      <c r="D15" s="257"/>
      <c r="E15" s="738"/>
      <c r="F15" s="257"/>
      <c r="G15" s="738"/>
      <c r="H15" s="257"/>
      <c r="I15" s="738"/>
      <c r="J15" s="257"/>
      <c r="K15" s="738"/>
      <c r="L15" s="257"/>
      <c r="M15" s="738"/>
      <c r="N15" s="257"/>
      <c r="O15" s="738"/>
      <c r="P15" s="257"/>
      <c r="Q15" s="738"/>
      <c r="R15" s="257"/>
      <c r="S15" s="738"/>
      <c r="T15" s="257"/>
      <c r="U15" s="738"/>
      <c r="V15" s="257"/>
      <c r="W15" s="738"/>
      <c r="X15" s="257"/>
      <c r="Y15" s="738"/>
      <c r="Z15" s="257"/>
      <c r="AA15" s="738"/>
      <c r="AB15" s="257"/>
      <c r="AC15" s="738"/>
      <c r="AD15" s="257"/>
      <c r="AE15" s="738"/>
      <c r="AF15" s="257"/>
      <c r="AG15" s="738"/>
      <c r="AH15" s="257"/>
      <c r="AI15" s="738"/>
      <c r="AJ15" s="257"/>
      <c r="AK15" s="738"/>
      <c r="AL15" s="257"/>
      <c r="AM15" s="738"/>
      <c r="AN15" s="257"/>
      <c r="AO15" s="738"/>
      <c r="AP15" s="257"/>
      <c r="AQ15" s="738"/>
      <c r="AR15" s="257"/>
      <c r="AS15" s="738"/>
      <c r="AT15" s="257"/>
      <c r="AU15" s="477">
        <f t="shared" si="2"/>
        <v>0</v>
      </c>
      <c r="AV15" s="478">
        <f t="shared" si="0"/>
        <v>0</v>
      </c>
      <c r="AW15" s="761" t="str">
        <f t="shared" si="1"/>
        <v>OK</v>
      </c>
      <c r="AX15" s="764">
        <f>'t1'!L15-'t3'!C15-'t3'!E15-'t3'!G15-'t3'!I15-'t3'!K15+'t3'!M15+'t3'!O15+'t3'!Q15</f>
        <v>0</v>
      </c>
      <c r="AY15" s="765">
        <f>'t1'!M15-'t3'!D15-'t3'!F15-'t3'!H15-'t3'!J15-'t3'!L15+'t3'!N15+'t3'!P15+'t3'!R15</f>
        <v>0</v>
      </c>
    </row>
    <row r="16" spans="1:51" ht="12.75" customHeight="1">
      <c r="A16" s="23" t="str">
        <f>'t1'!A16</f>
        <v>Funzionario F4</v>
      </c>
      <c r="B16" s="156" t="str">
        <f>'t1'!B16</f>
        <v>0C3FF4</v>
      </c>
      <c r="C16" s="738"/>
      <c r="D16" s="257"/>
      <c r="E16" s="738"/>
      <c r="F16" s="257"/>
      <c r="G16" s="738"/>
      <c r="H16" s="257"/>
      <c r="I16" s="738"/>
      <c r="J16" s="257"/>
      <c r="K16" s="738"/>
      <c r="L16" s="257"/>
      <c r="M16" s="738"/>
      <c r="N16" s="257"/>
      <c r="O16" s="738"/>
      <c r="P16" s="257"/>
      <c r="Q16" s="738"/>
      <c r="R16" s="257"/>
      <c r="S16" s="738"/>
      <c r="T16" s="257"/>
      <c r="U16" s="738"/>
      <c r="V16" s="257"/>
      <c r="W16" s="738"/>
      <c r="X16" s="257"/>
      <c r="Y16" s="738"/>
      <c r="Z16" s="257"/>
      <c r="AA16" s="738"/>
      <c r="AB16" s="257"/>
      <c r="AC16" s="738"/>
      <c r="AD16" s="257"/>
      <c r="AE16" s="738"/>
      <c r="AF16" s="257"/>
      <c r="AG16" s="738"/>
      <c r="AH16" s="257"/>
      <c r="AI16" s="738"/>
      <c r="AJ16" s="257"/>
      <c r="AK16" s="738"/>
      <c r="AL16" s="257"/>
      <c r="AM16" s="738"/>
      <c r="AN16" s="257"/>
      <c r="AO16" s="738"/>
      <c r="AP16" s="257"/>
      <c r="AQ16" s="738"/>
      <c r="AR16" s="257"/>
      <c r="AS16" s="738"/>
      <c r="AT16" s="257"/>
      <c r="AU16" s="477">
        <f t="shared" si="2"/>
        <v>0</v>
      </c>
      <c r="AV16" s="478">
        <f t="shared" si="0"/>
        <v>0</v>
      </c>
      <c r="AW16" s="761" t="str">
        <f t="shared" si="1"/>
        <v>OK</v>
      </c>
      <c r="AX16" s="764">
        <f>'t1'!L16-'t3'!C16-'t3'!E16-'t3'!G16-'t3'!I16-'t3'!K16+'t3'!M16+'t3'!O16+'t3'!Q16</f>
        <v>0</v>
      </c>
      <c r="AY16" s="765">
        <f>'t1'!M16-'t3'!D16-'t3'!F16-'t3'!H16-'t3'!J16-'t3'!L16+'t3'!N16+'t3'!P16+'t3'!R16</f>
        <v>0</v>
      </c>
    </row>
    <row r="17" spans="1:51" ht="12.75" customHeight="1">
      <c r="A17" s="23" t="str">
        <f>'t1'!A17</f>
        <v>Funzionario F3</v>
      </c>
      <c r="B17" s="156" t="str">
        <f>'t1'!B17</f>
        <v>0C3FF3</v>
      </c>
      <c r="C17" s="738"/>
      <c r="D17" s="257"/>
      <c r="E17" s="738"/>
      <c r="F17" s="257"/>
      <c r="G17" s="738"/>
      <c r="H17" s="257"/>
      <c r="I17" s="738"/>
      <c r="J17" s="257"/>
      <c r="K17" s="738"/>
      <c r="L17" s="257"/>
      <c r="M17" s="738"/>
      <c r="N17" s="257"/>
      <c r="O17" s="738"/>
      <c r="P17" s="257"/>
      <c r="Q17" s="738"/>
      <c r="R17" s="257"/>
      <c r="S17" s="738"/>
      <c r="T17" s="257"/>
      <c r="U17" s="738"/>
      <c r="V17" s="257"/>
      <c r="W17" s="738"/>
      <c r="X17" s="257"/>
      <c r="Y17" s="738"/>
      <c r="Z17" s="257"/>
      <c r="AA17" s="738"/>
      <c r="AB17" s="257"/>
      <c r="AC17" s="738"/>
      <c r="AD17" s="257"/>
      <c r="AE17" s="738"/>
      <c r="AF17" s="257"/>
      <c r="AG17" s="738"/>
      <c r="AH17" s="257"/>
      <c r="AI17" s="738"/>
      <c r="AJ17" s="257"/>
      <c r="AK17" s="738"/>
      <c r="AL17" s="257"/>
      <c r="AM17" s="738"/>
      <c r="AN17" s="257"/>
      <c r="AO17" s="738"/>
      <c r="AP17" s="257"/>
      <c r="AQ17" s="738"/>
      <c r="AR17" s="257"/>
      <c r="AS17" s="738"/>
      <c r="AT17" s="257"/>
      <c r="AU17" s="477">
        <f t="shared" si="2"/>
        <v>0</v>
      </c>
      <c r="AV17" s="478">
        <f t="shared" si="0"/>
        <v>0</v>
      </c>
      <c r="AW17" s="761" t="str">
        <f t="shared" si="1"/>
        <v>OK</v>
      </c>
      <c r="AX17" s="764">
        <f>'t1'!L17-'t3'!C17-'t3'!E17-'t3'!G17-'t3'!I17-'t3'!K17+'t3'!M17+'t3'!O17+'t3'!Q17</f>
        <v>0</v>
      </c>
      <c r="AY17" s="765">
        <f>'t1'!M17-'t3'!D17-'t3'!F17-'t3'!H17-'t3'!J17-'t3'!L17+'t3'!N17+'t3'!P17+'t3'!R17</f>
        <v>0</v>
      </c>
    </row>
    <row r="18" spans="1:51" ht="12.75" customHeight="1">
      <c r="A18" s="23" t="str">
        <f>'t1'!A18</f>
        <v>Funzionaro F2</v>
      </c>
      <c r="B18" s="156" t="str">
        <f>'t1'!B18</f>
        <v>0C3FF2</v>
      </c>
      <c r="C18" s="738"/>
      <c r="D18" s="257"/>
      <c r="E18" s="738"/>
      <c r="F18" s="257"/>
      <c r="G18" s="738"/>
      <c r="H18" s="257"/>
      <c r="I18" s="738"/>
      <c r="J18" s="257"/>
      <c r="K18" s="738"/>
      <c r="L18" s="257"/>
      <c r="M18" s="738"/>
      <c r="N18" s="257"/>
      <c r="O18" s="738"/>
      <c r="P18" s="257"/>
      <c r="Q18" s="738"/>
      <c r="R18" s="257"/>
      <c r="S18" s="738"/>
      <c r="T18" s="257"/>
      <c r="U18" s="738"/>
      <c r="V18" s="257"/>
      <c r="W18" s="738"/>
      <c r="X18" s="257"/>
      <c r="Y18" s="738"/>
      <c r="Z18" s="257"/>
      <c r="AA18" s="738"/>
      <c r="AB18" s="257"/>
      <c r="AC18" s="738"/>
      <c r="AD18" s="257"/>
      <c r="AE18" s="738"/>
      <c r="AF18" s="257"/>
      <c r="AG18" s="738"/>
      <c r="AH18" s="257"/>
      <c r="AI18" s="738"/>
      <c r="AJ18" s="257"/>
      <c r="AK18" s="738"/>
      <c r="AL18" s="257"/>
      <c r="AM18" s="738"/>
      <c r="AN18" s="257"/>
      <c r="AO18" s="738"/>
      <c r="AP18" s="257"/>
      <c r="AQ18" s="738"/>
      <c r="AR18" s="257"/>
      <c r="AS18" s="738"/>
      <c r="AT18" s="257"/>
      <c r="AU18" s="477">
        <f t="shared" si="2"/>
        <v>0</v>
      </c>
      <c r="AV18" s="478">
        <f t="shared" si="0"/>
        <v>0</v>
      </c>
      <c r="AW18" s="761" t="str">
        <f t="shared" si="1"/>
        <v>OK</v>
      </c>
      <c r="AX18" s="764">
        <f>'t1'!L18-'t3'!C18-'t3'!E18-'t3'!G18-'t3'!I18-'t3'!K18+'t3'!M18+'t3'!O18+'t3'!Q18</f>
        <v>0</v>
      </c>
      <c r="AY18" s="765">
        <f>'t1'!M18-'t3'!D18-'t3'!F18-'t3'!H18-'t3'!J18-'t3'!L18+'t3'!N18+'t3'!P18+'t3'!R18</f>
        <v>0</v>
      </c>
    </row>
    <row r="19" spans="1:51" ht="12.75" customHeight="1">
      <c r="A19" s="23" t="str">
        <f>'t1'!A19</f>
        <v>Funzionario F1</v>
      </c>
      <c r="B19" s="156" t="str">
        <f>'t1'!B19</f>
        <v>0C3FF1</v>
      </c>
      <c r="C19" s="738"/>
      <c r="D19" s="257"/>
      <c r="E19" s="738"/>
      <c r="F19" s="257"/>
      <c r="G19" s="738"/>
      <c r="H19" s="257"/>
      <c r="I19" s="738"/>
      <c r="J19" s="257"/>
      <c r="K19" s="738"/>
      <c r="L19" s="257"/>
      <c r="M19" s="738"/>
      <c r="N19" s="257"/>
      <c r="O19" s="738"/>
      <c r="P19" s="257"/>
      <c r="Q19" s="738"/>
      <c r="R19" s="257"/>
      <c r="S19" s="738"/>
      <c r="T19" s="257"/>
      <c r="U19" s="738"/>
      <c r="V19" s="257"/>
      <c r="W19" s="738"/>
      <c r="X19" s="257"/>
      <c r="Y19" s="738"/>
      <c r="Z19" s="257"/>
      <c r="AA19" s="738"/>
      <c r="AB19" s="257"/>
      <c r="AC19" s="738"/>
      <c r="AD19" s="257"/>
      <c r="AE19" s="738"/>
      <c r="AF19" s="257"/>
      <c r="AG19" s="738"/>
      <c r="AH19" s="257"/>
      <c r="AI19" s="738"/>
      <c r="AJ19" s="257"/>
      <c r="AK19" s="738"/>
      <c r="AL19" s="257"/>
      <c r="AM19" s="738"/>
      <c r="AN19" s="257"/>
      <c r="AO19" s="738"/>
      <c r="AP19" s="257"/>
      <c r="AQ19" s="738"/>
      <c r="AR19" s="257"/>
      <c r="AS19" s="738"/>
      <c r="AT19" s="257"/>
      <c r="AU19" s="477">
        <f t="shared" si="2"/>
        <v>0</v>
      </c>
      <c r="AV19" s="478">
        <f t="shared" si="0"/>
        <v>0</v>
      </c>
      <c r="AW19" s="761" t="str">
        <f t="shared" si="1"/>
        <v>OK</v>
      </c>
      <c r="AX19" s="764">
        <f>'t1'!L19-'t3'!C19-'t3'!E19-'t3'!G19-'t3'!I19-'t3'!K19+'t3'!M19+'t3'!O19+'t3'!Q19</f>
        <v>0</v>
      </c>
      <c r="AY19" s="765">
        <f>'t1'!M19-'t3'!D19-'t3'!F19-'t3'!H19-'t3'!J19-'t3'!L19+'t3'!N19+'t3'!P19+'t3'!R19</f>
        <v>0</v>
      </c>
    </row>
    <row r="20" spans="1:51" ht="12.75" customHeight="1">
      <c r="A20" s="23" t="str">
        <f>'t1'!A20</f>
        <v>Collaboratore F6</v>
      </c>
      <c r="B20" s="156" t="str">
        <f>'t1'!B20</f>
        <v>0C2CF6</v>
      </c>
      <c r="C20" s="739"/>
      <c r="D20" s="740"/>
      <c r="E20" s="739"/>
      <c r="F20" s="740"/>
      <c r="G20" s="739"/>
      <c r="H20" s="740"/>
      <c r="I20" s="739"/>
      <c r="J20" s="740"/>
      <c r="K20" s="739"/>
      <c r="L20" s="740"/>
      <c r="M20" s="739"/>
      <c r="N20" s="740"/>
      <c r="O20" s="739"/>
      <c r="P20" s="740"/>
      <c r="Q20" s="739"/>
      <c r="R20" s="740"/>
      <c r="S20" s="739"/>
      <c r="T20" s="740"/>
      <c r="U20" s="739"/>
      <c r="V20" s="257"/>
      <c r="W20" s="738"/>
      <c r="X20" s="257"/>
      <c r="Y20" s="738"/>
      <c r="Z20" s="257"/>
      <c r="AA20" s="738"/>
      <c r="AB20" s="257"/>
      <c r="AC20" s="738"/>
      <c r="AD20" s="257"/>
      <c r="AE20" s="738"/>
      <c r="AF20" s="257"/>
      <c r="AG20" s="738"/>
      <c r="AH20" s="257"/>
      <c r="AI20" s="738"/>
      <c r="AJ20" s="257"/>
      <c r="AK20" s="738"/>
      <c r="AL20" s="257"/>
      <c r="AM20" s="738"/>
      <c r="AN20" s="257"/>
      <c r="AO20" s="738"/>
      <c r="AP20" s="257"/>
      <c r="AQ20" s="738"/>
      <c r="AR20" s="257"/>
      <c r="AS20" s="738"/>
      <c r="AT20" s="257"/>
      <c r="AU20" s="477">
        <f t="shared" si="2"/>
        <v>0</v>
      </c>
      <c r="AV20" s="478">
        <f t="shared" si="0"/>
        <v>0</v>
      </c>
      <c r="AW20" s="761" t="str">
        <f t="shared" si="1"/>
        <v>OK</v>
      </c>
      <c r="AX20" s="764">
        <f>'t1'!L20-'t3'!C20-'t3'!E20-'t3'!G20-'t3'!I20-'t3'!K20+'t3'!M20+'t3'!O20+'t3'!Q20</f>
        <v>0</v>
      </c>
      <c r="AY20" s="765">
        <f>'t1'!M20-'t3'!D20-'t3'!F20-'t3'!H20-'t3'!J20-'t3'!L20+'t3'!N20+'t3'!P20+'t3'!R20</f>
        <v>0</v>
      </c>
    </row>
    <row r="21" spans="1:51" ht="12.75" customHeight="1">
      <c r="A21" s="23" t="str">
        <f>'t1'!A21</f>
        <v>Collaboratore F5</v>
      </c>
      <c r="B21" s="156" t="str">
        <f>'t1'!B21</f>
        <v>0C2CF5</v>
      </c>
      <c r="C21" s="741"/>
      <c r="D21" s="261"/>
      <c r="E21" s="741"/>
      <c r="F21" s="261"/>
      <c r="G21" s="741"/>
      <c r="H21" s="261"/>
      <c r="I21" s="741"/>
      <c r="J21" s="261"/>
      <c r="K21" s="741"/>
      <c r="L21" s="261"/>
      <c r="M21" s="741"/>
      <c r="N21" s="261"/>
      <c r="O21" s="741"/>
      <c r="P21" s="261"/>
      <c r="Q21" s="741"/>
      <c r="R21" s="261"/>
      <c r="S21" s="741"/>
      <c r="T21" s="261"/>
      <c r="U21" s="741"/>
      <c r="V21" s="257"/>
      <c r="W21" s="738"/>
      <c r="X21" s="257"/>
      <c r="Y21" s="738"/>
      <c r="Z21" s="257"/>
      <c r="AA21" s="738"/>
      <c r="AB21" s="257"/>
      <c r="AC21" s="738"/>
      <c r="AD21" s="257"/>
      <c r="AE21" s="738"/>
      <c r="AF21" s="257"/>
      <c r="AG21" s="738"/>
      <c r="AH21" s="257"/>
      <c r="AI21" s="738"/>
      <c r="AJ21" s="257"/>
      <c r="AK21" s="738"/>
      <c r="AL21" s="257"/>
      <c r="AM21" s="738"/>
      <c r="AN21" s="257"/>
      <c r="AO21" s="738"/>
      <c r="AP21" s="257"/>
      <c r="AQ21" s="738"/>
      <c r="AR21" s="257"/>
      <c r="AS21" s="738"/>
      <c r="AT21" s="257"/>
      <c r="AU21" s="477">
        <f t="shared" si="2"/>
        <v>0</v>
      </c>
      <c r="AV21" s="478">
        <f t="shared" si="0"/>
        <v>0</v>
      </c>
      <c r="AW21" s="761" t="str">
        <f t="shared" si="1"/>
        <v>OK</v>
      </c>
      <c r="AX21" s="764">
        <f>'t1'!L21-'t3'!C21-'t3'!E21-'t3'!G21-'t3'!I21-'t3'!K21+'t3'!M21+'t3'!O21+'t3'!Q21</f>
        <v>0</v>
      </c>
      <c r="AY21" s="765">
        <f>'t1'!M21-'t3'!D21-'t3'!F21-'t3'!H21-'t3'!J21-'t3'!L21+'t3'!N21+'t3'!P21+'t3'!R21</f>
        <v>0</v>
      </c>
    </row>
    <row r="22" spans="1:51" ht="12.75" customHeight="1">
      <c r="A22" s="23" t="str">
        <f>'t1'!A22</f>
        <v>Collaboratore F4</v>
      </c>
      <c r="B22" s="156" t="str">
        <f>'t1'!B22</f>
        <v>0C2CF4</v>
      </c>
      <c r="C22" s="738"/>
      <c r="D22" s="257"/>
      <c r="E22" s="738"/>
      <c r="F22" s="257"/>
      <c r="G22" s="738"/>
      <c r="H22" s="257"/>
      <c r="I22" s="738"/>
      <c r="J22" s="257"/>
      <c r="K22" s="738"/>
      <c r="L22" s="257"/>
      <c r="M22" s="738"/>
      <c r="N22" s="257"/>
      <c r="O22" s="738"/>
      <c r="P22" s="257"/>
      <c r="Q22" s="738"/>
      <c r="R22" s="257"/>
      <c r="S22" s="738"/>
      <c r="T22" s="257"/>
      <c r="U22" s="738"/>
      <c r="V22" s="257"/>
      <c r="W22" s="738"/>
      <c r="X22" s="257"/>
      <c r="Y22" s="738"/>
      <c r="Z22" s="257"/>
      <c r="AA22" s="738"/>
      <c r="AB22" s="257"/>
      <c r="AC22" s="738"/>
      <c r="AD22" s="257"/>
      <c r="AE22" s="738"/>
      <c r="AF22" s="257"/>
      <c r="AG22" s="738"/>
      <c r="AH22" s="257"/>
      <c r="AI22" s="738"/>
      <c r="AJ22" s="257"/>
      <c r="AK22" s="738"/>
      <c r="AL22" s="257"/>
      <c r="AM22" s="738"/>
      <c r="AN22" s="257"/>
      <c r="AO22" s="738"/>
      <c r="AP22" s="257"/>
      <c r="AQ22" s="738"/>
      <c r="AR22" s="257"/>
      <c r="AS22" s="738"/>
      <c r="AT22" s="257"/>
      <c r="AU22" s="477">
        <f t="shared" si="2"/>
        <v>0</v>
      </c>
      <c r="AV22" s="478">
        <f t="shared" si="0"/>
        <v>0</v>
      </c>
      <c r="AW22" s="761" t="str">
        <f t="shared" si="1"/>
        <v>OK</v>
      </c>
      <c r="AX22" s="764">
        <f>'t1'!L22-'t3'!C22-'t3'!E22-'t3'!G22-'t3'!I22-'t3'!K22+'t3'!M22+'t3'!O22+'t3'!Q22</f>
        <v>0</v>
      </c>
      <c r="AY22" s="765">
        <f>'t1'!M22-'t3'!D22-'t3'!F22-'t3'!H22-'t3'!J22-'t3'!L22+'t3'!N22+'t3'!P22+'t3'!R22</f>
        <v>0</v>
      </c>
    </row>
    <row r="23" spans="1:51" ht="12.75" customHeight="1">
      <c r="A23" s="23" t="str">
        <f>'t1'!A23</f>
        <v>Collaboratore F3</v>
      </c>
      <c r="B23" s="156" t="str">
        <f>'t1'!B23</f>
        <v>0C2CF3</v>
      </c>
      <c r="C23" s="738"/>
      <c r="D23" s="257"/>
      <c r="E23" s="738"/>
      <c r="F23" s="257"/>
      <c r="G23" s="738"/>
      <c r="H23" s="257"/>
      <c r="I23" s="738"/>
      <c r="J23" s="257"/>
      <c r="K23" s="738"/>
      <c r="L23" s="257"/>
      <c r="M23" s="738"/>
      <c r="N23" s="257"/>
      <c r="O23" s="738"/>
      <c r="P23" s="257"/>
      <c r="Q23" s="738"/>
      <c r="R23" s="257"/>
      <c r="S23" s="738"/>
      <c r="T23" s="257"/>
      <c r="U23" s="738"/>
      <c r="V23" s="257"/>
      <c r="W23" s="738"/>
      <c r="X23" s="257"/>
      <c r="Y23" s="738"/>
      <c r="Z23" s="257"/>
      <c r="AA23" s="738"/>
      <c r="AB23" s="257"/>
      <c r="AC23" s="738"/>
      <c r="AD23" s="257"/>
      <c r="AE23" s="738"/>
      <c r="AF23" s="257"/>
      <c r="AG23" s="738"/>
      <c r="AH23" s="257"/>
      <c r="AI23" s="738"/>
      <c r="AJ23" s="257"/>
      <c r="AK23" s="738"/>
      <c r="AL23" s="257"/>
      <c r="AM23" s="738"/>
      <c r="AN23" s="257"/>
      <c r="AO23" s="738"/>
      <c r="AP23" s="257"/>
      <c r="AQ23" s="738"/>
      <c r="AR23" s="257"/>
      <c r="AS23" s="738"/>
      <c r="AT23" s="257"/>
      <c r="AU23" s="477">
        <f t="shared" si="2"/>
        <v>0</v>
      </c>
      <c r="AV23" s="478">
        <f t="shared" si="0"/>
        <v>0</v>
      </c>
      <c r="AW23" s="761" t="str">
        <f t="shared" si="1"/>
        <v>OK</v>
      </c>
      <c r="AX23" s="764">
        <f>'t1'!L23-'t3'!C23-'t3'!E23-'t3'!G23-'t3'!I23-'t3'!K23+'t3'!M23+'t3'!O23+'t3'!Q23</f>
        <v>0</v>
      </c>
      <c r="AY23" s="765">
        <f>'t1'!M23-'t3'!D23-'t3'!F23-'t3'!H23-'t3'!J23-'t3'!L23+'t3'!N23+'t3'!P23+'t3'!R23</f>
        <v>0</v>
      </c>
    </row>
    <row r="24" spans="1:51" ht="12.75" customHeight="1">
      <c r="A24" s="23" t="str">
        <f>'t1'!A24</f>
        <v>Collaboratore F2</v>
      </c>
      <c r="B24" s="156" t="str">
        <f>'t1'!B24</f>
        <v>0C2CF2</v>
      </c>
      <c r="C24" s="738"/>
      <c r="D24" s="257"/>
      <c r="E24" s="738"/>
      <c r="F24" s="257"/>
      <c r="G24" s="738"/>
      <c r="H24" s="257"/>
      <c r="I24" s="738"/>
      <c r="J24" s="257"/>
      <c r="K24" s="738"/>
      <c r="L24" s="257"/>
      <c r="M24" s="738"/>
      <c r="N24" s="257"/>
      <c r="O24" s="738"/>
      <c r="P24" s="257"/>
      <c r="Q24" s="738"/>
      <c r="R24" s="257"/>
      <c r="S24" s="738"/>
      <c r="T24" s="257"/>
      <c r="U24" s="738"/>
      <c r="V24" s="257"/>
      <c r="W24" s="738"/>
      <c r="X24" s="257"/>
      <c r="Y24" s="738"/>
      <c r="Z24" s="257"/>
      <c r="AA24" s="738"/>
      <c r="AB24" s="257"/>
      <c r="AC24" s="738"/>
      <c r="AD24" s="257"/>
      <c r="AE24" s="738"/>
      <c r="AF24" s="257"/>
      <c r="AG24" s="738"/>
      <c r="AH24" s="257"/>
      <c r="AI24" s="738"/>
      <c r="AJ24" s="257"/>
      <c r="AK24" s="738"/>
      <c r="AL24" s="257"/>
      <c r="AM24" s="738"/>
      <c r="AN24" s="257"/>
      <c r="AO24" s="738"/>
      <c r="AP24" s="257"/>
      <c r="AQ24" s="738"/>
      <c r="AR24" s="257"/>
      <c r="AS24" s="738"/>
      <c r="AT24" s="257"/>
      <c r="AU24" s="477">
        <f t="shared" si="2"/>
        <v>0</v>
      </c>
      <c r="AV24" s="478">
        <f t="shared" si="0"/>
        <v>0</v>
      </c>
      <c r="AW24" s="761" t="str">
        <f t="shared" si="1"/>
        <v>OK</v>
      </c>
      <c r="AX24" s="764">
        <f>'t1'!L24-'t3'!C24-'t3'!E24-'t3'!G24-'t3'!I24-'t3'!K24+'t3'!M24+'t3'!O24+'t3'!Q24</f>
        <v>0</v>
      </c>
      <c r="AY24" s="765">
        <f>'t1'!M24-'t3'!D24-'t3'!F24-'t3'!H24-'t3'!J24-'t3'!L24+'t3'!N24+'t3'!P24+'t3'!R24</f>
        <v>0</v>
      </c>
    </row>
    <row r="25" spans="1:51" ht="12.75" customHeight="1">
      <c r="A25" s="23" t="str">
        <f>'t1'!A25</f>
        <v>Collaboratore F1</v>
      </c>
      <c r="B25" s="156" t="str">
        <f>'t1'!B25</f>
        <v>0C2CF1</v>
      </c>
      <c r="C25" s="738"/>
      <c r="D25" s="257"/>
      <c r="E25" s="738"/>
      <c r="F25" s="257"/>
      <c r="G25" s="738"/>
      <c r="H25" s="257"/>
      <c r="I25" s="738"/>
      <c r="J25" s="257"/>
      <c r="K25" s="738"/>
      <c r="L25" s="257"/>
      <c r="M25" s="738"/>
      <c r="N25" s="257"/>
      <c r="O25" s="738"/>
      <c r="P25" s="257"/>
      <c r="Q25" s="738"/>
      <c r="R25" s="257"/>
      <c r="S25" s="738"/>
      <c r="T25" s="257"/>
      <c r="U25" s="738"/>
      <c r="V25" s="257"/>
      <c r="W25" s="738"/>
      <c r="X25" s="257"/>
      <c r="Y25" s="738"/>
      <c r="Z25" s="257"/>
      <c r="AA25" s="738"/>
      <c r="AB25" s="257"/>
      <c r="AC25" s="738"/>
      <c r="AD25" s="257"/>
      <c r="AE25" s="738"/>
      <c r="AF25" s="257"/>
      <c r="AG25" s="738"/>
      <c r="AH25" s="257"/>
      <c r="AI25" s="738"/>
      <c r="AJ25" s="257"/>
      <c r="AK25" s="738"/>
      <c r="AL25" s="257"/>
      <c r="AM25" s="738"/>
      <c r="AN25" s="257"/>
      <c r="AO25" s="738"/>
      <c r="AP25" s="257"/>
      <c r="AQ25" s="738"/>
      <c r="AR25" s="257"/>
      <c r="AS25" s="738"/>
      <c r="AT25" s="257"/>
      <c r="AU25" s="477">
        <f t="shared" si="2"/>
        <v>0</v>
      </c>
      <c r="AV25" s="478">
        <f t="shared" si="0"/>
        <v>0</v>
      </c>
      <c r="AW25" s="761" t="str">
        <f t="shared" si="1"/>
        <v>OK</v>
      </c>
      <c r="AX25" s="764">
        <f>'t1'!L25-'t3'!C25-'t3'!E25-'t3'!G25-'t3'!I25-'t3'!K25+'t3'!M25+'t3'!O25+'t3'!Q25</f>
        <v>0</v>
      </c>
      <c r="AY25" s="765">
        <f>'t1'!M25-'t3'!D25-'t3'!F25-'t3'!H25-'t3'!J25-'t3'!L25+'t3'!N25+'t3'!P25+'t3'!R25</f>
        <v>0</v>
      </c>
    </row>
    <row r="26" spans="1:51" ht="12.75" customHeight="1">
      <c r="A26" s="23" t="str">
        <f>'t1'!A26</f>
        <v>Operatore F3</v>
      </c>
      <c r="B26" s="156" t="str">
        <f>'t1'!B26</f>
        <v>0C1OF3</v>
      </c>
      <c r="C26" s="738"/>
      <c r="D26" s="257"/>
      <c r="E26" s="738"/>
      <c r="F26" s="257"/>
      <c r="G26" s="738"/>
      <c r="H26" s="257"/>
      <c r="I26" s="738"/>
      <c r="J26" s="257"/>
      <c r="K26" s="738"/>
      <c r="L26" s="257"/>
      <c r="M26" s="738"/>
      <c r="N26" s="257"/>
      <c r="O26" s="738"/>
      <c r="P26" s="257"/>
      <c r="Q26" s="738"/>
      <c r="R26" s="257"/>
      <c r="S26" s="738"/>
      <c r="T26" s="257"/>
      <c r="U26" s="738"/>
      <c r="V26" s="257"/>
      <c r="W26" s="738"/>
      <c r="X26" s="257"/>
      <c r="Y26" s="738"/>
      <c r="Z26" s="257"/>
      <c r="AA26" s="738"/>
      <c r="AB26" s="257"/>
      <c r="AC26" s="738"/>
      <c r="AD26" s="257"/>
      <c r="AE26" s="738"/>
      <c r="AF26" s="257"/>
      <c r="AG26" s="738"/>
      <c r="AH26" s="257"/>
      <c r="AI26" s="738"/>
      <c r="AJ26" s="257"/>
      <c r="AK26" s="738"/>
      <c r="AL26" s="257"/>
      <c r="AM26" s="738"/>
      <c r="AN26" s="257"/>
      <c r="AO26" s="738"/>
      <c r="AP26" s="257"/>
      <c r="AQ26" s="738"/>
      <c r="AR26" s="257"/>
      <c r="AS26" s="738"/>
      <c r="AT26" s="257"/>
      <c r="AU26" s="477">
        <f t="shared" si="2"/>
        <v>0</v>
      </c>
      <c r="AV26" s="478">
        <f t="shared" si="0"/>
        <v>0</v>
      </c>
      <c r="AW26" s="761" t="str">
        <f t="shared" si="1"/>
        <v>OK</v>
      </c>
      <c r="AX26" s="764">
        <f>'t1'!L26-'t3'!C26-'t3'!E26-'t3'!G26-'t3'!I26-'t3'!K26+'t3'!M26+'t3'!O26+'t3'!Q26</f>
        <v>0</v>
      </c>
      <c r="AY26" s="765">
        <f>'t1'!M26-'t3'!D26-'t3'!F26-'t3'!H26-'t3'!J26-'t3'!L26+'t3'!N26+'t3'!P26+'t3'!R26</f>
        <v>0</v>
      </c>
    </row>
    <row r="27" spans="1:51" ht="12.75" customHeight="1">
      <c r="A27" s="23" t="str">
        <f>'t1'!A27</f>
        <v>Operatore F2</v>
      </c>
      <c r="B27" s="156" t="str">
        <f>'t1'!B27</f>
        <v>0C1OF2</v>
      </c>
      <c r="C27" s="738"/>
      <c r="D27" s="257"/>
      <c r="E27" s="738"/>
      <c r="F27" s="257"/>
      <c r="G27" s="738"/>
      <c r="H27" s="257"/>
      <c r="I27" s="738"/>
      <c r="J27" s="257"/>
      <c r="K27" s="738"/>
      <c r="L27" s="257"/>
      <c r="M27" s="738"/>
      <c r="N27" s="257"/>
      <c r="O27" s="738"/>
      <c r="P27" s="257"/>
      <c r="Q27" s="738"/>
      <c r="R27" s="257"/>
      <c r="S27" s="738"/>
      <c r="T27" s="257"/>
      <c r="U27" s="738"/>
      <c r="V27" s="257"/>
      <c r="W27" s="738"/>
      <c r="X27" s="257"/>
      <c r="Y27" s="738"/>
      <c r="Z27" s="257"/>
      <c r="AA27" s="738"/>
      <c r="AB27" s="257"/>
      <c r="AC27" s="738"/>
      <c r="AD27" s="257"/>
      <c r="AE27" s="738"/>
      <c r="AF27" s="257"/>
      <c r="AG27" s="738"/>
      <c r="AH27" s="257"/>
      <c r="AI27" s="738"/>
      <c r="AJ27" s="257"/>
      <c r="AK27" s="738"/>
      <c r="AL27" s="257"/>
      <c r="AM27" s="738"/>
      <c r="AN27" s="257"/>
      <c r="AO27" s="738"/>
      <c r="AP27" s="257"/>
      <c r="AQ27" s="738"/>
      <c r="AR27" s="257"/>
      <c r="AS27" s="738"/>
      <c r="AT27" s="257"/>
      <c r="AU27" s="477">
        <f t="shared" si="2"/>
        <v>0</v>
      </c>
      <c r="AV27" s="478">
        <f t="shared" si="0"/>
        <v>0</v>
      </c>
      <c r="AW27" s="761" t="str">
        <f t="shared" si="1"/>
        <v>OK</v>
      </c>
      <c r="AX27" s="764">
        <f>'t1'!L27-'t3'!C27-'t3'!E27-'t3'!G27-'t3'!I27-'t3'!K27+'t3'!M27+'t3'!O27+'t3'!Q27</f>
        <v>0</v>
      </c>
      <c r="AY27" s="765">
        <f>'t1'!M27-'t3'!D27-'t3'!F27-'t3'!H27-'t3'!J27-'t3'!L27+'t3'!N27+'t3'!P27+'t3'!R27</f>
        <v>0</v>
      </c>
    </row>
    <row r="28" spans="1:51" ht="12.75" customHeight="1">
      <c r="A28" s="23" t="str">
        <f>'t1'!A28</f>
        <v>Operatore F1</v>
      </c>
      <c r="B28" s="156" t="str">
        <f>'t1'!B28</f>
        <v>0C1OF1</v>
      </c>
      <c r="C28" s="738"/>
      <c r="D28" s="257"/>
      <c r="E28" s="738"/>
      <c r="F28" s="257"/>
      <c r="G28" s="738"/>
      <c r="H28" s="257"/>
      <c r="I28" s="738"/>
      <c r="J28" s="257"/>
      <c r="K28" s="738"/>
      <c r="L28" s="257"/>
      <c r="M28" s="738"/>
      <c r="N28" s="257"/>
      <c r="O28" s="738"/>
      <c r="P28" s="257"/>
      <c r="Q28" s="738"/>
      <c r="R28" s="257"/>
      <c r="S28" s="738"/>
      <c r="T28" s="257"/>
      <c r="U28" s="738"/>
      <c r="V28" s="257"/>
      <c r="W28" s="738"/>
      <c r="X28" s="257"/>
      <c r="Y28" s="738"/>
      <c r="Z28" s="257"/>
      <c r="AA28" s="738"/>
      <c r="AB28" s="257"/>
      <c r="AC28" s="738"/>
      <c r="AD28" s="257"/>
      <c r="AE28" s="738"/>
      <c r="AF28" s="257"/>
      <c r="AG28" s="738"/>
      <c r="AH28" s="257"/>
      <c r="AI28" s="738"/>
      <c r="AJ28" s="257"/>
      <c r="AK28" s="738"/>
      <c r="AL28" s="257"/>
      <c r="AM28" s="738"/>
      <c r="AN28" s="257"/>
      <c r="AO28" s="738"/>
      <c r="AP28" s="257"/>
      <c r="AQ28" s="738"/>
      <c r="AR28" s="257"/>
      <c r="AS28" s="738"/>
      <c r="AT28" s="257"/>
      <c r="AU28" s="477">
        <f t="shared" si="2"/>
        <v>0</v>
      </c>
      <c r="AV28" s="478">
        <f t="shared" si="0"/>
        <v>0</v>
      </c>
      <c r="AW28" s="761" t="str">
        <f t="shared" si="1"/>
        <v>OK</v>
      </c>
      <c r="AX28" s="764">
        <f>'t1'!L28-'t3'!C28-'t3'!E28-'t3'!G28-'t3'!I28-'t3'!K28+'t3'!M28+'t3'!O28+'t3'!Q28</f>
        <v>0</v>
      </c>
      <c r="AY28" s="765">
        <f>'t1'!M28-'t3'!D28-'t3'!F28-'t3'!H28-'t3'!J28-'t3'!L28+'t3'!N28+'t3'!P28+'t3'!R28</f>
        <v>0</v>
      </c>
    </row>
    <row r="29" spans="1:51" ht="12.75" customHeight="1" thickBot="1">
      <c r="A29" s="23" t="str">
        <f>'t1'!A29</f>
        <v>Personale contrattista a t. ind. (a)</v>
      </c>
      <c r="B29" s="156" t="str">
        <f>'t1'!B29</f>
        <v>000061</v>
      </c>
      <c r="C29" s="738"/>
      <c r="D29" s="257"/>
      <c r="E29" s="738"/>
      <c r="F29" s="257"/>
      <c r="G29" s="738"/>
      <c r="H29" s="257"/>
      <c r="I29" s="738"/>
      <c r="J29" s="257"/>
      <c r="K29" s="738"/>
      <c r="L29" s="257"/>
      <c r="M29" s="738"/>
      <c r="N29" s="257"/>
      <c r="O29" s="738"/>
      <c r="P29" s="257"/>
      <c r="Q29" s="738"/>
      <c r="R29" s="257"/>
      <c r="S29" s="738"/>
      <c r="T29" s="257"/>
      <c r="U29" s="738"/>
      <c r="V29" s="257"/>
      <c r="W29" s="738"/>
      <c r="X29" s="257"/>
      <c r="Y29" s="738"/>
      <c r="Z29" s="257"/>
      <c r="AA29" s="738"/>
      <c r="AB29" s="257"/>
      <c r="AC29" s="738"/>
      <c r="AD29" s="257"/>
      <c r="AE29" s="738"/>
      <c r="AF29" s="257"/>
      <c r="AG29" s="738"/>
      <c r="AH29" s="257"/>
      <c r="AI29" s="738"/>
      <c r="AJ29" s="257"/>
      <c r="AK29" s="738"/>
      <c r="AL29" s="257"/>
      <c r="AM29" s="738"/>
      <c r="AN29" s="257"/>
      <c r="AO29" s="738"/>
      <c r="AP29" s="257"/>
      <c r="AQ29" s="738"/>
      <c r="AR29" s="257"/>
      <c r="AS29" s="738"/>
      <c r="AT29" s="257"/>
      <c r="AU29" s="477">
        <f t="shared" si="2"/>
        <v>0</v>
      </c>
      <c r="AV29" s="478">
        <f t="shared" si="0"/>
        <v>0</v>
      </c>
      <c r="AW29" s="761" t="str">
        <f t="shared" si="1"/>
        <v>OK</v>
      </c>
      <c r="AX29" s="766">
        <f>'t1'!L29-'t3'!C29-'t3'!E29-'t3'!G29-'t3'!I29-'t3'!K29+'t3'!M29+'t3'!O29+'t3'!Q29</f>
        <v>0</v>
      </c>
      <c r="AY29" s="767">
        <f>'t1'!M29-'t3'!D29-'t3'!F29-'t3'!H29-'t3'!J29-'t3'!L29+'t3'!N29+'t3'!P29+'t3'!R29</f>
        <v>0</v>
      </c>
    </row>
    <row r="30" spans="1:51" ht="17.25" customHeight="1" thickBot="1" thickTop="1">
      <c r="A30" s="17" t="s">
        <v>79</v>
      </c>
      <c r="B30" s="158"/>
      <c r="C30" s="479">
        <f aca="true" t="shared" si="3" ref="C30:AV30">SUM(C6:C29)</f>
        <v>0</v>
      </c>
      <c r="D30" s="481">
        <f t="shared" si="3"/>
        <v>0</v>
      </c>
      <c r="E30" s="479">
        <f t="shared" si="3"/>
        <v>0</v>
      </c>
      <c r="F30" s="481">
        <f t="shared" si="3"/>
        <v>0</v>
      </c>
      <c r="G30" s="479">
        <f t="shared" si="3"/>
        <v>0</v>
      </c>
      <c r="H30" s="481">
        <f t="shared" si="3"/>
        <v>0</v>
      </c>
      <c r="I30" s="479">
        <f t="shared" si="3"/>
        <v>0</v>
      </c>
      <c r="J30" s="481">
        <f t="shared" si="3"/>
        <v>0</v>
      </c>
      <c r="K30" s="479">
        <f t="shared" si="3"/>
        <v>0</v>
      </c>
      <c r="L30" s="481">
        <f t="shared" si="3"/>
        <v>0</v>
      </c>
      <c r="M30" s="479">
        <f t="shared" si="3"/>
        <v>0</v>
      </c>
      <c r="N30" s="481">
        <f t="shared" si="3"/>
        <v>0</v>
      </c>
      <c r="O30" s="479">
        <f t="shared" si="3"/>
        <v>0</v>
      </c>
      <c r="P30" s="481">
        <f t="shared" si="3"/>
        <v>0</v>
      </c>
      <c r="Q30" s="479">
        <f t="shared" si="3"/>
        <v>0</v>
      </c>
      <c r="R30" s="481">
        <f t="shared" si="3"/>
        <v>0</v>
      </c>
      <c r="S30" s="479">
        <f t="shared" si="3"/>
        <v>0</v>
      </c>
      <c r="T30" s="481">
        <f t="shared" si="3"/>
        <v>0</v>
      </c>
      <c r="U30" s="479">
        <f t="shared" si="3"/>
        <v>0</v>
      </c>
      <c r="V30" s="481">
        <f t="shared" si="3"/>
        <v>0</v>
      </c>
      <c r="W30" s="479">
        <f t="shared" si="3"/>
        <v>0</v>
      </c>
      <c r="X30" s="481">
        <f t="shared" si="3"/>
        <v>0</v>
      </c>
      <c r="Y30" s="479">
        <f t="shared" si="3"/>
        <v>0</v>
      </c>
      <c r="Z30" s="481">
        <f t="shared" si="3"/>
        <v>0</v>
      </c>
      <c r="AA30" s="479">
        <f t="shared" si="3"/>
        <v>0</v>
      </c>
      <c r="AB30" s="481">
        <f t="shared" si="3"/>
        <v>0</v>
      </c>
      <c r="AC30" s="479">
        <f t="shared" si="3"/>
        <v>0</v>
      </c>
      <c r="AD30" s="481">
        <f t="shared" si="3"/>
        <v>0</v>
      </c>
      <c r="AE30" s="479">
        <f t="shared" si="3"/>
        <v>0</v>
      </c>
      <c r="AF30" s="481">
        <f t="shared" si="3"/>
        <v>0</v>
      </c>
      <c r="AG30" s="479">
        <f t="shared" si="3"/>
        <v>0</v>
      </c>
      <c r="AH30" s="481">
        <f t="shared" si="3"/>
        <v>0</v>
      </c>
      <c r="AI30" s="479">
        <f t="shared" si="3"/>
        <v>0</v>
      </c>
      <c r="AJ30" s="481">
        <f t="shared" si="3"/>
        <v>0</v>
      </c>
      <c r="AK30" s="479">
        <f t="shared" si="3"/>
        <v>0</v>
      </c>
      <c r="AL30" s="481">
        <f t="shared" si="3"/>
        <v>0</v>
      </c>
      <c r="AM30" s="479">
        <f t="shared" si="3"/>
        <v>0</v>
      </c>
      <c r="AN30" s="481">
        <f t="shared" si="3"/>
        <v>0</v>
      </c>
      <c r="AO30" s="479">
        <f t="shared" si="3"/>
        <v>0</v>
      </c>
      <c r="AP30" s="481">
        <f t="shared" si="3"/>
        <v>0</v>
      </c>
      <c r="AQ30" s="479">
        <f t="shared" si="3"/>
        <v>0</v>
      </c>
      <c r="AR30" s="481">
        <f t="shared" si="3"/>
        <v>0</v>
      </c>
      <c r="AS30" s="479">
        <f t="shared" si="3"/>
        <v>0</v>
      </c>
      <c r="AT30" s="481">
        <f t="shared" si="3"/>
        <v>0</v>
      </c>
      <c r="AU30" s="479">
        <f t="shared" si="3"/>
        <v>0</v>
      </c>
      <c r="AV30" s="480">
        <f t="shared" si="3"/>
        <v>0</v>
      </c>
      <c r="AW30" s="761" t="str">
        <f>IF((AU50+AV50)=(AX30+AY30),"OK","Controllare totale")</f>
        <v>OK</v>
      </c>
      <c r="AX30" s="768">
        <f>SUM(AX6:AX29)</f>
        <v>0</v>
      </c>
      <c r="AY30" s="769">
        <f>SUM(AY6:AY29)</f>
        <v>0</v>
      </c>
    </row>
    <row r="31" spans="3:27" ht="17.25" customHeight="1">
      <c r="C31" s="25" t="str">
        <f>'t1'!$A$201</f>
        <v>(a) personale a tempo indeterminato al quale viene applicato un contratto di lavoro di tipo privatistico (es.:tipografico,chimico,edile,metalmeccanico,portierato, ecc.)</v>
      </c>
      <c r="M31" s="10"/>
      <c r="N31" s="10"/>
      <c r="O31" s="10"/>
      <c r="P31" s="10"/>
      <c r="Q31" s="10"/>
      <c r="R31" s="10"/>
      <c r="S31" s="9"/>
      <c r="T31" s="9"/>
      <c r="AA31" s="25" t="str">
        <f>'t1'!$A$201</f>
        <v>(a) personale a tempo indeterminato al quale viene applicato un contratto di lavoro di tipo privatistico (es.:tipografico,chimico,edile,metalmeccanico,portierato, ecc.)</v>
      </c>
    </row>
    <row r="32" spans="3:27" ht="9.75">
      <c r="C32" s="25"/>
      <c r="AA32" s="25"/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printOptions horizontalCentered="1" verticalCentered="1"/>
  <pageMargins left="0.1968503937007874" right="0.1968503937007874" top="0.1968503937007874" bottom="0.15748031496062992" header="0.2362204724409449" footer="0.1968503937007874"/>
  <pageSetup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9"/>
  <dimension ref="A1:BC34"/>
  <sheetViews>
    <sheetView showGridLines="0" zoomScalePageLayoutView="0" workbookViewId="0" topLeftCell="A1">
      <pane xSplit="2" ySplit="7" topLeftCell="AG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J29" sqref="AJ29"/>
    </sheetView>
  </sheetViews>
  <sheetFormatPr defaultColWidth="10.66015625" defaultRowHeight="10.5"/>
  <cols>
    <col min="1" max="1" width="38.83203125" style="30" customWidth="1"/>
    <col min="2" max="2" width="8.83203125" style="34" customWidth="1"/>
    <col min="3" max="6" width="11.33203125" style="30" hidden="1" customWidth="1"/>
    <col min="7" max="10" width="10.33203125" style="30" hidden="1" customWidth="1"/>
    <col min="11" max="14" width="0" style="30" hidden="1" customWidth="1"/>
    <col min="15" max="20" width="9.33203125" style="30" hidden="1" customWidth="1"/>
    <col min="21" max="32" width="0" style="30" hidden="1" customWidth="1"/>
    <col min="33" max="36" width="11.33203125" style="30" customWidth="1"/>
    <col min="37" max="40" width="10.33203125" style="30" customWidth="1"/>
    <col min="41" max="44" width="10.66015625" style="30" customWidth="1"/>
    <col min="45" max="50" width="9.33203125" style="30" customWidth="1"/>
    <col min="51" max="16384" width="10.66015625" style="30" customWidth="1"/>
  </cols>
  <sheetData>
    <row r="1" spans="1:55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8"/>
      <c r="AL1" s="1048"/>
      <c r="AM1" s="1048"/>
      <c r="AN1" s="1048"/>
      <c r="AO1" s="1048"/>
      <c r="AP1" s="1048"/>
      <c r="AQ1" s="1048"/>
      <c r="AR1" s="1048"/>
      <c r="AS1" s="1048"/>
      <c r="AT1" s="1048"/>
      <c r="AU1" s="1048"/>
      <c r="AV1" s="1048"/>
      <c r="AW1" s="1048"/>
      <c r="AX1" s="1048"/>
      <c r="AY1" s="1048"/>
      <c r="AZ1" s="1048"/>
      <c r="BA1" s="30"/>
      <c r="BB1" s="30"/>
      <c r="BC1" s="30"/>
    </row>
    <row r="2" spans="1:40" ht="30" customHeight="1" thickBot="1">
      <c r="A2" s="27"/>
      <c r="B2" s="28"/>
      <c r="C2" s="29"/>
      <c r="D2" s="29"/>
      <c r="E2" s="29"/>
      <c r="F2" s="29"/>
      <c r="G2" s="1049"/>
      <c r="H2" s="1049"/>
      <c r="I2" s="1049"/>
      <c r="J2" s="1049"/>
      <c r="AG2" s="29"/>
      <c r="AH2" s="29"/>
      <c r="AI2" s="29"/>
      <c r="AJ2" s="29"/>
      <c r="AK2" s="1049"/>
      <c r="AL2" s="1049"/>
      <c r="AM2" s="1049"/>
      <c r="AN2" s="1049"/>
    </row>
    <row r="3" spans="1:52" ht="15.75" customHeight="1" thickBot="1">
      <c r="A3" s="304"/>
      <c r="B3" s="309"/>
      <c r="C3" s="310" t="s">
        <v>258</v>
      </c>
      <c r="D3" s="310"/>
      <c r="E3" s="310"/>
      <c r="F3" s="310"/>
      <c r="G3" s="310"/>
      <c r="H3" s="311"/>
      <c r="I3" s="310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AG3" s="310" t="s">
        <v>258</v>
      </c>
      <c r="AH3" s="310"/>
      <c r="AI3" s="310"/>
      <c r="AJ3" s="310"/>
      <c r="AK3" s="310"/>
      <c r="AL3" s="311"/>
      <c r="AM3" s="310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</row>
    <row r="4" spans="1:52" ht="37.5" customHeight="1" thickTop="1">
      <c r="A4" s="31" t="s">
        <v>148</v>
      </c>
      <c r="B4" s="32" t="s">
        <v>75</v>
      </c>
      <c r="C4" s="503" t="s">
        <v>81</v>
      </c>
      <c r="D4" s="504"/>
      <c r="E4" s="1093" t="s">
        <v>385</v>
      </c>
      <c r="F4" s="1094"/>
      <c r="G4" s="1095" t="s">
        <v>411</v>
      </c>
      <c r="H4" s="1071"/>
      <c r="I4" s="1095" t="s">
        <v>384</v>
      </c>
      <c r="J4" s="1071"/>
      <c r="K4" s="1096" t="s">
        <v>383</v>
      </c>
      <c r="L4" s="1071"/>
      <c r="M4" s="1090" t="s">
        <v>382</v>
      </c>
      <c r="N4" s="1071"/>
      <c r="O4" s="1090" t="s">
        <v>358</v>
      </c>
      <c r="P4" s="1071"/>
      <c r="Q4" s="1090" t="s">
        <v>193</v>
      </c>
      <c r="R4" s="1071"/>
      <c r="S4" s="1090" t="s">
        <v>63</v>
      </c>
      <c r="T4" s="1071"/>
      <c r="U4" s="415" t="s">
        <v>79</v>
      </c>
      <c r="V4" s="414"/>
      <c r="AG4" s="503" t="s">
        <v>81</v>
      </c>
      <c r="AH4" s="504"/>
      <c r="AI4" s="1093" t="s">
        <v>385</v>
      </c>
      <c r="AJ4" s="1094"/>
      <c r="AK4" s="1095" t="s">
        <v>411</v>
      </c>
      <c r="AL4" s="1071"/>
      <c r="AM4" s="1095" t="s">
        <v>384</v>
      </c>
      <c r="AN4" s="1071"/>
      <c r="AO4" s="1096" t="s">
        <v>383</v>
      </c>
      <c r="AP4" s="1071"/>
      <c r="AQ4" s="1090" t="s">
        <v>382</v>
      </c>
      <c r="AR4" s="1071"/>
      <c r="AS4" s="1090" t="s">
        <v>358</v>
      </c>
      <c r="AT4" s="1071"/>
      <c r="AU4" s="1090" t="s">
        <v>193</v>
      </c>
      <c r="AV4" s="1071"/>
      <c r="AW4" s="1090" t="s">
        <v>63</v>
      </c>
      <c r="AX4" s="1071"/>
      <c r="AY4" s="415" t="s">
        <v>79</v>
      </c>
      <c r="AZ4" s="414"/>
    </row>
    <row r="5" spans="1:52" ht="9.75">
      <c r="A5" s="31"/>
      <c r="B5" s="32"/>
      <c r="C5" s="1091" t="s">
        <v>300</v>
      </c>
      <c r="D5" s="1092"/>
      <c r="E5" s="1091" t="s">
        <v>386</v>
      </c>
      <c r="F5" s="1092"/>
      <c r="G5" s="1091" t="s">
        <v>410</v>
      </c>
      <c r="H5" s="1092"/>
      <c r="I5" s="1091" t="s">
        <v>387</v>
      </c>
      <c r="J5" s="1092"/>
      <c r="K5" s="1091" t="s">
        <v>388</v>
      </c>
      <c r="L5" s="1092"/>
      <c r="M5" s="1088" t="s">
        <v>389</v>
      </c>
      <c r="N5" s="1089"/>
      <c r="O5" s="1088" t="s">
        <v>301</v>
      </c>
      <c r="P5" s="1089"/>
      <c r="Q5" s="1088" t="s">
        <v>302</v>
      </c>
      <c r="R5" s="1089"/>
      <c r="S5" s="1088" t="s">
        <v>326</v>
      </c>
      <c r="T5" s="1089"/>
      <c r="U5" s="416"/>
      <c r="V5" s="485"/>
      <c r="AG5" s="1091" t="s">
        <v>300</v>
      </c>
      <c r="AH5" s="1092"/>
      <c r="AI5" s="1091" t="s">
        <v>386</v>
      </c>
      <c r="AJ5" s="1092"/>
      <c r="AK5" s="1091" t="s">
        <v>410</v>
      </c>
      <c r="AL5" s="1092"/>
      <c r="AM5" s="1091" t="s">
        <v>387</v>
      </c>
      <c r="AN5" s="1092"/>
      <c r="AO5" s="1091" t="s">
        <v>388</v>
      </c>
      <c r="AP5" s="1092"/>
      <c r="AQ5" s="1088" t="s">
        <v>389</v>
      </c>
      <c r="AR5" s="1089"/>
      <c r="AS5" s="1088" t="s">
        <v>301</v>
      </c>
      <c r="AT5" s="1089"/>
      <c r="AU5" s="1088" t="s">
        <v>302</v>
      </c>
      <c r="AV5" s="1089"/>
      <c r="AW5" s="1088" t="s">
        <v>326</v>
      </c>
      <c r="AX5" s="1089"/>
      <c r="AY5" s="416"/>
      <c r="AZ5" s="485"/>
    </row>
    <row r="6" spans="1:52" ht="12" customHeight="1">
      <c r="A6" s="31"/>
      <c r="B6" s="32"/>
      <c r="C6" s="284" t="s">
        <v>77</v>
      </c>
      <c r="D6" s="417" t="s">
        <v>78</v>
      </c>
      <c r="E6" s="284" t="s">
        <v>77</v>
      </c>
      <c r="F6" s="417" t="s">
        <v>78</v>
      </c>
      <c r="G6" s="284" t="s">
        <v>77</v>
      </c>
      <c r="H6" s="417" t="s">
        <v>78</v>
      </c>
      <c r="I6" s="284" t="s">
        <v>77</v>
      </c>
      <c r="J6" s="417" t="s">
        <v>78</v>
      </c>
      <c r="K6" s="284" t="s">
        <v>77</v>
      </c>
      <c r="L6" s="417" t="s">
        <v>78</v>
      </c>
      <c r="M6" s="284" t="s">
        <v>77</v>
      </c>
      <c r="N6" s="417" t="s">
        <v>78</v>
      </c>
      <c r="O6" s="284" t="s">
        <v>77</v>
      </c>
      <c r="P6" s="655" t="s">
        <v>78</v>
      </c>
      <c r="Q6" s="284" t="s">
        <v>77</v>
      </c>
      <c r="R6" s="655" t="s">
        <v>78</v>
      </c>
      <c r="S6" s="284" t="s">
        <v>77</v>
      </c>
      <c r="T6" s="651" t="s">
        <v>78</v>
      </c>
      <c r="U6" s="284" t="s">
        <v>77</v>
      </c>
      <c r="V6" s="417" t="s">
        <v>78</v>
      </c>
      <c r="AG6" s="284" t="s">
        <v>77</v>
      </c>
      <c r="AH6" s="417" t="s">
        <v>78</v>
      </c>
      <c r="AI6" s="284" t="s">
        <v>77</v>
      </c>
      <c r="AJ6" s="417" t="s">
        <v>78</v>
      </c>
      <c r="AK6" s="284" t="s">
        <v>77</v>
      </c>
      <c r="AL6" s="417" t="s">
        <v>78</v>
      </c>
      <c r="AM6" s="284" t="s">
        <v>77</v>
      </c>
      <c r="AN6" s="417" t="s">
        <v>78</v>
      </c>
      <c r="AO6" s="284" t="s">
        <v>77</v>
      </c>
      <c r="AP6" s="417" t="s">
        <v>78</v>
      </c>
      <c r="AQ6" s="284" t="s">
        <v>77</v>
      </c>
      <c r="AR6" s="417" t="s">
        <v>78</v>
      </c>
      <c r="AS6" s="284" t="s">
        <v>77</v>
      </c>
      <c r="AT6" s="655" t="s">
        <v>78</v>
      </c>
      <c r="AU6" s="284" t="s">
        <v>77</v>
      </c>
      <c r="AV6" s="655" t="s">
        <v>78</v>
      </c>
      <c r="AW6" s="284" t="s">
        <v>77</v>
      </c>
      <c r="AX6" s="651" t="s">
        <v>78</v>
      </c>
      <c r="AY6" s="284" t="s">
        <v>77</v>
      </c>
      <c r="AZ6" s="417" t="s">
        <v>78</v>
      </c>
    </row>
    <row r="7" spans="1:52" s="296" customFormat="1" ht="8.25" thickBot="1">
      <c r="A7" s="902" t="s">
        <v>597</v>
      </c>
      <c r="B7" s="492"/>
      <c r="C7" s="294" t="s">
        <v>82</v>
      </c>
      <c r="D7" s="295" t="s">
        <v>82</v>
      </c>
      <c r="E7" s="294" t="s">
        <v>82</v>
      </c>
      <c r="F7" s="295" t="s">
        <v>82</v>
      </c>
      <c r="G7" s="294" t="s">
        <v>82</v>
      </c>
      <c r="H7" s="295" t="s">
        <v>82</v>
      </c>
      <c r="I7" s="294" t="s">
        <v>82</v>
      </c>
      <c r="J7" s="295" t="s">
        <v>82</v>
      </c>
      <c r="K7" s="294" t="s">
        <v>82</v>
      </c>
      <c r="L7" s="295" t="s">
        <v>82</v>
      </c>
      <c r="M7" s="294" t="s">
        <v>82</v>
      </c>
      <c r="N7" s="295" t="s">
        <v>82</v>
      </c>
      <c r="O7" s="294" t="s">
        <v>82</v>
      </c>
      <c r="P7" s="656" t="s">
        <v>82</v>
      </c>
      <c r="Q7" s="294" t="s">
        <v>82</v>
      </c>
      <c r="R7" s="656" t="s">
        <v>82</v>
      </c>
      <c r="S7" s="294" t="s">
        <v>82</v>
      </c>
      <c r="T7" s="656" t="s">
        <v>82</v>
      </c>
      <c r="U7" s="661" t="s">
        <v>82</v>
      </c>
      <c r="V7" s="559" t="s">
        <v>82</v>
      </c>
      <c r="AG7" s="294" t="s">
        <v>82</v>
      </c>
      <c r="AH7" s="295" t="s">
        <v>82</v>
      </c>
      <c r="AI7" s="294" t="s">
        <v>82</v>
      </c>
      <c r="AJ7" s="295" t="s">
        <v>82</v>
      </c>
      <c r="AK7" s="294" t="s">
        <v>82</v>
      </c>
      <c r="AL7" s="295" t="s">
        <v>82</v>
      </c>
      <c r="AM7" s="294" t="s">
        <v>82</v>
      </c>
      <c r="AN7" s="295" t="s">
        <v>82</v>
      </c>
      <c r="AO7" s="294" t="s">
        <v>82</v>
      </c>
      <c r="AP7" s="295" t="s">
        <v>82</v>
      </c>
      <c r="AQ7" s="294" t="s">
        <v>82</v>
      </c>
      <c r="AR7" s="295" t="s">
        <v>82</v>
      </c>
      <c r="AS7" s="294" t="s">
        <v>82</v>
      </c>
      <c r="AT7" s="656" t="s">
        <v>82</v>
      </c>
      <c r="AU7" s="294" t="s">
        <v>82</v>
      </c>
      <c r="AV7" s="656" t="s">
        <v>82</v>
      </c>
      <c r="AW7" s="294" t="s">
        <v>82</v>
      </c>
      <c r="AX7" s="656" t="s">
        <v>82</v>
      </c>
      <c r="AY7" s="661" t="s">
        <v>82</v>
      </c>
      <c r="AZ7" s="559" t="s">
        <v>82</v>
      </c>
    </row>
    <row r="8" spans="1:52" ht="12.75" customHeight="1" thickTop="1">
      <c r="A8" s="24" t="str">
        <f>'t1'!A6</f>
        <v>Direttore Generale</v>
      </c>
      <c r="B8" s="237" t="str">
        <f>'t1'!B6</f>
        <v>0D0097</v>
      </c>
      <c r="C8" s="914">
        <f>ROUND(AG8,0)</f>
        <v>0</v>
      </c>
      <c r="D8" s="915">
        <f aca="true" t="shared" si="0" ref="D8:D31">ROUND(AH8,0)</f>
        <v>0</v>
      </c>
      <c r="E8" s="914">
        <f aca="true" t="shared" si="1" ref="E8:E31">ROUND(AI8,0)</f>
        <v>0</v>
      </c>
      <c r="F8" s="915">
        <f aca="true" t="shared" si="2" ref="F8:F31">ROUND(AJ8,0)</f>
        <v>0</v>
      </c>
      <c r="G8" s="914">
        <f aca="true" t="shared" si="3" ref="G8:G31">ROUND(AK8,0)</f>
        <v>0</v>
      </c>
      <c r="H8" s="915">
        <f aca="true" t="shared" si="4" ref="H8:H31">ROUND(AL8,0)</f>
        <v>0</v>
      </c>
      <c r="I8" s="914">
        <f aca="true" t="shared" si="5" ref="I8:I31">ROUND(AM8,0)</f>
        <v>0</v>
      </c>
      <c r="J8" s="915">
        <f aca="true" t="shared" si="6" ref="J8:J31">ROUND(AN8,0)</f>
        <v>0</v>
      </c>
      <c r="K8" s="914">
        <f aca="true" t="shared" si="7" ref="K8:K31">ROUND(AO8,0)</f>
        <v>0</v>
      </c>
      <c r="L8" s="915">
        <f aca="true" t="shared" si="8" ref="L8:L31">ROUND(AP8,0)</f>
        <v>0</v>
      </c>
      <c r="M8" s="914">
        <f aca="true" t="shared" si="9" ref="M8:M31">ROUND(AQ8,0)</f>
        <v>0</v>
      </c>
      <c r="N8" s="915">
        <f aca="true" t="shared" si="10" ref="N8:N31">ROUND(AR8,0)</f>
        <v>0</v>
      </c>
      <c r="O8" s="916">
        <f aca="true" t="shared" si="11" ref="O8:O31">ROUND(AS8,0)</f>
        <v>0</v>
      </c>
      <c r="P8" s="917">
        <f aca="true" t="shared" si="12" ref="P8:P31">ROUND(AT8,0)</f>
        <v>0</v>
      </c>
      <c r="Q8" s="916">
        <f aca="true" t="shared" si="13" ref="Q8:Q31">ROUND(AU8,0)</f>
        <v>0</v>
      </c>
      <c r="R8" s="917">
        <f aca="true" t="shared" si="14" ref="R8:R31">ROUND(AV8,0)</f>
        <v>0</v>
      </c>
      <c r="S8" s="916">
        <f aca="true" t="shared" si="15" ref="S8:S31">ROUND(AW8,0)</f>
        <v>0</v>
      </c>
      <c r="T8" s="918">
        <f aca="true" t="shared" si="16" ref="T8:T31">ROUND(AX8,0)</f>
        <v>0</v>
      </c>
      <c r="U8" s="662">
        <f>SUM(C8,E8,G8,I8,K8,M8,O8,Q8,S8)</f>
        <v>0</v>
      </c>
      <c r="V8" s="663">
        <f>SUM(D8,F8,H8,J8,L8,N8,P8,R8,T8)</f>
        <v>0</v>
      </c>
      <c r="AG8" s="280"/>
      <c r="AH8" s="281"/>
      <c r="AI8" s="280"/>
      <c r="AJ8" s="281"/>
      <c r="AK8" s="280"/>
      <c r="AL8" s="281"/>
      <c r="AM8" s="280"/>
      <c r="AN8" s="281"/>
      <c r="AO8" s="280"/>
      <c r="AP8" s="281"/>
      <c r="AQ8" s="280"/>
      <c r="AR8" s="281"/>
      <c r="AS8" s="660"/>
      <c r="AT8" s="657"/>
      <c r="AU8" s="660"/>
      <c r="AV8" s="657"/>
      <c r="AW8" s="660"/>
      <c r="AX8" s="652"/>
      <c r="AY8" s="662">
        <f>SUM(AG8,AI8,AK8,AM8,AO8,AQ8,AS8,AU8,AW8)</f>
        <v>0</v>
      </c>
      <c r="AZ8" s="663">
        <f>SUM(AH8,AJ8,AL8,AN8,AP8,AR8,AT8,AV8,AX8)</f>
        <v>0</v>
      </c>
    </row>
    <row r="9" spans="1:52" ht="12.75" customHeight="1">
      <c r="A9" s="157" t="str">
        <f>'t1'!A7</f>
        <v>Dirigente II fascia</v>
      </c>
      <c r="B9" s="230" t="str">
        <f>'t1'!B7</f>
        <v>0D0079</v>
      </c>
      <c r="C9" s="919">
        <f aca="true" t="shared" si="17" ref="C9:C31">ROUND(AG9,0)</f>
        <v>0</v>
      </c>
      <c r="D9" s="920">
        <f t="shared" si="0"/>
        <v>0</v>
      </c>
      <c r="E9" s="919">
        <f t="shared" si="1"/>
        <v>0</v>
      </c>
      <c r="F9" s="920">
        <f t="shared" si="2"/>
        <v>0</v>
      </c>
      <c r="G9" s="919">
        <f t="shared" si="3"/>
        <v>0</v>
      </c>
      <c r="H9" s="920">
        <f t="shared" si="4"/>
        <v>0</v>
      </c>
      <c r="I9" s="919">
        <f t="shared" si="5"/>
        <v>0</v>
      </c>
      <c r="J9" s="920">
        <f t="shared" si="6"/>
        <v>0</v>
      </c>
      <c r="K9" s="919">
        <f t="shared" si="7"/>
        <v>0</v>
      </c>
      <c r="L9" s="920">
        <f t="shared" si="8"/>
        <v>0</v>
      </c>
      <c r="M9" s="919">
        <f t="shared" si="9"/>
        <v>0</v>
      </c>
      <c r="N9" s="920">
        <f t="shared" si="10"/>
        <v>0</v>
      </c>
      <c r="O9" s="919">
        <f t="shared" si="11"/>
        <v>0</v>
      </c>
      <c r="P9" s="921">
        <f t="shared" si="12"/>
        <v>0</v>
      </c>
      <c r="Q9" s="919">
        <f t="shared" si="13"/>
        <v>0</v>
      </c>
      <c r="R9" s="921">
        <f t="shared" si="14"/>
        <v>0</v>
      </c>
      <c r="S9" s="919">
        <f t="shared" si="15"/>
        <v>0</v>
      </c>
      <c r="T9" s="922">
        <f t="shared" si="16"/>
        <v>0</v>
      </c>
      <c r="U9" s="558">
        <f aca="true" t="shared" si="18" ref="U9:U31">SUM(C9,E9,G9,I9,K9,M9,O9,Q9,S9)</f>
        <v>0</v>
      </c>
      <c r="V9" s="560">
        <f aca="true" t="shared" si="19" ref="V9:V31">SUM(D9,F9,H9,J9,L9,N9,P9,R9,T9)</f>
        <v>0</v>
      </c>
      <c r="AG9" s="282"/>
      <c r="AH9" s="283"/>
      <c r="AI9" s="282"/>
      <c r="AJ9" s="283"/>
      <c r="AK9" s="282"/>
      <c r="AL9" s="283"/>
      <c r="AM9" s="282"/>
      <c r="AN9" s="283"/>
      <c r="AO9" s="282"/>
      <c r="AP9" s="283"/>
      <c r="AQ9" s="282"/>
      <c r="AR9" s="283"/>
      <c r="AS9" s="282"/>
      <c r="AT9" s="658"/>
      <c r="AU9" s="282"/>
      <c r="AV9" s="658"/>
      <c r="AW9" s="282"/>
      <c r="AX9" s="653"/>
      <c r="AY9" s="558">
        <f aca="true" t="shared" si="20" ref="AY9:AY31">SUM(AG9,AI9,AK9,AM9,AO9,AQ9,AS9,AU9,AW9)</f>
        <v>0</v>
      </c>
      <c r="AZ9" s="560">
        <f aca="true" t="shared" si="21" ref="AZ9:AZ31">SUM(AH9,AJ9,AL9,AN9,AP9,AR9,AT9,AV9,AX9)</f>
        <v>0</v>
      </c>
    </row>
    <row r="10" spans="1:52" ht="12.75" customHeight="1">
      <c r="A10" s="157" t="str">
        <f>'t1'!A8</f>
        <v>Dirigente II fascia a tempo determinato</v>
      </c>
      <c r="B10" s="230" t="str">
        <f>'t1'!B8</f>
        <v>0D0080</v>
      </c>
      <c r="C10" s="919">
        <f t="shared" si="17"/>
        <v>0</v>
      </c>
      <c r="D10" s="920">
        <f t="shared" si="0"/>
        <v>0</v>
      </c>
      <c r="E10" s="919">
        <f t="shared" si="1"/>
        <v>0</v>
      </c>
      <c r="F10" s="920">
        <f t="shared" si="2"/>
        <v>0</v>
      </c>
      <c r="G10" s="919">
        <f t="shared" si="3"/>
        <v>0</v>
      </c>
      <c r="H10" s="920">
        <f t="shared" si="4"/>
        <v>0</v>
      </c>
      <c r="I10" s="919">
        <f t="shared" si="5"/>
        <v>0</v>
      </c>
      <c r="J10" s="920">
        <f t="shared" si="6"/>
        <v>0</v>
      </c>
      <c r="K10" s="919">
        <f t="shared" si="7"/>
        <v>0</v>
      </c>
      <c r="L10" s="920">
        <f t="shared" si="8"/>
        <v>0</v>
      </c>
      <c r="M10" s="919">
        <f t="shared" si="9"/>
        <v>0</v>
      </c>
      <c r="N10" s="920">
        <f t="shared" si="10"/>
        <v>0</v>
      </c>
      <c r="O10" s="919">
        <f t="shared" si="11"/>
        <v>0</v>
      </c>
      <c r="P10" s="921">
        <f t="shared" si="12"/>
        <v>0</v>
      </c>
      <c r="Q10" s="919">
        <f t="shared" si="13"/>
        <v>0</v>
      </c>
      <c r="R10" s="921">
        <f t="shared" si="14"/>
        <v>0</v>
      </c>
      <c r="S10" s="919">
        <f t="shared" si="15"/>
        <v>0</v>
      </c>
      <c r="T10" s="922">
        <f t="shared" si="16"/>
        <v>0</v>
      </c>
      <c r="U10" s="558">
        <f t="shared" si="18"/>
        <v>0</v>
      </c>
      <c r="V10" s="560">
        <f t="shared" si="19"/>
        <v>0</v>
      </c>
      <c r="AG10" s="282"/>
      <c r="AH10" s="283"/>
      <c r="AI10" s="282"/>
      <c r="AJ10" s="283"/>
      <c r="AK10" s="282"/>
      <c r="AL10" s="283"/>
      <c r="AM10" s="282"/>
      <c r="AN10" s="283"/>
      <c r="AO10" s="282"/>
      <c r="AP10" s="283"/>
      <c r="AQ10" s="282"/>
      <c r="AR10" s="283"/>
      <c r="AS10" s="282"/>
      <c r="AT10" s="658"/>
      <c r="AU10" s="282"/>
      <c r="AV10" s="658"/>
      <c r="AW10" s="282"/>
      <c r="AX10" s="653"/>
      <c r="AY10" s="558">
        <f t="shared" si="20"/>
        <v>0</v>
      </c>
      <c r="AZ10" s="560">
        <f t="shared" si="21"/>
        <v>0</v>
      </c>
    </row>
    <row r="11" spans="1:52" ht="12.75" customHeight="1">
      <c r="A11" s="157" t="str">
        <f>'t1'!A9</f>
        <v>Professional F9</v>
      </c>
      <c r="B11" s="230" t="str">
        <f>'t1'!B9</f>
        <v>0C3PF9</v>
      </c>
      <c r="C11" s="919">
        <f t="shared" si="17"/>
        <v>0</v>
      </c>
      <c r="D11" s="920">
        <f t="shared" si="0"/>
        <v>0</v>
      </c>
      <c r="E11" s="919">
        <f t="shared" si="1"/>
        <v>0</v>
      </c>
      <c r="F11" s="920">
        <f t="shared" si="2"/>
        <v>0</v>
      </c>
      <c r="G11" s="919">
        <f t="shared" si="3"/>
        <v>0</v>
      </c>
      <c r="H11" s="920">
        <f t="shared" si="4"/>
        <v>0</v>
      </c>
      <c r="I11" s="919">
        <f t="shared" si="5"/>
        <v>0</v>
      </c>
      <c r="J11" s="920">
        <f t="shared" si="6"/>
        <v>0</v>
      </c>
      <c r="K11" s="919">
        <f t="shared" si="7"/>
        <v>0</v>
      </c>
      <c r="L11" s="920">
        <f t="shared" si="8"/>
        <v>0</v>
      </c>
      <c r="M11" s="919">
        <f t="shared" si="9"/>
        <v>0</v>
      </c>
      <c r="N11" s="920">
        <f t="shared" si="10"/>
        <v>0</v>
      </c>
      <c r="O11" s="919">
        <f t="shared" si="11"/>
        <v>0</v>
      </c>
      <c r="P11" s="921">
        <f t="shared" si="12"/>
        <v>0</v>
      </c>
      <c r="Q11" s="919">
        <f t="shared" si="13"/>
        <v>0</v>
      </c>
      <c r="R11" s="921">
        <f t="shared" si="14"/>
        <v>0</v>
      </c>
      <c r="S11" s="919">
        <f t="shared" si="15"/>
        <v>0</v>
      </c>
      <c r="T11" s="922">
        <f t="shared" si="16"/>
        <v>0</v>
      </c>
      <c r="U11" s="558">
        <f t="shared" si="18"/>
        <v>0</v>
      </c>
      <c r="V11" s="560">
        <f t="shared" si="19"/>
        <v>0</v>
      </c>
      <c r="AG11" s="282"/>
      <c r="AH11" s="283"/>
      <c r="AI11" s="282"/>
      <c r="AJ11" s="283"/>
      <c r="AK11" s="282"/>
      <c r="AL11" s="283"/>
      <c r="AM11" s="282"/>
      <c r="AN11" s="283"/>
      <c r="AO11" s="282"/>
      <c r="AP11" s="283"/>
      <c r="AQ11" s="282"/>
      <c r="AR11" s="283"/>
      <c r="AS11" s="282"/>
      <c r="AT11" s="658"/>
      <c r="AU11" s="282"/>
      <c r="AV11" s="658"/>
      <c r="AW11" s="282"/>
      <c r="AX11" s="653"/>
      <c r="AY11" s="558">
        <f t="shared" si="20"/>
        <v>0</v>
      </c>
      <c r="AZ11" s="560">
        <f t="shared" si="21"/>
        <v>0</v>
      </c>
    </row>
    <row r="12" spans="1:52" ht="12.75" customHeight="1">
      <c r="A12" s="157" t="str">
        <f>'t1'!A10</f>
        <v>Professional F8</v>
      </c>
      <c r="B12" s="230" t="str">
        <f>'t1'!B10</f>
        <v>0C3PF8</v>
      </c>
      <c r="C12" s="919">
        <f t="shared" si="17"/>
        <v>0</v>
      </c>
      <c r="D12" s="920">
        <f t="shared" si="0"/>
        <v>0</v>
      </c>
      <c r="E12" s="919">
        <f t="shared" si="1"/>
        <v>0</v>
      </c>
      <c r="F12" s="920">
        <f t="shared" si="2"/>
        <v>0</v>
      </c>
      <c r="G12" s="919">
        <f t="shared" si="3"/>
        <v>0</v>
      </c>
      <c r="H12" s="920">
        <f t="shared" si="4"/>
        <v>0</v>
      </c>
      <c r="I12" s="919">
        <f t="shared" si="5"/>
        <v>0</v>
      </c>
      <c r="J12" s="920">
        <f t="shared" si="6"/>
        <v>0</v>
      </c>
      <c r="K12" s="919">
        <f t="shared" si="7"/>
        <v>0</v>
      </c>
      <c r="L12" s="920">
        <f t="shared" si="8"/>
        <v>0</v>
      </c>
      <c r="M12" s="919">
        <f t="shared" si="9"/>
        <v>0</v>
      </c>
      <c r="N12" s="920">
        <f t="shared" si="10"/>
        <v>0</v>
      </c>
      <c r="O12" s="919">
        <f t="shared" si="11"/>
        <v>0</v>
      </c>
      <c r="P12" s="921">
        <f t="shared" si="12"/>
        <v>0</v>
      </c>
      <c r="Q12" s="919">
        <f t="shared" si="13"/>
        <v>0</v>
      </c>
      <c r="R12" s="921">
        <f t="shared" si="14"/>
        <v>0</v>
      </c>
      <c r="S12" s="919">
        <f t="shared" si="15"/>
        <v>0</v>
      </c>
      <c r="T12" s="922">
        <f t="shared" si="16"/>
        <v>0</v>
      </c>
      <c r="U12" s="558">
        <f t="shared" si="18"/>
        <v>0</v>
      </c>
      <c r="V12" s="560">
        <f t="shared" si="19"/>
        <v>0</v>
      </c>
      <c r="AG12" s="282"/>
      <c r="AH12" s="283"/>
      <c r="AI12" s="282"/>
      <c r="AJ12" s="283"/>
      <c r="AK12" s="282"/>
      <c r="AL12" s="283"/>
      <c r="AM12" s="282"/>
      <c r="AN12" s="283"/>
      <c r="AO12" s="282"/>
      <c r="AP12" s="283"/>
      <c r="AQ12" s="282"/>
      <c r="AR12" s="283"/>
      <c r="AS12" s="282"/>
      <c r="AT12" s="658"/>
      <c r="AU12" s="282"/>
      <c r="AV12" s="658"/>
      <c r="AW12" s="282"/>
      <c r="AX12" s="653"/>
      <c r="AY12" s="558">
        <f t="shared" si="20"/>
        <v>0</v>
      </c>
      <c r="AZ12" s="560">
        <f t="shared" si="21"/>
        <v>0</v>
      </c>
    </row>
    <row r="13" spans="1:52" ht="12.75" customHeight="1">
      <c r="A13" s="157" t="str">
        <f>'t1'!A11</f>
        <v>Professional F7</v>
      </c>
      <c r="B13" s="230" t="str">
        <f>'t1'!B11</f>
        <v>0C3PF7</v>
      </c>
      <c r="C13" s="919">
        <f t="shared" si="17"/>
        <v>0</v>
      </c>
      <c r="D13" s="920">
        <f t="shared" si="0"/>
        <v>0</v>
      </c>
      <c r="E13" s="919">
        <f t="shared" si="1"/>
        <v>0</v>
      </c>
      <c r="F13" s="920">
        <f t="shared" si="2"/>
        <v>0</v>
      </c>
      <c r="G13" s="919">
        <f t="shared" si="3"/>
        <v>0</v>
      </c>
      <c r="H13" s="920">
        <f t="shared" si="4"/>
        <v>0</v>
      </c>
      <c r="I13" s="919">
        <f t="shared" si="5"/>
        <v>0</v>
      </c>
      <c r="J13" s="920">
        <f t="shared" si="6"/>
        <v>0</v>
      </c>
      <c r="K13" s="919">
        <f t="shared" si="7"/>
        <v>0</v>
      </c>
      <c r="L13" s="920">
        <f t="shared" si="8"/>
        <v>0</v>
      </c>
      <c r="M13" s="919">
        <f t="shared" si="9"/>
        <v>0</v>
      </c>
      <c r="N13" s="920">
        <f t="shared" si="10"/>
        <v>0</v>
      </c>
      <c r="O13" s="919">
        <f t="shared" si="11"/>
        <v>0</v>
      </c>
      <c r="P13" s="921">
        <f t="shared" si="12"/>
        <v>0</v>
      </c>
      <c r="Q13" s="919">
        <f t="shared" si="13"/>
        <v>0</v>
      </c>
      <c r="R13" s="921">
        <f t="shared" si="14"/>
        <v>0</v>
      </c>
      <c r="S13" s="919">
        <f t="shared" si="15"/>
        <v>0</v>
      </c>
      <c r="T13" s="922">
        <f t="shared" si="16"/>
        <v>0</v>
      </c>
      <c r="U13" s="558">
        <f t="shared" si="18"/>
        <v>0</v>
      </c>
      <c r="V13" s="560">
        <f t="shared" si="19"/>
        <v>0</v>
      </c>
      <c r="AG13" s="282"/>
      <c r="AH13" s="283"/>
      <c r="AI13" s="282"/>
      <c r="AJ13" s="283"/>
      <c r="AK13" s="282"/>
      <c r="AL13" s="283"/>
      <c r="AM13" s="282"/>
      <c r="AN13" s="283"/>
      <c r="AO13" s="282"/>
      <c r="AP13" s="283"/>
      <c r="AQ13" s="282"/>
      <c r="AR13" s="283"/>
      <c r="AS13" s="282"/>
      <c r="AT13" s="658"/>
      <c r="AU13" s="282"/>
      <c r="AV13" s="658"/>
      <c r="AW13" s="282"/>
      <c r="AX13" s="653"/>
      <c r="AY13" s="558">
        <f t="shared" si="20"/>
        <v>0</v>
      </c>
      <c r="AZ13" s="560">
        <f t="shared" si="21"/>
        <v>0</v>
      </c>
    </row>
    <row r="14" spans="1:52" ht="12.75" customHeight="1">
      <c r="A14" s="157" t="str">
        <f>'t1'!A12</f>
        <v>Professional F6</v>
      </c>
      <c r="B14" s="230" t="str">
        <f>'t1'!B12</f>
        <v>0C3PF6</v>
      </c>
      <c r="C14" s="919">
        <f t="shared" si="17"/>
        <v>0</v>
      </c>
      <c r="D14" s="920">
        <f t="shared" si="0"/>
        <v>0</v>
      </c>
      <c r="E14" s="919">
        <f t="shared" si="1"/>
        <v>0</v>
      </c>
      <c r="F14" s="920">
        <f t="shared" si="2"/>
        <v>0</v>
      </c>
      <c r="G14" s="919">
        <f t="shared" si="3"/>
        <v>0</v>
      </c>
      <c r="H14" s="920">
        <f t="shared" si="4"/>
        <v>0</v>
      </c>
      <c r="I14" s="919">
        <f t="shared" si="5"/>
        <v>0</v>
      </c>
      <c r="J14" s="920">
        <f t="shared" si="6"/>
        <v>0</v>
      </c>
      <c r="K14" s="919">
        <f t="shared" si="7"/>
        <v>0</v>
      </c>
      <c r="L14" s="920">
        <f t="shared" si="8"/>
        <v>0</v>
      </c>
      <c r="M14" s="919">
        <f t="shared" si="9"/>
        <v>0</v>
      </c>
      <c r="N14" s="920">
        <f t="shared" si="10"/>
        <v>0</v>
      </c>
      <c r="O14" s="919">
        <f t="shared" si="11"/>
        <v>0</v>
      </c>
      <c r="P14" s="921">
        <f t="shared" si="12"/>
        <v>0</v>
      </c>
      <c r="Q14" s="919">
        <f t="shared" si="13"/>
        <v>0</v>
      </c>
      <c r="R14" s="921">
        <f t="shared" si="14"/>
        <v>0</v>
      </c>
      <c r="S14" s="919">
        <f t="shared" si="15"/>
        <v>0</v>
      </c>
      <c r="T14" s="922">
        <f t="shared" si="16"/>
        <v>0</v>
      </c>
      <c r="U14" s="558">
        <f t="shared" si="18"/>
        <v>0</v>
      </c>
      <c r="V14" s="560">
        <f t="shared" si="19"/>
        <v>0</v>
      </c>
      <c r="AG14" s="282"/>
      <c r="AH14" s="283"/>
      <c r="AI14" s="282"/>
      <c r="AJ14" s="283"/>
      <c r="AK14" s="282"/>
      <c r="AL14" s="283"/>
      <c r="AM14" s="282"/>
      <c r="AN14" s="283"/>
      <c r="AO14" s="282"/>
      <c r="AP14" s="283"/>
      <c r="AQ14" s="282"/>
      <c r="AR14" s="283"/>
      <c r="AS14" s="282"/>
      <c r="AT14" s="658"/>
      <c r="AU14" s="282"/>
      <c r="AV14" s="658"/>
      <c r="AW14" s="282"/>
      <c r="AX14" s="653"/>
      <c r="AY14" s="558">
        <f t="shared" si="20"/>
        <v>0</v>
      </c>
      <c r="AZ14" s="560">
        <f t="shared" si="21"/>
        <v>0</v>
      </c>
    </row>
    <row r="15" spans="1:52" ht="12.75" customHeight="1">
      <c r="A15" s="157" t="str">
        <f>'t1'!A13</f>
        <v>Funzionario F7</v>
      </c>
      <c r="B15" s="230" t="str">
        <f>'t1'!B13</f>
        <v>0C3FF7</v>
      </c>
      <c r="C15" s="919">
        <f t="shared" si="17"/>
        <v>0</v>
      </c>
      <c r="D15" s="920">
        <f t="shared" si="0"/>
        <v>0</v>
      </c>
      <c r="E15" s="919">
        <f t="shared" si="1"/>
        <v>0</v>
      </c>
      <c r="F15" s="920">
        <f t="shared" si="2"/>
        <v>0</v>
      </c>
      <c r="G15" s="919">
        <f t="shared" si="3"/>
        <v>0</v>
      </c>
      <c r="H15" s="920">
        <f t="shared" si="4"/>
        <v>0</v>
      </c>
      <c r="I15" s="919">
        <f t="shared" si="5"/>
        <v>0</v>
      </c>
      <c r="J15" s="920">
        <f t="shared" si="6"/>
        <v>0</v>
      </c>
      <c r="K15" s="919">
        <f t="shared" si="7"/>
        <v>0</v>
      </c>
      <c r="L15" s="920">
        <f t="shared" si="8"/>
        <v>0</v>
      </c>
      <c r="M15" s="919">
        <f t="shared" si="9"/>
        <v>0</v>
      </c>
      <c r="N15" s="920">
        <f t="shared" si="10"/>
        <v>0</v>
      </c>
      <c r="O15" s="919">
        <f t="shared" si="11"/>
        <v>0</v>
      </c>
      <c r="P15" s="921">
        <f t="shared" si="12"/>
        <v>0</v>
      </c>
      <c r="Q15" s="919">
        <f t="shared" si="13"/>
        <v>0</v>
      </c>
      <c r="R15" s="921">
        <f t="shared" si="14"/>
        <v>0</v>
      </c>
      <c r="S15" s="919">
        <f t="shared" si="15"/>
        <v>0</v>
      </c>
      <c r="T15" s="922">
        <f t="shared" si="16"/>
        <v>0</v>
      </c>
      <c r="U15" s="558">
        <f t="shared" si="18"/>
        <v>0</v>
      </c>
      <c r="V15" s="560">
        <f t="shared" si="19"/>
        <v>0</v>
      </c>
      <c r="AG15" s="282"/>
      <c r="AH15" s="283"/>
      <c r="AI15" s="282"/>
      <c r="AJ15" s="283"/>
      <c r="AK15" s="282"/>
      <c r="AL15" s="283"/>
      <c r="AM15" s="282"/>
      <c r="AN15" s="283"/>
      <c r="AO15" s="282"/>
      <c r="AP15" s="283"/>
      <c r="AQ15" s="282"/>
      <c r="AR15" s="283"/>
      <c r="AS15" s="282"/>
      <c r="AT15" s="658"/>
      <c r="AU15" s="282"/>
      <c r="AV15" s="658"/>
      <c r="AW15" s="282"/>
      <c r="AX15" s="653"/>
      <c r="AY15" s="558">
        <f t="shared" si="20"/>
        <v>0</v>
      </c>
      <c r="AZ15" s="560">
        <f t="shared" si="21"/>
        <v>0</v>
      </c>
    </row>
    <row r="16" spans="1:52" ht="12.75" customHeight="1">
      <c r="A16" s="157" t="str">
        <f>'t1'!A14</f>
        <v>Funzionario F6</v>
      </c>
      <c r="B16" s="230" t="str">
        <f>'t1'!B14</f>
        <v>0C3FF6</v>
      </c>
      <c r="C16" s="919">
        <f t="shared" si="17"/>
        <v>0</v>
      </c>
      <c r="D16" s="920">
        <f t="shared" si="0"/>
        <v>0</v>
      </c>
      <c r="E16" s="919">
        <f t="shared" si="1"/>
        <v>0</v>
      </c>
      <c r="F16" s="920">
        <f t="shared" si="2"/>
        <v>0</v>
      </c>
      <c r="G16" s="919">
        <f t="shared" si="3"/>
        <v>0</v>
      </c>
      <c r="H16" s="920">
        <f t="shared" si="4"/>
        <v>0</v>
      </c>
      <c r="I16" s="919">
        <f t="shared" si="5"/>
        <v>0</v>
      </c>
      <c r="J16" s="920">
        <f t="shared" si="6"/>
        <v>0</v>
      </c>
      <c r="K16" s="919">
        <f t="shared" si="7"/>
        <v>0</v>
      </c>
      <c r="L16" s="920">
        <f t="shared" si="8"/>
        <v>0</v>
      </c>
      <c r="M16" s="919">
        <f t="shared" si="9"/>
        <v>0</v>
      </c>
      <c r="N16" s="920">
        <f t="shared" si="10"/>
        <v>0</v>
      </c>
      <c r="O16" s="919">
        <f t="shared" si="11"/>
        <v>0</v>
      </c>
      <c r="P16" s="921">
        <f t="shared" si="12"/>
        <v>0</v>
      </c>
      <c r="Q16" s="919">
        <f t="shared" si="13"/>
        <v>0</v>
      </c>
      <c r="R16" s="921">
        <f t="shared" si="14"/>
        <v>0</v>
      </c>
      <c r="S16" s="919">
        <f t="shared" si="15"/>
        <v>0</v>
      </c>
      <c r="T16" s="922">
        <f t="shared" si="16"/>
        <v>0</v>
      </c>
      <c r="U16" s="558">
        <f t="shared" si="18"/>
        <v>0</v>
      </c>
      <c r="V16" s="560">
        <f t="shared" si="19"/>
        <v>0</v>
      </c>
      <c r="AG16" s="282"/>
      <c r="AH16" s="283"/>
      <c r="AI16" s="282"/>
      <c r="AJ16" s="283"/>
      <c r="AK16" s="282"/>
      <c r="AL16" s="283"/>
      <c r="AM16" s="282"/>
      <c r="AN16" s="283"/>
      <c r="AO16" s="282"/>
      <c r="AP16" s="283"/>
      <c r="AQ16" s="282"/>
      <c r="AR16" s="283"/>
      <c r="AS16" s="282"/>
      <c r="AT16" s="658"/>
      <c r="AU16" s="282"/>
      <c r="AV16" s="658"/>
      <c r="AW16" s="282"/>
      <c r="AX16" s="653"/>
      <c r="AY16" s="558">
        <f t="shared" si="20"/>
        <v>0</v>
      </c>
      <c r="AZ16" s="560">
        <f t="shared" si="21"/>
        <v>0</v>
      </c>
    </row>
    <row r="17" spans="1:52" ht="12.75" customHeight="1">
      <c r="A17" s="157" t="str">
        <f>'t1'!A15</f>
        <v>Funzionario F5</v>
      </c>
      <c r="B17" s="230" t="str">
        <f>'t1'!B15</f>
        <v>0C3FF5</v>
      </c>
      <c r="C17" s="919">
        <f t="shared" si="17"/>
        <v>0</v>
      </c>
      <c r="D17" s="920">
        <f t="shared" si="0"/>
        <v>0</v>
      </c>
      <c r="E17" s="919">
        <f t="shared" si="1"/>
        <v>0</v>
      </c>
      <c r="F17" s="920">
        <f t="shared" si="2"/>
        <v>0</v>
      </c>
      <c r="G17" s="919">
        <f t="shared" si="3"/>
        <v>0</v>
      </c>
      <c r="H17" s="920">
        <f t="shared" si="4"/>
        <v>0</v>
      </c>
      <c r="I17" s="919">
        <f t="shared" si="5"/>
        <v>0</v>
      </c>
      <c r="J17" s="920">
        <f t="shared" si="6"/>
        <v>0</v>
      </c>
      <c r="K17" s="919">
        <f t="shared" si="7"/>
        <v>0</v>
      </c>
      <c r="L17" s="920">
        <f t="shared" si="8"/>
        <v>0</v>
      </c>
      <c r="M17" s="919">
        <f t="shared" si="9"/>
        <v>0</v>
      </c>
      <c r="N17" s="920">
        <f t="shared" si="10"/>
        <v>0</v>
      </c>
      <c r="O17" s="919">
        <f t="shared" si="11"/>
        <v>0</v>
      </c>
      <c r="P17" s="921">
        <f t="shared" si="12"/>
        <v>0</v>
      </c>
      <c r="Q17" s="919">
        <f t="shared" si="13"/>
        <v>0</v>
      </c>
      <c r="R17" s="921">
        <f t="shared" si="14"/>
        <v>0</v>
      </c>
      <c r="S17" s="919">
        <f t="shared" si="15"/>
        <v>0</v>
      </c>
      <c r="T17" s="922">
        <f t="shared" si="16"/>
        <v>0</v>
      </c>
      <c r="U17" s="558">
        <f t="shared" si="18"/>
        <v>0</v>
      </c>
      <c r="V17" s="560">
        <f t="shared" si="19"/>
        <v>0</v>
      </c>
      <c r="AG17" s="282"/>
      <c r="AH17" s="283"/>
      <c r="AI17" s="282"/>
      <c r="AJ17" s="283"/>
      <c r="AK17" s="282"/>
      <c r="AL17" s="283"/>
      <c r="AM17" s="282"/>
      <c r="AN17" s="283"/>
      <c r="AO17" s="282"/>
      <c r="AP17" s="283"/>
      <c r="AQ17" s="282"/>
      <c r="AR17" s="283"/>
      <c r="AS17" s="282"/>
      <c r="AT17" s="658"/>
      <c r="AU17" s="282"/>
      <c r="AV17" s="658"/>
      <c r="AW17" s="282"/>
      <c r="AX17" s="653"/>
      <c r="AY17" s="558">
        <f t="shared" si="20"/>
        <v>0</v>
      </c>
      <c r="AZ17" s="560">
        <f t="shared" si="21"/>
        <v>0</v>
      </c>
    </row>
    <row r="18" spans="1:52" ht="12.75" customHeight="1">
      <c r="A18" s="157" t="str">
        <f>'t1'!A16</f>
        <v>Funzionario F4</v>
      </c>
      <c r="B18" s="230" t="str">
        <f>'t1'!B16</f>
        <v>0C3FF4</v>
      </c>
      <c r="C18" s="919">
        <f t="shared" si="17"/>
        <v>0</v>
      </c>
      <c r="D18" s="920">
        <f t="shared" si="0"/>
        <v>0</v>
      </c>
      <c r="E18" s="919">
        <f t="shared" si="1"/>
        <v>0</v>
      </c>
      <c r="F18" s="920">
        <f t="shared" si="2"/>
        <v>0</v>
      </c>
      <c r="G18" s="919">
        <f t="shared" si="3"/>
        <v>0</v>
      </c>
      <c r="H18" s="920">
        <f t="shared" si="4"/>
        <v>0</v>
      </c>
      <c r="I18" s="919">
        <f t="shared" si="5"/>
        <v>0</v>
      </c>
      <c r="J18" s="920">
        <f t="shared" si="6"/>
        <v>0</v>
      </c>
      <c r="K18" s="919">
        <f t="shared" si="7"/>
        <v>0</v>
      </c>
      <c r="L18" s="920">
        <f t="shared" si="8"/>
        <v>0</v>
      </c>
      <c r="M18" s="919">
        <f t="shared" si="9"/>
        <v>0</v>
      </c>
      <c r="N18" s="920">
        <f t="shared" si="10"/>
        <v>0</v>
      </c>
      <c r="O18" s="919">
        <f t="shared" si="11"/>
        <v>0</v>
      </c>
      <c r="P18" s="921">
        <f t="shared" si="12"/>
        <v>0</v>
      </c>
      <c r="Q18" s="919">
        <f t="shared" si="13"/>
        <v>0</v>
      </c>
      <c r="R18" s="921">
        <f t="shared" si="14"/>
        <v>0</v>
      </c>
      <c r="S18" s="919">
        <f t="shared" si="15"/>
        <v>0</v>
      </c>
      <c r="T18" s="922">
        <f t="shared" si="16"/>
        <v>0</v>
      </c>
      <c r="U18" s="558">
        <f t="shared" si="18"/>
        <v>0</v>
      </c>
      <c r="V18" s="560">
        <f t="shared" si="19"/>
        <v>0</v>
      </c>
      <c r="AG18" s="282"/>
      <c r="AH18" s="283"/>
      <c r="AI18" s="282"/>
      <c r="AJ18" s="283"/>
      <c r="AK18" s="282"/>
      <c r="AL18" s="283"/>
      <c r="AM18" s="282"/>
      <c r="AN18" s="283"/>
      <c r="AO18" s="282"/>
      <c r="AP18" s="283"/>
      <c r="AQ18" s="282"/>
      <c r="AR18" s="283"/>
      <c r="AS18" s="282"/>
      <c r="AT18" s="658"/>
      <c r="AU18" s="282"/>
      <c r="AV18" s="658"/>
      <c r="AW18" s="282"/>
      <c r="AX18" s="653"/>
      <c r="AY18" s="558">
        <f t="shared" si="20"/>
        <v>0</v>
      </c>
      <c r="AZ18" s="560">
        <f t="shared" si="21"/>
        <v>0</v>
      </c>
    </row>
    <row r="19" spans="1:52" ht="12.75" customHeight="1">
      <c r="A19" s="157" t="str">
        <f>'t1'!A17</f>
        <v>Funzionario F3</v>
      </c>
      <c r="B19" s="230" t="str">
        <f>'t1'!B17</f>
        <v>0C3FF3</v>
      </c>
      <c r="C19" s="919">
        <f t="shared" si="17"/>
        <v>0</v>
      </c>
      <c r="D19" s="920">
        <f t="shared" si="0"/>
        <v>0</v>
      </c>
      <c r="E19" s="919">
        <f t="shared" si="1"/>
        <v>0</v>
      </c>
      <c r="F19" s="920">
        <f t="shared" si="2"/>
        <v>0</v>
      </c>
      <c r="G19" s="919">
        <f t="shared" si="3"/>
        <v>0</v>
      </c>
      <c r="H19" s="920">
        <f t="shared" si="4"/>
        <v>0</v>
      </c>
      <c r="I19" s="919">
        <f t="shared" si="5"/>
        <v>0</v>
      </c>
      <c r="J19" s="920">
        <f t="shared" si="6"/>
        <v>0</v>
      </c>
      <c r="K19" s="919">
        <f t="shared" si="7"/>
        <v>0</v>
      </c>
      <c r="L19" s="920">
        <f t="shared" si="8"/>
        <v>0</v>
      </c>
      <c r="M19" s="919">
        <f t="shared" si="9"/>
        <v>0</v>
      </c>
      <c r="N19" s="920">
        <f t="shared" si="10"/>
        <v>0</v>
      </c>
      <c r="O19" s="919">
        <f t="shared" si="11"/>
        <v>0</v>
      </c>
      <c r="P19" s="921">
        <f t="shared" si="12"/>
        <v>0</v>
      </c>
      <c r="Q19" s="919">
        <f t="shared" si="13"/>
        <v>0</v>
      </c>
      <c r="R19" s="921">
        <f t="shared" si="14"/>
        <v>0</v>
      </c>
      <c r="S19" s="919">
        <f t="shared" si="15"/>
        <v>0</v>
      </c>
      <c r="T19" s="922">
        <f t="shared" si="16"/>
        <v>0</v>
      </c>
      <c r="U19" s="558">
        <f t="shared" si="18"/>
        <v>0</v>
      </c>
      <c r="V19" s="560">
        <f t="shared" si="19"/>
        <v>0</v>
      </c>
      <c r="AG19" s="282"/>
      <c r="AH19" s="283"/>
      <c r="AI19" s="282"/>
      <c r="AJ19" s="283"/>
      <c r="AK19" s="282"/>
      <c r="AL19" s="283"/>
      <c r="AM19" s="282"/>
      <c r="AN19" s="283"/>
      <c r="AO19" s="282"/>
      <c r="AP19" s="283"/>
      <c r="AQ19" s="282"/>
      <c r="AR19" s="283"/>
      <c r="AS19" s="282"/>
      <c r="AT19" s="658"/>
      <c r="AU19" s="282"/>
      <c r="AV19" s="658"/>
      <c r="AW19" s="282"/>
      <c r="AX19" s="653"/>
      <c r="AY19" s="558">
        <f t="shared" si="20"/>
        <v>0</v>
      </c>
      <c r="AZ19" s="560">
        <f t="shared" si="21"/>
        <v>0</v>
      </c>
    </row>
    <row r="20" spans="1:52" ht="12.75" customHeight="1">
      <c r="A20" s="157" t="str">
        <f>'t1'!A18</f>
        <v>Funzionaro F2</v>
      </c>
      <c r="B20" s="230" t="str">
        <f>'t1'!B18</f>
        <v>0C3FF2</v>
      </c>
      <c r="C20" s="919">
        <f t="shared" si="17"/>
        <v>0</v>
      </c>
      <c r="D20" s="920">
        <f t="shared" si="0"/>
        <v>0</v>
      </c>
      <c r="E20" s="919">
        <f t="shared" si="1"/>
        <v>0</v>
      </c>
      <c r="F20" s="920">
        <f t="shared" si="2"/>
        <v>0</v>
      </c>
      <c r="G20" s="919">
        <f t="shared" si="3"/>
        <v>0</v>
      </c>
      <c r="H20" s="920">
        <f t="shared" si="4"/>
        <v>0</v>
      </c>
      <c r="I20" s="919">
        <f t="shared" si="5"/>
        <v>0</v>
      </c>
      <c r="J20" s="920">
        <f t="shared" si="6"/>
        <v>0</v>
      </c>
      <c r="K20" s="919">
        <f t="shared" si="7"/>
        <v>0</v>
      </c>
      <c r="L20" s="920">
        <f t="shared" si="8"/>
        <v>0</v>
      </c>
      <c r="M20" s="919">
        <f t="shared" si="9"/>
        <v>0</v>
      </c>
      <c r="N20" s="920">
        <f t="shared" si="10"/>
        <v>0</v>
      </c>
      <c r="O20" s="919">
        <f t="shared" si="11"/>
        <v>0</v>
      </c>
      <c r="P20" s="921">
        <f t="shared" si="12"/>
        <v>0</v>
      </c>
      <c r="Q20" s="919">
        <f t="shared" si="13"/>
        <v>0</v>
      </c>
      <c r="R20" s="921">
        <f t="shared" si="14"/>
        <v>0</v>
      </c>
      <c r="S20" s="919">
        <f t="shared" si="15"/>
        <v>0</v>
      </c>
      <c r="T20" s="922">
        <f t="shared" si="16"/>
        <v>0</v>
      </c>
      <c r="U20" s="558">
        <f t="shared" si="18"/>
        <v>0</v>
      </c>
      <c r="V20" s="560">
        <f t="shared" si="19"/>
        <v>0</v>
      </c>
      <c r="AG20" s="282"/>
      <c r="AH20" s="283"/>
      <c r="AI20" s="282"/>
      <c r="AJ20" s="283"/>
      <c r="AK20" s="282"/>
      <c r="AL20" s="283"/>
      <c r="AM20" s="282"/>
      <c r="AN20" s="283"/>
      <c r="AO20" s="282"/>
      <c r="AP20" s="283"/>
      <c r="AQ20" s="282"/>
      <c r="AR20" s="283"/>
      <c r="AS20" s="282"/>
      <c r="AT20" s="658"/>
      <c r="AU20" s="282"/>
      <c r="AV20" s="658"/>
      <c r="AW20" s="282"/>
      <c r="AX20" s="653"/>
      <c r="AY20" s="558">
        <f t="shared" si="20"/>
        <v>0</v>
      </c>
      <c r="AZ20" s="560">
        <f t="shared" si="21"/>
        <v>0</v>
      </c>
    </row>
    <row r="21" spans="1:52" ht="12.75" customHeight="1">
      <c r="A21" s="157" t="str">
        <f>'t1'!A19</f>
        <v>Funzionario F1</v>
      </c>
      <c r="B21" s="230" t="str">
        <f>'t1'!B19</f>
        <v>0C3FF1</v>
      </c>
      <c r="C21" s="919">
        <f t="shared" si="17"/>
        <v>0</v>
      </c>
      <c r="D21" s="920">
        <f t="shared" si="0"/>
        <v>0</v>
      </c>
      <c r="E21" s="919">
        <f t="shared" si="1"/>
        <v>0</v>
      </c>
      <c r="F21" s="920">
        <f t="shared" si="2"/>
        <v>0</v>
      </c>
      <c r="G21" s="919">
        <f t="shared" si="3"/>
        <v>0</v>
      </c>
      <c r="H21" s="920">
        <f t="shared" si="4"/>
        <v>0</v>
      </c>
      <c r="I21" s="919">
        <f t="shared" si="5"/>
        <v>0</v>
      </c>
      <c r="J21" s="920">
        <f t="shared" si="6"/>
        <v>0</v>
      </c>
      <c r="K21" s="919">
        <f t="shared" si="7"/>
        <v>0</v>
      </c>
      <c r="L21" s="920">
        <f t="shared" si="8"/>
        <v>0</v>
      </c>
      <c r="M21" s="919">
        <f t="shared" si="9"/>
        <v>0</v>
      </c>
      <c r="N21" s="920">
        <f t="shared" si="10"/>
        <v>0</v>
      </c>
      <c r="O21" s="919">
        <f t="shared" si="11"/>
        <v>0</v>
      </c>
      <c r="P21" s="921">
        <f t="shared" si="12"/>
        <v>0</v>
      </c>
      <c r="Q21" s="919">
        <f t="shared" si="13"/>
        <v>0</v>
      </c>
      <c r="R21" s="921">
        <f t="shared" si="14"/>
        <v>0</v>
      </c>
      <c r="S21" s="919">
        <f t="shared" si="15"/>
        <v>0</v>
      </c>
      <c r="T21" s="922">
        <f t="shared" si="16"/>
        <v>0</v>
      </c>
      <c r="U21" s="558">
        <f t="shared" si="18"/>
        <v>0</v>
      </c>
      <c r="V21" s="560">
        <f t="shared" si="19"/>
        <v>0</v>
      </c>
      <c r="AG21" s="282"/>
      <c r="AH21" s="283"/>
      <c r="AI21" s="282"/>
      <c r="AJ21" s="283"/>
      <c r="AK21" s="282"/>
      <c r="AL21" s="283"/>
      <c r="AM21" s="282"/>
      <c r="AN21" s="283"/>
      <c r="AO21" s="282"/>
      <c r="AP21" s="283"/>
      <c r="AQ21" s="282"/>
      <c r="AR21" s="283"/>
      <c r="AS21" s="282"/>
      <c r="AT21" s="658"/>
      <c r="AU21" s="282"/>
      <c r="AV21" s="658"/>
      <c r="AW21" s="282"/>
      <c r="AX21" s="653"/>
      <c r="AY21" s="558">
        <f t="shared" si="20"/>
        <v>0</v>
      </c>
      <c r="AZ21" s="560">
        <f t="shared" si="21"/>
        <v>0</v>
      </c>
    </row>
    <row r="22" spans="1:52" ht="12.75" customHeight="1">
      <c r="A22" s="157" t="str">
        <f>'t1'!A20</f>
        <v>Collaboratore F6</v>
      </c>
      <c r="B22" s="230" t="str">
        <f>'t1'!B20</f>
        <v>0C2CF6</v>
      </c>
      <c r="C22" s="919">
        <f t="shared" si="17"/>
        <v>0</v>
      </c>
      <c r="D22" s="920">
        <f t="shared" si="0"/>
        <v>0</v>
      </c>
      <c r="E22" s="919">
        <f t="shared" si="1"/>
        <v>0</v>
      </c>
      <c r="F22" s="920">
        <f t="shared" si="2"/>
        <v>0</v>
      </c>
      <c r="G22" s="919">
        <f t="shared" si="3"/>
        <v>0</v>
      </c>
      <c r="H22" s="920">
        <f t="shared" si="4"/>
        <v>0</v>
      </c>
      <c r="I22" s="919">
        <f t="shared" si="5"/>
        <v>0</v>
      </c>
      <c r="J22" s="920">
        <f t="shared" si="6"/>
        <v>0</v>
      </c>
      <c r="K22" s="919">
        <f t="shared" si="7"/>
        <v>0</v>
      </c>
      <c r="L22" s="920">
        <f t="shared" si="8"/>
        <v>0</v>
      </c>
      <c r="M22" s="919">
        <f t="shared" si="9"/>
        <v>0</v>
      </c>
      <c r="N22" s="920">
        <f t="shared" si="10"/>
        <v>0</v>
      </c>
      <c r="O22" s="919">
        <f t="shared" si="11"/>
        <v>0</v>
      </c>
      <c r="P22" s="921">
        <f t="shared" si="12"/>
        <v>0</v>
      </c>
      <c r="Q22" s="919">
        <f t="shared" si="13"/>
        <v>0</v>
      </c>
      <c r="R22" s="921">
        <f t="shared" si="14"/>
        <v>0</v>
      </c>
      <c r="S22" s="919">
        <f t="shared" si="15"/>
        <v>0</v>
      </c>
      <c r="T22" s="922">
        <f t="shared" si="16"/>
        <v>0</v>
      </c>
      <c r="U22" s="558">
        <f t="shared" si="18"/>
        <v>0</v>
      </c>
      <c r="V22" s="560">
        <f t="shared" si="19"/>
        <v>0</v>
      </c>
      <c r="AG22" s="282"/>
      <c r="AH22" s="283"/>
      <c r="AI22" s="282"/>
      <c r="AJ22" s="283"/>
      <c r="AK22" s="282"/>
      <c r="AL22" s="283"/>
      <c r="AM22" s="282"/>
      <c r="AN22" s="283"/>
      <c r="AO22" s="282"/>
      <c r="AP22" s="283"/>
      <c r="AQ22" s="282"/>
      <c r="AR22" s="283"/>
      <c r="AS22" s="282"/>
      <c r="AT22" s="658"/>
      <c r="AU22" s="282"/>
      <c r="AV22" s="658"/>
      <c r="AW22" s="282"/>
      <c r="AX22" s="653"/>
      <c r="AY22" s="558">
        <f t="shared" si="20"/>
        <v>0</v>
      </c>
      <c r="AZ22" s="560">
        <f t="shared" si="21"/>
        <v>0</v>
      </c>
    </row>
    <row r="23" spans="1:52" ht="12.75" customHeight="1">
      <c r="A23" s="157" t="str">
        <f>'t1'!A21</f>
        <v>Collaboratore F5</v>
      </c>
      <c r="B23" s="230" t="str">
        <f>'t1'!B21</f>
        <v>0C2CF5</v>
      </c>
      <c r="C23" s="919">
        <f t="shared" si="17"/>
        <v>0</v>
      </c>
      <c r="D23" s="920">
        <f t="shared" si="0"/>
        <v>0</v>
      </c>
      <c r="E23" s="919">
        <f t="shared" si="1"/>
        <v>0</v>
      </c>
      <c r="F23" s="920">
        <f t="shared" si="2"/>
        <v>0</v>
      </c>
      <c r="G23" s="919">
        <f t="shared" si="3"/>
        <v>0</v>
      </c>
      <c r="H23" s="920">
        <f t="shared" si="4"/>
        <v>0</v>
      </c>
      <c r="I23" s="919">
        <f t="shared" si="5"/>
        <v>0</v>
      </c>
      <c r="J23" s="920">
        <f t="shared" si="6"/>
        <v>0</v>
      </c>
      <c r="K23" s="919">
        <f t="shared" si="7"/>
        <v>0</v>
      </c>
      <c r="L23" s="920">
        <f t="shared" si="8"/>
        <v>0</v>
      </c>
      <c r="M23" s="919">
        <f t="shared" si="9"/>
        <v>0</v>
      </c>
      <c r="N23" s="920">
        <f t="shared" si="10"/>
        <v>0</v>
      </c>
      <c r="O23" s="919">
        <f t="shared" si="11"/>
        <v>0</v>
      </c>
      <c r="P23" s="921">
        <f t="shared" si="12"/>
        <v>0</v>
      </c>
      <c r="Q23" s="919">
        <f t="shared" si="13"/>
        <v>0</v>
      </c>
      <c r="R23" s="921">
        <f t="shared" si="14"/>
        <v>0</v>
      </c>
      <c r="S23" s="919">
        <f t="shared" si="15"/>
        <v>0</v>
      </c>
      <c r="T23" s="922">
        <f t="shared" si="16"/>
        <v>0</v>
      </c>
      <c r="U23" s="558">
        <f t="shared" si="18"/>
        <v>0</v>
      </c>
      <c r="V23" s="560">
        <f t="shared" si="19"/>
        <v>0</v>
      </c>
      <c r="AG23" s="282"/>
      <c r="AH23" s="283"/>
      <c r="AI23" s="282"/>
      <c r="AJ23" s="283"/>
      <c r="AK23" s="282"/>
      <c r="AL23" s="283"/>
      <c r="AM23" s="282"/>
      <c r="AN23" s="283"/>
      <c r="AO23" s="282"/>
      <c r="AP23" s="283"/>
      <c r="AQ23" s="282"/>
      <c r="AR23" s="283"/>
      <c r="AS23" s="282"/>
      <c r="AT23" s="658"/>
      <c r="AU23" s="282"/>
      <c r="AV23" s="658"/>
      <c r="AW23" s="282"/>
      <c r="AX23" s="653"/>
      <c r="AY23" s="558">
        <f t="shared" si="20"/>
        <v>0</v>
      </c>
      <c r="AZ23" s="560">
        <f t="shared" si="21"/>
        <v>0</v>
      </c>
    </row>
    <row r="24" spans="1:52" ht="12.75" customHeight="1">
      <c r="A24" s="157" t="str">
        <f>'t1'!A22</f>
        <v>Collaboratore F4</v>
      </c>
      <c r="B24" s="230" t="str">
        <f>'t1'!B22</f>
        <v>0C2CF4</v>
      </c>
      <c r="C24" s="919">
        <f t="shared" si="17"/>
        <v>0</v>
      </c>
      <c r="D24" s="920">
        <f t="shared" si="0"/>
        <v>0</v>
      </c>
      <c r="E24" s="919">
        <f t="shared" si="1"/>
        <v>0</v>
      </c>
      <c r="F24" s="920">
        <f t="shared" si="2"/>
        <v>0</v>
      </c>
      <c r="G24" s="919">
        <f t="shared" si="3"/>
        <v>0</v>
      </c>
      <c r="H24" s="920">
        <f t="shared" si="4"/>
        <v>0</v>
      </c>
      <c r="I24" s="919">
        <f t="shared" si="5"/>
        <v>0</v>
      </c>
      <c r="J24" s="920">
        <f t="shared" si="6"/>
        <v>0</v>
      </c>
      <c r="K24" s="919">
        <f t="shared" si="7"/>
        <v>0</v>
      </c>
      <c r="L24" s="920">
        <f t="shared" si="8"/>
        <v>0</v>
      </c>
      <c r="M24" s="919">
        <f t="shared" si="9"/>
        <v>0</v>
      </c>
      <c r="N24" s="920">
        <f t="shared" si="10"/>
        <v>0</v>
      </c>
      <c r="O24" s="919">
        <f t="shared" si="11"/>
        <v>0</v>
      </c>
      <c r="P24" s="921">
        <f t="shared" si="12"/>
        <v>0</v>
      </c>
      <c r="Q24" s="919">
        <f t="shared" si="13"/>
        <v>0</v>
      </c>
      <c r="R24" s="921">
        <f t="shared" si="14"/>
        <v>0</v>
      </c>
      <c r="S24" s="919">
        <f t="shared" si="15"/>
        <v>0</v>
      </c>
      <c r="T24" s="922">
        <f t="shared" si="16"/>
        <v>0</v>
      </c>
      <c r="U24" s="558">
        <f t="shared" si="18"/>
        <v>0</v>
      </c>
      <c r="V24" s="560">
        <f t="shared" si="19"/>
        <v>0</v>
      </c>
      <c r="AG24" s="282"/>
      <c r="AH24" s="283"/>
      <c r="AI24" s="282"/>
      <c r="AJ24" s="283"/>
      <c r="AK24" s="282"/>
      <c r="AL24" s="283"/>
      <c r="AM24" s="282"/>
      <c r="AN24" s="283"/>
      <c r="AO24" s="282"/>
      <c r="AP24" s="283"/>
      <c r="AQ24" s="282"/>
      <c r="AR24" s="283"/>
      <c r="AS24" s="282"/>
      <c r="AT24" s="658"/>
      <c r="AU24" s="282"/>
      <c r="AV24" s="658"/>
      <c r="AW24" s="282"/>
      <c r="AX24" s="653"/>
      <c r="AY24" s="558">
        <f t="shared" si="20"/>
        <v>0</v>
      </c>
      <c r="AZ24" s="560">
        <f t="shared" si="21"/>
        <v>0</v>
      </c>
    </row>
    <row r="25" spans="1:52" ht="12.75" customHeight="1">
      <c r="A25" s="157" t="str">
        <f>'t1'!A23</f>
        <v>Collaboratore F3</v>
      </c>
      <c r="B25" s="230" t="str">
        <f>'t1'!B23</f>
        <v>0C2CF3</v>
      </c>
      <c r="C25" s="919">
        <f t="shared" si="17"/>
        <v>0</v>
      </c>
      <c r="D25" s="920">
        <f t="shared" si="0"/>
        <v>0</v>
      </c>
      <c r="E25" s="919">
        <f t="shared" si="1"/>
        <v>0</v>
      </c>
      <c r="F25" s="920">
        <f t="shared" si="2"/>
        <v>0</v>
      </c>
      <c r="G25" s="919">
        <f t="shared" si="3"/>
        <v>0</v>
      </c>
      <c r="H25" s="920">
        <f t="shared" si="4"/>
        <v>0</v>
      </c>
      <c r="I25" s="919">
        <f t="shared" si="5"/>
        <v>0</v>
      </c>
      <c r="J25" s="920">
        <f t="shared" si="6"/>
        <v>0</v>
      </c>
      <c r="K25" s="919">
        <f t="shared" si="7"/>
        <v>0</v>
      </c>
      <c r="L25" s="920">
        <f t="shared" si="8"/>
        <v>0</v>
      </c>
      <c r="M25" s="919">
        <f t="shared" si="9"/>
        <v>0</v>
      </c>
      <c r="N25" s="920">
        <f t="shared" si="10"/>
        <v>0</v>
      </c>
      <c r="O25" s="919">
        <f t="shared" si="11"/>
        <v>0</v>
      </c>
      <c r="P25" s="921">
        <f t="shared" si="12"/>
        <v>0</v>
      </c>
      <c r="Q25" s="919">
        <f t="shared" si="13"/>
        <v>0</v>
      </c>
      <c r="R25" s="921">
        <f t="shared" si="14"/>
        <v>0</v>
      </c>
      <c r="S25" s="919">
        <f t="shared" si="15"/>
        <v>0</v>
      </c>
      <c r="T25" s="922">
        <f t="shared" si="16"/>
        <v>0</v>
      </c>
      <c r="U25" s="558">
        <f t="shared" si="18"/>
        <v>0</v>
      </c>
      <c r="V25" s="560">
        <f t="shared" si="19"/>
        <v>0</v>
      </c>
      <c r="AG25" s="282"/>
      <c r="AH25" s="283"/>
      <c r="AI25" s="282"/>
      <c r="AJ25" s="283"/>
      <c r="AK25" s="282"/>
      <c r="AL25" s="283"/>
      <c r="AM25" s="282"/>
      <c r="AN25" s="283"/>
      <c r="AO25" s="282"/>
      <c r="AP25" s="283"/>
      <c r="AQ25" s="282"/>
      <c r="AR25" s="283"/>
      <c r="AS25" s="282"/>
      <c r="AT25" s="658"/>
      <c r="AU25" s="282"/>
      <c r="AV25" s="658"/>
      <c r="AW25" s="282"/>
      <c r="AX25" s="653"/>
      <c r="AY25" s="558">
        <f t="shared" si="20"/>
        <v>0</v>
      </c>
      <c r="AZ25" s="560">
        <f t="shared" si="21"/>
        <v>0</v>
      </c>
    </row>
    <row r="26" spans="1:52" ht="12.75" customHeight="1">
      <c r="A26" s="157" t="str">
        <f>'t1'!A24</f>
        <v>Collaboratore F2</v>
      </c>
      <c r="B26" s="230" t="str">
        <f>'t1'!B24</f>
        <v>0C2CF2</v>
      </c>
      <c r="C26" s="919">
        <f t="shared" si="17"/>
        <v>0</v>
      </c>
      <c r="D26" s="920">
        <f t="shared" si="0"/>
        <v>0</v>
      </c>
      <c r="E26" s="919">
        <f t="shared" si="1"/>
        <v>0</v>
      </c>
      <c r="F26" s="920">
        <f t="shared" si="2"/>
        <v>0</v>
      </c>
      <c r="G26" s="919">
        <f t="shared" si="3"/>
        <v>0</v>
      </c>
      <c r="H26" s="920">
        <f t="shared" si="4"/>
        <v>0</v>
      </c>
      <c r="I26" s="919">
        <f t="shared" si="5"/>
        <v>0</v>
      </c>
      <c r="J26" s="920">
        <f t="shared" si="6"/>
        <v>0</v>
      </c>
      <c r="K26" s="919">
        <f t="shared" si="7"/>
        <v>0</v>
      </c>
      <c r="L26" s="920">
        <f t="shared" si="8"/>
        <v>0</v>
      </c>
      <c r="M26" s="919">
        <f t="shared" si="9"/>
        <v>0</v>
      </c>
      <c r="N26" s="920">
        <f t="shared" si="10"/>
        <v>0</v>
      </c>
      <c r="O26" s="919">
        <f t="shared" si="11"/>
        <v>0</v>
      </c>
      <c r="P26" s="921">
        <f t="shared" si="12"/>
        <v>0</v>
      </c>
      <c r="Q26" s="919">
        <f t="shared" si="13"/>
        <v>0</v>
      </c>
      <c r="R26" s="921">
        <f t="shared" si="14"/>
        <v>0</v>
      </c>
      <c r="S26" s="919">
        <f t="shared" si="15"/>
        <v>0</v>
      </c>
      <c r="T26" s="922">
        <f t="shared" si="16"/>
        <v>0</v>
      </c>
      <c r="U26" s="558">
        <f t="shared" si="18"/>
        <v>0</v>
      </c>
      <c r="V26" s="560">
        <f t="shared" si="19"/>
        <v>0</v>
      </c>
      <c r="AG26" s="282"/>
      <c r="AH26" s="283"/>
      <c r="AI26" s="282"/>
      <c r="AJ26" s="283"/>
      <c r="AK26" s="282"/>
      <c r="AL26" s="283"/>
      <c r="AM26" s="282"/>
      <c r="AN26" s="283"/>
      <c r="AO26" s="282"/>
      <c r="AP26" s="283"/>
      <c r="AQ26" s="282"/>
      <c r="AR26" s="283"/>
      <c r="AS26" s="282"/>
      <c r="AT26" s="658"/>
      <c r="AU26" s="282"/>
      <c r="AV26" s="658"/>
      <c r="AW26" s="282"/>
      <c r="AX26" s="653"/>
      <c r="AY26" s="558">
        <f t="shared" si="20"/>
        <v>0</v>
      </c>
      <c r="AZ26" s="560">
        <f t="shared" si="21"/>
        <v>0</v>
      </c>
    </row>
    <row r="27" spans="1:52" ht="12.75" customHeight="1">
      <c r="A27" s="157" t="str">
        <f>'t1'!A25</f>
        <v>Collaboratore F1</v>
      </c>
      <c r="B27" s="230" t="str">
        <f>'t1'!B25</f>
        <v>0C2CF1</v>
      </c>
      <c r="C27" s="919">
        <f t="shared" si="17"/>
        <v>0</v>
      </c>
      <c r="D27" s="920">
        <f t="shared" si="0"/>
        <v>0</v>
      </c>
      <c r="E27" s="919">
        <f t="shared" si="1"/>
        <v>0</v>
      </c>
      <c r="F27" s="920">
        <f t="shared" si="2"/>
        <v>0</v>
      </c>
      <c r="G27" s="919">
        <f t="shared" si="3"/>
        <v>0</v>
      </c>
      <c r="H27" s="920">
        <f t="shared" si="4"/>
        <v>0</v>
      </c>
      <c r="I27" s="919">
        <f t="shared" si="5"/>
        <v>0</v>
      </c>
      <c r="J27" s="920">
        <f t="shared" si="6"/>
        <v>0</v>
      </c>
      <c r="K27" s="919">
        <f t="shared" si="7"/>
        <v>0</v>
      </c>
      <c r="L27" s="920">
        <f t="shared" si="8"/>
        <v>0</v>
      </c>
      <c r="M27" s="919">
        <f t="shared" si="9"/>
        <v>0</v>
      </c>
      <c r="N27" s="920">
        <f t="shared" si="10"/>
        <v>0</v>
      </c>
      <c r="O27" s="919">
        <f t="shared" si="11"/>
        <v>0</v>
      </c>
      <c r="P27" s="921">
        <f t="shared" si="12"/>
        <v>0</v>
      </c>
      <c r="Q27" s="919">
        <f t="shared" si="13"/>
        <v>0</v>
      </c>
      <c r="R27" s="921">
        <f t="shared" si="14"/>
        <v>0</v>
      </c>
      <c r="S27" s="919">
        <f t="shared" si="15"/>
        <v>0</v>
      </c>
      <c r="T27" s="922">
        <f t="shared" si="16"/>
        <v>0</v>
      </c>
      <c r="U27" s="558">
        <f t="shared" si="18"/>
        <v>0</v>
      </c>
      <c r="V27" s="560">
        <f t="shared" si="19"/>
        <v>0</v>
      </c>
      <c r="AG27" s="282"/>
      <c r="AH27" s="283"/>
      <c r="AI27" s="282"/>
      <c r="AJ27" s="283"/>
      <c r="AK27" s="282"/>
      <c r="AL27" s="283"/>
      <c r="AM27" s="282"/>
      <c r="AN27" s="283"/>
      <c r="AO27" s="282"/>
      <c r="AP27" s="283"/>
      <c r="AQ27" s="282"/>
      <c r="AR27" s="283"/>
      <c r="AS27" s="282"/>
      <c r="AT27" s="658"/>
      <c r="AU27" s="282"/>
      <c r="AV27" s="658"/>
      <c r="AW27" s="282"/>
      <c r="AX27" s="653"/>
      <c r="AY27" s="558">
        <f t="shared" si="20"/>
        <v>0</v>
      </c>
      <c r="AZ27" s="560">
        <f t="shared" si="21"/>
        <v>0</v>
      </c>
    </row>
    <row r="28" spans="1:52" ht="12.75" customHeight="1">
      <c r="A28" s="157" t="str">
        <f>'t1'!A26</f>
        <v>Operatore F3</v>
      </c>
      <c r="B28" s="230" t="str">
        <f>'t1'!B26</f>
        <v>0C1OF3</v>
      </c>
      <c r="C28" s="919">
        <f t="shared" si="17"/>
        <v>0</v>
      </c>
      <c r="D28" s="920">
        <f t="shared" si="0"/>
        <v>0</v>
      </c>
      <c r="E28" s="919">
        <f t="shared" si="1"/>
        <v>0</v>
      </c>
      <c r="F28" s="920">
        <f t="shared" si="2"/>
        <v>0</v>
      </c>
      <c r="G28" s="919">
        <f t="shared" si="3"/>
        <v>0</v>
      </c>
      <c r="H28" s="920">
        <f t="shared" si="4"/>
        <v>0</v>
      </c>
      <c r="I28" s="919">
        <f t="shared" si="5"/>
        <v>0</v>
      </c>
      <c r="J28" s="920">
        <f t="shared" si="6"/>
        <v>0</v>
      </c>
      <c r="K28" s="919">
        <f t="shared" si="7"/>
        <v>0</v>
      </c>
      <c r="L28" s="920">
        <f t="shared" si="8"/>
        <v>0</v>
      </c>
      <c r="M28" s="919">
        <f t="shared" si="9"/>
        <v>0</v>
      </c>
      <c r="N28" s="920">
        <f t="shared" si="10"/>
        <v>0</v>
      </c>
      <c r="O28" s="919">
        <f t="shared" si="11"/>
        <v>0</v>
      </c>
      <c r="P28" s="921">
        <f t="shared" si="12"/>
        <v>0</v>
      </c>
      <c r="Q28" s="919">
        <f t="shared" si="13"/>
        <v>0</v>
      </c>
      <c r="R28" s="921">
        <f t="shared" si="14"/>
        <v>0</v>
      </c>
      <c r="S28" s="919">
        <f t="shared" si="15"/>
        <v>0</v>
      </c>
      <c r="T28" s="922">
        <f t="shared" si="16"/>
        <v>0</v>
      </c>
      <c r="U28" s="558">
        <f t="shared" si="18"/>
        <v>0</v>
      </c>
      <c r="V28" s="560">
        <f t="shared" si="19"/>
        <v>0</v>
      </c>
      <c r="AG28" s="282"/>
      <c r="AH28" s="283"/>
      <c r="AI28" s="282"/>
      <c r="AJ28" s="283"/>
      <c r="AK28" s="282"/>
      <c r="AL28" s="283"/>
      <c r="AM28" s="282"/>
      <c r="AN28" s="283"/>
      <c r="AO28" s="282"/>
      <c r="AP28" s="283"/>
      <c r="AQ28" s="282"/>
      <c r="AR28" s="283"/>
      <c r="AS28" s="282"/>
      <c r="AT28" s="658"/>
      <c r="AU28" s="282"/>
      <c r="AV28" s="658"/>
      <c r="AW28" s="282"/>
      <c r="AX28" s="653"/>
      <c r="AY28" s="558">
        <f t="shared" si="20"/>
        <v>0</v>
      </c>
      <c r="AZ28" s="560">
        <f t="shared" si="21"/>
        <v>0</v>
      </c>
    </row>
    <row r="29" spans="1:52" ht="12.75" customHeight="1">
      <c r="A29" s="157" t="str">
        <f>'t1'!A27</f>
        <v>Operatore F2</v>
      </c>
      <c r="B29" s="230" t="str">
        <f>'t1'!B27</f>
        <v>0C1OF2</v>
      </c>
      <c r="C29" s="919">
        <f t="shared" si="17"/>
        <v>0</v>
      </c>
      <c r="D29" s="920">
        <f t="shared" si="0"/>
        <v>0</v>
      </c>
      <c r="E29" s="919">
        <f t="shared" si="1"/>
        <v>0</v>
      </c>
      <c r="F29" s="920">
        <f t="shared" si="2"/>
        <v>0</v>
      </c>
      <c r="G29" s="919">
        <f t="shared" si="3"/>
        <v>0</v>
      </c>
      <c r="H29" s="920">
        <f t="shared" si="4"/>
        <v>0</v>
      </c>
      <c r="I29" s="919">
        <f t="shared" si="5"/>
        <v>0</v>
      </c>
      <c r="J29" s="920">
        <f t="shared" si="6"/>
        <v>0</v>
      </c>
      <c r="K29" s="919">
        <f t="shared" si="7"/>
        <v>0</v>
      </c>
      <c r="L29" s="920">
        <f t="shared" si="8"/>
        <v>0</v>
      </c>
      <c r="M29" s="919">
        <f t="shared" si="9"/>
        <v>0</v>
      </c>
      <c r="N29" s="920">
        <f t="shared" si="10"/>
        <v>0</v>
      </c>
      <c r="O29" s="919">
        <f t="shared" si="11"/>
        <v>0</v>
      </c>
      <c r="P29" s="921">
        <f t="shared" si="12"/>
        <v>0</v>
      </c>
      <c r="Q29" s="919">
        <f t="shared" si="13"/>
        <v>0</v>
      </c>
      <c r="R29" s="921">
        <f t="shared" si="14"/>
        <v>0</v>
      </c>
      <c r="S29" s="919">
        <f t="shared" si="15"/>
        <v>0</v>
      </c>
      <c r="T29" s="922">
        <f t="shared" si="16"/>
        <v>0</v>
      </c>
      <c r="U29" s="558">
        <f t="shared" si="18"/>
        <v>0</v>
      </c>
      <c r="V29" s="560">
        <f t="shared" si="19"/>
        <v>0</v>
      </c>
      <c r="AG29" s="282"/>
      <c r="AH29" s="283"/>
      <c r="AI29" s="282"/>
      <c r="AJ29" s="283"/>
      <c r="AK29" s="282"/>
      <c r="AL29" s="283"/>
      <c r="AM29" s="282"/>
      <c r="AN29" s="283"/>
      <c r="AO29" s="282"/>
      <c r="AP29" s="283"/>
      <c r="AQ29" s="282"/>
      <c r="AR29" s="283"/>
      <c r="AS29" s="282"/>
      <c r="AT29" s="658"/>
      <c r="AU29" s="282"/>
      <c r="AV29" s="658"/>
      <c r="AW29" s="282"/>
      <c r="AX29" s="653"/>
      <c r="AY29" s="558">
        <f t="shared" si="20"/>
        <v>0</v>
      </c>
      <c r="AZ29" s="560">
        <f t="shared" si="21"/>
        <v>0</v>
      </c>
    </row>
    <row r="30" spans="1:52" ht="12.75" customHeight="1">
      <c r="A30" s="157" t="str">
        <f>'t1'!A28</f>
        <v>Operatore F1</v>
      </c>
      <c r="B30" s="230" t="str">
        <f>'t1'!B28</f>
        <v>0C1OF1</v>
      </c>
      <c r="C30" s="919">
        <f t="shared" si="17"/>
        <v>0</v>
      </c>
      <c r="D30" s="920">
        <f t="shared" si="0"/>
        <v>0</v>
      </c>
      <c r="E30" s="919">
        <f t="shared" si="1"/>
        <v>0</v>
      </c>
      <c r="F30" s="920">
        <f t="shared" si="2"/>
        <v>0</v>
      </c>
      <c r="G30" s="919">
        <f t="shared" si="3"/>
        <v>0</v>
      </c>
      <c r="H30" s="920">
        <f t="shared" si="4"/>
        <v>0</v>
      </c>
      <c r="I30" s="919">
        <f t="shared" si="5"/>
        <v>0</v>
      </c>
      <c r="J30" s="920">
        <f t="shared" si="6"/>
        <v>0</v>
      </c>
      <c r="K30" s="919">
        <f t="shared" si="7"/>
        <v>0</v>
      </c>
      <c r="L30" s="920">
        <f t="shared" si="8"/>
        <v>0</v>
      </c>
      <c r="M30" s="919">
        <f t="shared" si="9"/>
        <v>0</v>
      </c>
      <c r="N30" s="920">
        <f t="shared" si="10"/>
        <v>0</v>
      </c>
      <c r="O30" s="919">
        <f t="shared" si="11"/>
        <v>0</v>
      </c>
      <c r="P30" s="921">
        <f t="shared" si="12"/>
        <v>0</v>
      </c>
      <c r="Q30" s="919">
        <f t="shared" si="13"/>
        <v>0</v>
      </c>
      <c r="R30" s="921">
        <f t="shared" si="14"/>
        <v>0</v>
      </c>
      <c r="S30" s="919">
        <f t="shared" si="15"/>
        <v>0</v>
      </c>
      <c r="T30" s="922">
        <f t="shared" si="16"/>
        <v>0</v>
      </c>
      <c r="U30" s="558">
        <f t="shared" si="18"/>
        <v>0</v>
      </c>
      <c r="V30" s="560">
        <f t="shared" si="19"/>
        <v>0</v>
      </c>
      <c r="AG30" s="282"/>
      <c r="AH30" s="283"/>
      <c r="AI30" s="282"/>
      <c r="AJ30" s="283"/>
      <c r="AK30" s="282"/>
      <c r="AL30" s="283"/>
      <c r="AM30" s="282"/>
      <c r="AN30" s="283"/>
      <c r="AO30" s="282"/>
      <c r="AP30" s="283"/>
      <c r="AQ30" s="282"/>
      <c r="AR30" s="283"/>
      <c r="AS30" s="282"/>
      <c r="AT30" s="658"/>
      <c r="AU30" s="282"/>
      <c r="AV30" s="658"/>
      <c r="AW30" s="282"/>
      <c r="AX30" s="653"/>
      <c r="AY30" s="558">
        <f t="shared" si="20"/>
        <v>0</v>
      </c>
      <c r="AZ30" s="560">
        <f t="shared" si="21"/>
        <v>0</v>
      </c>
    </row>
    <row r="31" spans="1:52" ht="12.75" customHeight="1" thickBot="1">
      <c r="A31" s="157" t="str">
        <f>'t1'!A29</f>
        <v>Personale contrattista a t. ind. (a)</v>
      </c>
      <c r="B31" s="230" t="str">
        <f>'t1'!B29</f>
        <v>000061</v>
      </c>
      <c r="C31" s="919">
        <f t="shared" si="17"/>
        <v>0</v>
      </c>
      <c r="D31" s="920">
        <f t="shared" si="0"/>
        <v>0</v>
      </c>
      <c r="E31" s="919">
        <f t="shared" si="1"/>
        <v>0</v>
      </c>
      <c r="F31" s="920">
        <f t="shared" si="2"/>
        <v>0</v>
      </c>
      <c r="G31" s="919">
        <f t="shared" si="3"/>
        <v>0</v>
      </c>
      <c r="H31" s="920">
        <f t="shared" si="4"/>
        <v>0</v>
      </c>
      <c r="I31" s="919">
        <f t="shared" si="5"/>
        <v>0</v>
      </c>
      <c r="J31" s="920">
        <f t="shared" si="6"/>
        <v>0</v>
      </c>
      <c r="K31" s="919">
        <f t="shared" si="7"/>
        <v>0</v>
      </c>
      <c r="L31" s="920">
        <f t="shared" si="8"/>
        <v>0</v>
      </c>
      <c r="M31" s="919">
        <f t="shared" si="9"/>
        <v>0</v>
      </c>
      <c r="N31" s="920">
        <f t="shared" si="10"/>
        <v>0</v>
      </c>
      <c r="O31" s="919">
        <f t="shared" si="11"/>
        <v>0</v>
      </c>
      <c r="P31" s="921">
        <f t="shared" si="12"/>
        <v>0</v>
      </c>
      <c r="Q31" s="919">
        <f t="shared" si="13"/>
        <v>0</v>
      </c>
      <c r="R31" s="921">
        <f t="shared" si="14"/>
        <v>0</v>
      </c>
      <c r="S31" s="919">
        <f t="shared" si="15"/>
        <v>0</v>
      </c>
      <c r="T31" s="922">
        <f t="shared" si="16"/>
        <v>0</v>
      </c>
      <c r="U31" s="558">
        <f t="shared" si="18"/>
        <v>0</v>
      </c>
      <c r="V31" s="560">
        <f t="shared" si="19"/>
        <v>0</v>
      </c>
      <c r="AG31" s="282"/>
      <c r="AH31" s="283"/>
      <c r="AI31" s="282"/>
      <c r="AJ31" s="283"/>
      <c r="AK31" s="282"/>
      <c r="AL31" s="283"/>
      <c r="AM31" s="282"/>
      <c r="AN31" s="283"/>
      <c r="AO31" s="282"/>
      <c r="AP31" s="283"/>
      <c r="AQ31" s="282"/>
      <c r="AR31" s="283"/>
      <c r="AS31" s="282"/>
      <c r="AT31" s="658"/>
      <c r="AU31" s="282"/>
      <c r="AV31" s="658"/>
      <c r="AW31" s="282"/>
      <c r="AX31" s="653"/>
      <c r="AY31" s="558">
        <f t="shared" si="20"/>
        <v>0</v>
      </c>
      <c r="AZ31" s="560">
        <f t="shared" si="21"/>
        <v>0</v>
      </c>
    </row>
    <row r="32" spans="1:52" ht="12.75" customHeight="1" thickBot="1" thickTop="1">
      <c r="A32" s="33" t="s">
        <v>79</v>
      </c>
      <c r="B32" s="684"/>
      <c r="C32" s="482">
        <f aca="true" t="shared" si="22" ref="C32:V32">SUM(C8:C31)</f>
        <v>0</v>
      </c>
      <c r="D32" s="483">
        <f t="shared" si="22"/>
        <v>0</v>
      </c>
      <c r="E32" s="482">
        <f t="shared" si="22"/>
        <v>0</v>
      </c>
      <c r="F32" s="483">
        <f t="shared" si="22"/>
        <v>0</v>
      </c>
      <c r="G32" s="482">
        <f t="shared" si="22"/>
        <v>0</v>
      </c>
      <c r="H32" s="483">
        <f t="shared" si="22"/>
        <v>0</v>
      </c>
      <c r="I32" s="482">
        <f t="shared" si="22"/>
        <v>0</v>
      </c>
      <c r="J32" s="483">
        <f t="shared" si="22"/>
        <v>0</v>
      </c>
      <c r="K32" s="482">
        <f t="shared" si="22"/>
        <v>0</v>
      </c>
      <c r="L32" s="483">
        <f t="shared" si="22"/>
        <v>0</v>
      </c>
      <c r="M32" s="482">
        <f t="shared" si="22"/>
        <v>0</v>
      </c>
      <c r="N32" s="483">
        <f t="shared" si="22"/>
        <v>0</v>
      </c>
      <c r="O32" s="482">
        <f t="shared" si="22"/>
        <v>0</v>
      </c>
      <c r="P32" s="659">
        <f t="shared" si="22"/>
        <v>0</v>
      </c>
      <c r="Q32" s="482">
        <f t="shared" si="22"/>
        <v>0</v>
      </c>
      <c r="R32" s="659">
        <f t="shared" si="22"/>
        <v>0</v>
      </c>
      <c r="S32" s="482">
        <f t="shared" si="22"/>
        <v>0</v>
      </c>
      <c r="T32" s="654">
        <f t="shared" si="22"/>
        <v>0</v>
      </c>
      <c r="U32" s="482">
        <f t="shared" si="22"/>
        <v>0</v>
      </c>
      <c r="V32" s="484">
        <f t="shared" si="22"/>
        <v>0</v>
      </c>
      <c r="AG32" s="482">
        <f aca="true" t="shared" si="23" ref="AG32:AZ32">SUM(AG8:AG31)</f>
        <v>0</v>
      </c>
      <c r="AH32" s="483">
        <f t="shared" si="23"/>
        <v>0</v>
      </c>
      <c r="AI32" s="482">
        <f t="shared" si="23"/>
        <v>0</v>
      </c>
      <c r="AJ32" s="483">
        <f t="shared" si="23"/>
        <v>0</v>
      </c>
      <c r="AK32" s="482">
        <f t="shared" si="23"/>
        <v>0</v>
      </c>
      <c r="AL32" s="483">
        <f t="shared" si="23"/>
        <v>0</v>
      </c>
      <c r="AM32" s="482">
        <f t="shared" si="23"/>
        <v>0</v>
      </c>
      <c r="AN32" s="483">
        <f t="shared" si="23"/>
        <v>0</v>
      </c>
      <c r="AO32" s="482">
        <f t="shared" si="23"/>
        <v>0</v>
      </c>
      <c r="AP32" s="483">
        <f t="shared" si="23"/>
        <v>0</v>
      </c>
      <c r="AQ32" s="482">
        <f t="shared" si="23"/>
        <v>0</v>
      </c>
      <c r="AR32" s="483">
        <f t="shared" si="23"/>
        <v>0</v>
      </c>
      <c r="AS32" s="482">
        <f t="shared" si="23"/>
        <v>0</v>
      </c>
      <c r="AT32" s="659">
        <f t="shared" si="23"/>
        <v>0</v>
      </c>
      <c r="AU32" s="482">
        <f t="shared" si="23"/>
        <v>0</v>
      </c>
      <c r="AV32" s="659">
        <f t="shared" si="23"/>
        <v>0</v>
      </c>
      <c r="AW32" s="482">
        <f t="shared" si="23"/>
        <v>0</v>
      </c>
      <c r="AX32" s="654">
        <f t="shared" si="23"/>
        <v>0</v>
      </c>
      <c r="AY32" s="482">
        <f t="shared" si="23"/>
        <v>0</v>
      </c>
      <c r="AZ32" s="484">
        <f t="shared" si="23"/>
        <v>0</v>
      </c>
    </row>
    <row r="33" spans="1:39" ht="17.25" customHeight="1">
      <c r="A33" s="25" t="str">
        <f>'t1'!$A$201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I33" s="5"/>
      <c r="AG33" s="5"/>
      <c r="AH33" s="5"/>
      <c r="AI33" s="5"/>
      <c r="AJ33" s="5"/>
      <c r="AK33" s="5"/>
      <c r="AM33" s="5"/>
    </row>
    <row r="34" ht="9.75">
      <c r="A34" s="25"/>
    </row>
  </sheetData>
  <sheetProtection password="EA98" sheet="1" formatColumns="0" selectLockedCells="1"/>
  <mergeCells count="39">
    <mergeCell ref="Q5:R5"/>
    <mergeCell ref="S5:T5"/>
    <mergeCell ref="O4:P4"/>
    <mergeCell ref="Q4:R4"/>
    <mergeCell ref="S4:T4"/>
    <mergeCell ref="M5:N5"/>
    <mergeCell ref="I2:J2"/>
    <mergeCell ref="C5:D5"/>
    <mergeCell ref="E5:F5"/>
    <mergeCell ref="E4:F4"/>
    <mergeCell ref="G2:H2"/>
    <mergeCell ref="G4:H4"/>
    <mergeCell ref="G5:H5"/>
    <mergeCell ref="AI4:AJ4"/>
    <mergeCell ref="AK4:AL4"/>
    <mergeCell ref="AM4:AN4"/>
    <mergeCell ref="AO4:AP4"/>
    <mergeCell ref="K5:L5"/>
    <mergeCell ref="I4:J4"/>
    <mergeCell ref="I5:J5"/>
    <mergeCell ref="K4:L4"/>
    <mergeCell ref="M4:N4"/>
    <mergeCell ref="O5:P5"/>
    <mergeCell ref="AK5:AL5"/>
    <mergeCell ref="AM5:AN5"/>
    <mergeCell ref="AO5:AP5"/>
    <mergeCell ref="AQ5:AR5"/>
    <mergeCell ref="AK2:AL2"/>
    <mergeCell ref="AM2:AN2"/>
    <mergeCell ref="AS5:AT5"/>
    <mergeCell ref="AU5:AV5"/>
    <mergeCell ref="AW5:AX5"/>
    <mergeCell ref="A1:AZ1"/>
    <mergeCell ref="AQ4:AR4"/>
    <mergeCell ref="AS4:AT4"/>
    <mergeCell ref="AU4:AV4"/>
    <mergeCell ref="AW4:AX4"/>
    <mergeCell ref="AG5:AH5"/>
    <mergeCell ref="AI5:AJ5"/>
  </mergeCells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AJ34"/>
  <sheetViews>
    <sheetView showGridLines="0" zoomScalePageLayoutView="0" workbookViewId="0" topLeftCell="A1">
      <pane xSplit="2" ySplit="5" topLeftCell="Q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hidden="1" customWidth="1"/>
    <col min="4" max="10" width="16.83203125" style="5" hidden="1" customWidth="1"/>
    <col min="11" max="26" width="9.33203125" style="5" hidden="1" customWidth="1"/>
    <col min="27" max="27" width="14.83203125" style="5" customWidth="1"/>
    <col min="28" max="34" width="16.83203125" style="5" customWidth="1"/>
    <col min="35" max="16384" width="9.33203125" style="5" customWidth="1"/>
  </cols>
  <sheetData>
    <row r="1" spans="1:36" ht="33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J1"/>
    </row>
    <row r="2" spans="1:34" ht="27" customHeight="1" thickBot="1">
      <c r="A2" s="6"/>
      <c r="G2" s="1049"/>
      <c r="H2" s="1049"/>
      <c r="I2" s="1049"/>
      <c r="J2" s="1049"/>
      <c r="AE2" s="1049"/>
      <c r="AF2" s="1049"/>
      <c r="AG2" s="1049"/>
      <c r="AH2" s="1049"/>
    </row>
    <row r="3" spans="1:34" ht="10.5" thickBot="1">
      <c r="A3" s="12"/>
      <c r="B3" s="13"/>
      <c r="C3" s="130" t="s">
        <v>262</v>
      </c>
      <c r="D3" s="14"/>
      <c r="E3" s="14"/>
      <c r="F3" s="14"/>
      <c r="G3" s="14"/>
      <c r="H3" s="14"/>
      <c r="I3" s="126"/>
      <c r="J3" s="126"/>
      <c r="AA3" s="130" t="s">
        <v>262</v>
      </c>
      <c r="AB3" s="14"/>
      <c r="AC3" s="14"/>
      <c r="AD3" s="14"/>
      <c r="AE3" s="14"/>
      <c r="AF3" s="14"/>
      <c r="AG3" s="126"/>
      <c r="AH3" s="126"/>
    </row>
    <row r="4" spans="1:34" ht="41.25" thickTop="1">
      <c r="A4" s="26" t="s">
        <v>148</v>
      </c>
      <c r="B4" s="127" t="s">
        <v>75</v>
      </c>
      <c r="C4" s="128" t="s">
        <v>188</v>
      </c>
      <c r="D4" s="128" t="s">
        <v>149</v>
      </c>
      <c r="E4" s="128" t="s">
        <v>259</v>
      </c>
      <c r="F4" s="128" t="s">
        <v>114</v>
      </c>
      <c r="G4" s="128" t="s">
        <v>186</v>
      </c>
      <c r="H4" s="128" t="s">
        <v>187</v>
      </c>
      <c r="I4" s="128" t="s">
        <v>115</v>
      </c>
      <c r="J4" s="686" t="s">
        <v>79</v>
      </c>
      <c r="AA4" s="128" t="s">
        <v>188</v>
      </c>
      <c r="AB4" s="128" t="s">
        <v>149</v>
      </c>
      <c r="AC4" s="128" t="s">
        <v>259</v>
      </c>
      <c r="AD4" s="128" t="s">
        <v>114</v>
      </c>
      <c r="AE4" s="128" t="s">
        <v>186</v>
      </c>
      <c r="AF4" s="128" t="s">
        <v>187</v>
      </c>
      <c r="AG4" s="128" t="s">
        <v>115</v>
      </c>
      <c r="AH4" s="686" t="s">
        <v>79</v>
      </c>
    </row>
    <row r="5" spans="1:34" s="277" customFormat="1" ht="8.25" thickBot="1">
      <c r="A5" s="903" t="s">
        <v>597</v>
      </c>
      <c r="B5" s="297"/>
      <c r="C5" s="298" t="s">
        <v>432</v>
      </c>
      <c r="D5" s="298" t="s">
        <v>426</v>
      </c>
      <c r="E5" s="298" t="s">
        <v>427</v>
      </c>
      <c r="F5" s="298" t="s">
        <v>428</v>
      </c>
      <c r="G5" s="298" t="s">
        <v>429</v>
      </c>
      <c r="H5" s="298" t="s">
        <v>430</v>
      </c>
      <c r="I5" s="298" t="s">
        <v>431</v>
      </c>
      <c r="J5" s="299"/>
      <c r="AA5" s="298" t="s">
        <v>432</v>
      </c>
      <c r="AB5" s="298" t="s">
        <v>426</v>
      </c>
      <c r="AC5" s="298" t="s">
        <v>427</v>
      </c>
      <c r="AD5" s="298" t="s">
        <v>428</v>
      </c>
      <c r="AE5" s="298" t="s">
        <v>429</v>
      </c>
      <c r="AF5" s="298" t="s">
        <v>430</v>
      </c>
      <c r="AG5" s="298" t="s">
        <v>431</v>
      </c>
      <c r="AH5" s="299"/>
    </row>
    <row r="6" spans="1:34" ht="12.75" customHeight="1" thickTop="1">
      <c r="A6" s="24" t="str">
        <f>'t1'!A6</f>
        <v>Direttore Generale</v>
      </c>
      <c r="B6" s="237" t="str">
        <f>'t1'!B6</f>
        <v>0D0097</v>
      </c>
      <c r="C6" s="215">
        <f>ROUND(AA6,2)</f>
        <v>0</v>
      </c>
      <c r="D6" s="923">
        <f>ROUND(AB6,0)</f>
        <v>0</v>
      </c>
      <c r="E6" s="923">
        <f aca="true" t="shared" si="0" ref="E6:E29">ROUND(AC6,0)</f>
        <v>0</v>
      </c>
      <c r="F6" s="923">
        <f aca="true" t="shared" si="1" ref="F6:F29">ROUND(AD6,0)</f>
        <v>0</v>
      </c>
      <c r="G6" s="923">
        <f aca="true" t="shared" si="2" ref="G6:G29">ROUND(AE6,0)</f>
        <v>0</v>
      </c>
      <c r="H6" s="923">
        <f aca="true" t="shared" si="3" ref="H6:H29">ROUND(AF6,0)</f>
        <v>0</v>
      </c>
      <c r="I6" s="924">
        <f aca="true" t="shared" si="4" ref="I6:I29">ROUND(AG6,0)</f>
        <v>0</v>
      </c>
      <c r="J6" s="488">
        <f>(D6+E6+F6+G6+H6)-I6</f>
        <v>0</v>
      </c>
      <c r="AA6" s="215"/>
      <c r="AB6" s="213"/>
      <c r="AC6" s="213"/>
      <c r="AD6" s="213"/>
      <c r="AE6" s="213"/>
      <c r="AF6" s="213"/>
      <c r="AG6" s="214"/>
      <c r="AH6" s="488">
        <f>(AB6+AC6+AD6+AE6+AF6)-AG6</f>
        <v>0</v>
      </c>
    </row>
    <row r="7" spans="1:34" ht="12" customHeight="1">
      <c r="A7" s="157" t="str">
        <f>'t1'!A7</f>
        <v>Dirigente II fascia</v>
      </c>
      <c r="B7" s="230" t="str">
        <f>'t1'!B7</f>
        <v>0D0079</v>
      </c>
      <c r="C7" s="215">
        <f aca="true" t="shared" si="5" ref="C7:C29">ROUND(AA7,2)</f>
        <v>0</v>
      </c>
      <c r="D7" s="923">
        <f aca="true" t="shared" si="6" ref="D7:D29">ROUND(AB7,0)</f>
        <v>0</v>
      </c>
      <c r="E7" s="923">
        <f t="shared" si="0"/>
        <v>0</v>
      </c>
      <c r="F7" s="923">
        <f t="shared" si="1"/>
        <v>0</v>
      </c>
      <c r="G7" s="923">
        <f t="shared" si="2"/>
        <v>0</v>
      </c>
      <c r="H7" s="923">
        <f t="shared" si="3"/>
        <v>0</v>
      </c>
      <c r="I7" s="924">
        <f t="shared" si="4"/>
        <v>0</v>
      </c>
      <c r="J7" s="488">
        <f aca="true" t="shared" si="7" ref="J7:J30">(D7+E7+F7+G7+H7)-I7</f>
        <v>0</v>
      </c>
      <c r="AA7" s="215"/>
      <c r="AB7" s="213"/>
      <c r="AC7" s="213"/>
      <c r="AD7" s="213"/>
      <c r="AE7" s="213"/>
      <c r="AF7" s="213"/>
      <c r="AG7" s="214"/>
      <c r="AH7" s="488">
        <f aca="true" t="shared" si="8" ref="AH7:AH30">(AB7+AC7+AD7+AE7+AF7)-AG7</f>
        <v>0</v>
      </c>
    </row>
    <row r="8" spans="1:34" ht="12" customHeight="1">
      <c r="A8" s="157" t="str">
        <f>'t1'!A8</f>
        <v>Dirigente II fascia a tempo determinato</v>
      </c>
      <c r="B8" s="230" t="str">
        <f>'t1'!B8</f>
        <v>0D0080</v>
      </c>
      <c r="C8" s="215">
        <f t="shared" si="5"/>
        <v>0</v>
      </c>
      <c r="D8" s="923">
        <f t="shared" si="6"/>
        <v>0</v>
      </c>
      <c r="E8" s="923">
        <f t="shared" si="0"/>
        <v>0</v>
      </c>
      <c r="F8" s="923">
        <f t="shared" si="1"/>
        <v>0</v>
      </c>
      <c r="G8" s="923">
        <f t="shared" si="2"/>
        <v>0</v>
      </c>
      <c r="H8" s="923">
        <f t="shared" si="3"/>
        <v>0</v>
      </c>
      <c r="I8" s="924">
        <f t="shared" si="4"/>
        <v>0</v>
      </c>
      <c r="J8" s="488">
        <f t="shared" si="7"/>
        <v>0</v>
      </c>
      <c r="AA8" s="215"/>
      <c r="AB8" s="213"/>
      <c r="AC8" s="213"/>
      <c r="AD8" s="213"/>
      <c r="AE8" s="213"/>
      <c r="AF8" s="213"/>
      <c r="AG8" s="214"/>
      <c r="AH8" s="488">
        <f t="shared" si="8"/>
        <v>0</v>
      </c>
    </row>
    <row r="9" spans="1:34" ht="12" customHeight="1">
      <c r="A9" s="157" t="str">
        <f>'t1'!A9</f>
        <v>Professional F9</v>
      </c>
      <c r="B9" s="230" t="str">
        <f>'t1'!B9</f>
        <v>0C3PF9</v>
      </c>
      <c r="C9" s="215">
        <f t="shared" si="5"/>
        <v>0</v>
      </c>
      <c r="D9" s="923">
        <f t="shared" si="6"/>
        <v>0</v>
      </c>
      <c r="E9" s="923">
        <f t="shared" si="0"/>
        <v>0</v>
      </c>
      <c r="F9" s="923">
        <f t="shared" si="1"/>
        <v>0</v>
      </c>
      <c r="G9" s="923">
        <f t="shared" si="2"/>
        <v>0</v>
      </c>
      <c r="H9" s="923">
        <f t="shared" si="3"/>
        <v>0</v>
      </c>
      <c r="I9" s="924">
        <f t="shared" si="4"/>
        <v>0</v>
      </c>
      <c r="J9" s="488">
        <f t="shared" si="7"/>
        <v>0</v>
      </c>
      <c r="AA9" s="215"/>
      <c r="AB9" s="213"/>
      <c r="AC9" s="213"/>
      <c r="AD9" s="213"/>
      <c r="AE9" s="213"/>
      <c r="AF9" s="213"/>
      <c r="AG9" s="214"/>
      <c r="AH9" s="488">
        <f t="shared" si="8"/>
        <v>0</v>
      </c>
    </row>
    <row r="10" spans="1:34" ht="12" customHeight="1">
      <c r="A10" s="157" t="str">
        <f>'t1'!A10</f>
        <v>Professional F8</v>
      </c>
      <c r="B10" s="230" t="str">
        <f>'t1'!B10</f>
        <v>0C3PF8</v>
      </c>
      <c r="C10" s="215">
        <f t="shared" si="5"/>
        <v>0</v>
      </c>
      <c r="D10" s="923">
        <f t="shared" si="6"/>
        <v>0</v>
      </c>
      <c r="E10" s="923">
        <f t="shared" si="0"/>
        <v>0</v>
      </c>
      <c r="F10" s="923">
        <f t="shared" si="1"/>
        <v>0</v>
      </c>
      <c r="G10" s="923">
        <f t="shared" si="2"/>
        <v>0</v>
      </c>
      <c r="H10" s="923">
        <f t="shared" si="3"/>
        <v>0</v>
      </c>
      <c r="I10" s="924">
        <f t="shared" si="4"/>
        <v>0</v>
      </c>
      <c r="J10" s="488">
        <f t="shared" si="7"/>
        <v>0</v>
      </c>
      <c r="AA10" s="215"/>
      <c r="AB10" s="213"/>
      <c r="AC10" s="213"/>
      <c r="AD10" s="213"/>
      <c r="AE10" s="213"/>
      <c r="AF10" s="213"/>
      <c r="AG10" s="214"/>
      <c r="AH10" s="488">
        <f t="shared" si="8"/>
        <v>0</v>
      </c>
    </row>
    <row r="11" spans="1:34" ht="12" customHeight="1">
      <c r="A11" s="157" t="str">
        <f>'t1'!A11</f>
        <v>Professional F7</v>
      </c>
      <c r="B11" s="230" t="str">
        <f>'t1'!B11</f>
        <v>0C3PF7</v>
      </c>
      <c r="C11" s="215">
        <f t="shared" si="5"/>
        <v>0</v>
      </c>
      <c r="D11" s="923">
        <f t="shared" si="6"/>
        <v>0</v>
      </c>
      <c r="E11" s="923">
        <f t="shared" si="0"/>
        <v>0</v>
      </c>
      <c r="F11" s="923">
        <f t="shared" si="1"/>
        <v>0</v>
      </c>
      <c r="G11" s="923">
        <f t="shared" si="2"/>
        <v>0</v>
      </c>
      <c r="H11" s="923">
        <f t="shared" si="3"/>
        <v>0</v>
      </c>
      <c r="I11" s="924">
        <f t="shared" si="4"/>
        <v>0</v>
      </c>
      <c r="J11" s="488">
        <f t="shared" si="7"/>
        <v>0</v>
      </c>
      <c r="AA11" s="215"/>
      <c r="AB11" s="213"/>
      <c r="AC11" s="213"/>
      <c r="AD11" s="213"/>
      <c r="AE11" s="213"/>
      <c r="AF11" s="213"/>
      <c r="AG11" s="214"/>
      <c r="AH11" s="488">
        <f t="shared" si="8"/>
        <v>0</v>
      </c>
    </row>
    <row r="12" spans="1:34" ht="12" customHeight="1">
      <c r="A12" s="157" t="str">
        <f>'t1'!A12</f>
        <v>Professional F6</v>
      </c>
      <c r="B12" s="230" t="str">
        <f>'t1'!B12</f>
        <v>0C3PF6</v>
      </c>
      <c r="C12" s="215">
        <f t="shared" si="5"/>
        <v>0</v>
      </c>
      <c r="D12" s="923">
        <f t="shared" si="6"/>
        <v>0</v>
      </c>
      <c r="E12" s="923">
        <f t="shared" si="0"/>
        <v>0</v>
      </c>
      <c r="F12" s="923">
        <f t="shared" si="1"/>
        <v>0</v>
      </c>
      <c r="G12" s="923">
        <f t="shared" si="2"/>
        <v>0</v>
      </c>
      <c r="H12" s="923">
        <f t="shared" si="3"/>
        <v>0</v>
      </c>
      <c r="I12" s="924">
        <f t="shared" si="4"/>
        <v>0</v>
      </c>
      <c r="J12" s="488">
        <f t="shared" si="7"/>
        <v>0</v>
      </c>
      <c r="AA12" s="215"/>
      <c r="AB12" s="213"/>
      <c r="AC12" s="213"/>
      <c r="AD12" s="213"/>
      <c r="AE12" s="213"/>
      <c r="AF12" s="213"/>
      <c r="AG12" s="214"/>
      <c r="AH12" s="488">
        <f t="shared" si="8"/>
        <v>0</v>
      </c>
    </row>
    <row r="13" spans="1:34" ht="12" customHeight="1">
      <c r="A13" s="157" t="str">
        <f>'t1'!A13</f>
        <v>Funzionario F7</v>
      </c>
      <c r="B13" s="230" t="str">
        <f>'t1'!B13</f>
        <v>0C3FF7</v>
      </c>
      <c r="C13" s="215">
        <f t="shared" si="5"/>
        <v>0</v>
      </c>
      <c r="D13" s="923">
        <f t="shared" si="6"/>
        <v>0</v>
      </c>
      <c r="E13" s="923">
        <f t="shared" si="0"/>
        <v>0</v>
      </c>
      <c r="F13" s="923">
        <f t="shared" si="1"/>
        <v>0</v>
      </c>
      <c r="G13" s="923">
        <f t="shared" si="2"/>
        <v>0</v>
      </c>
      <c r="H13" s="923">
        <f t="shared" si="3"/>
        <v>0</v>
      </c>
      <c r="I13" s="924">
        <f t="shared" si="4"/>
        <v>0</v>
      </c>
      <c r="J13" s="488">
        <f t="shared" si="7"/>
        <v>0</v>
      </c>
      <c r="AA13" s="215"/>
      <c r="AB13" s="213"/>
      <c r="AC13" s="213"/>
      <c r="AD13" s="213"/>
      <c r="AE13" s="213"/>
      <c r="AF13" s="213"/>
      <c r="AG13" s="214"/>
      <c r="AH13" s="488">
        <f t="shared" si="8"/>
        <v>0</v>
      </c>
    </row>
    <row r="14" spans="1:34" ht="12" customHeight="1">
      <c r="A14" s="157" t="str">
        <f>'t1'!A14</f>
        <v>Funzionario F6</v>
      </c>
      <c r="B14" s="230" t="str">
        <f>'t1'!B14</f>
        <v>0C3FF6</v>
      </c>
      <c r="C14" s="215">
        <f t="shared" si="5"/>
        <v>0</v>
      </c>
      <c r="D14" s="923">
        <f t="shared" si="6"/>
        <v>0</v>
      </c>
      <c r="E14" s="923">
        <f t="shared" si="0"/>
        <v>0</v>
      </c>
      <c r="F14" s="923">
        <f t="shared" si="1"/>
        <v>0</v>
      </c>
      <c r="G14" s="923">
        <f t="shared" si="2"/>
        <v>0</v>
      </c>
      <c r="H14" s="923">
        <f t="shared" si="3"/>
        <v>0</v>
      </c>
      <c r="I14" s="924">
        <f t="shared" si="4"/>
        <v>0</v>
      </c>
      <c r="J14" s="488">
        <f t="shared" si="7"/>
        <v>0</v>
      </c>
      <c r="AA14" s="215"/>
      <c r="AB14" s="213"/>
      <c r="AC14" s="213"/>
      <c r="AD14" s="213"/>
      <c r="AE14" s="213"/>
      <c r="AF14" s="213"/>
      <c r="AG14" s="214"/>
      <c r="AH14" s="488">
        <f t="shared" si="8"/>
        <v>0</v>
      </c>
    </row>
    <row r="15" spans="1:34" ht="12" customHeight="1">
      <c r="A15" s="157" t="str">
        <f>'t1'!A15</f>
        <v>Funzionario F5</v>
      </c>
      <c r="B15" s="230" t="str">
        <f>'t1'!B15</f>
        <v>0C3FF5</v>
      </c>
      <c r="C15" s="215">
        <f t="shared" si="5"/>
        <v>0</v>
      </c>
      <c r="D15" s="923">
        <f t="shared" si="6"/>
        <v>0</v>
      </c>
      <c r="E15" s="923">
        <f t="shared" si="0"/>
        <v>0</v>
      </c>
      <c r="F15" s="923">
        <f t="shared" si="1"/>
        <v>0</v>
      </c>
      <c r="G15" s="923">
        <f t="shared" si="2"/>
        <v>0</v>
      </c>
      <c r="H15" s="923">
        <f t="shared" si="3"/>
        <v>0</v>
      </c>
      <c r="I15" s="924">
        <f t="shared" si="4"/>
        <v>0</v>
      </c>
      <c r="J15" s="488">
        <f t="shared" si="7"/>
        <v>0</v>
      </c>
      <c r="AA15" s="215"/>
      <c r="AB15" s="213"/>
      <c r="AC15" s="213"/>
      <c r="AD15" s="213"/>
      <c r="AE15" s="213"/>
      <c r="AF15" s="213"/>
      <c r="AG15" s="214"/>
      <c r="AH15" s="488">
        <f t="shared" si="8"/>
        <v>0</v>
      </c>
    </row>
    <row r="16" spans="1:34" ht="12" customHeight="1">
      <c r="A16" s="157" t="str">
        <f>'t1'!A16</f>
        <v>Funzionario F4</v>
      </c>
      <c r="B16" s="230" t="str">
        <f>'t1'!B16</f>
        <v>0C3FF4</v>
      </c>
      <c r="C16" s="215">
        <f t="shared" si="5"/>
        <v>0</v>
      </c>
      <c r="D16" s="923">
        <f t="shared" si="6"/>
        <v>0</v>
      </c>
      <c r="E16" s="923">
        <f t="shared" si="0"/>
        <v>0</v>
      </c>
      <c r="F16" s="923">
        <f t="shared" si="1"/>
        <v>0</v>
      </c>
      <c r="G16" s="923">
        <f t="shared" si="2"/>
        <v>0</v>
      </c>
      <c r="H16" s="923">
        <f t="shared" si="3"/>
        <v>0</v>
      </c>
      <c r="I16" s="924">
        <f t="shared" si="4"/>
        <v>0</v>
      </c>
      <c r="J16" s="488">
        <f t="shared" si="7"/>
        <v>0</v>
      </c>
      <c r="AA16" s="215"/>
      <c r="AB16" s="213"/>
      <c r="AC16" s="213"/>
      <c r="AD16" s="213"/>
      <c r="AE16" s="213"/>
      <c r="AF16" s="213"/>
      <c r="AG16" s="214"/>
      <c r="AH16" s="488">
        <f t="shared" si="8"/>
        <v>0</v>
      </c>
    </row>
    <row r="17" spans="1:34" ht="12" customHeight="1">
      <c r="A17" s="157" t="str">
        <f>'t1'!A17</f>
        <v>Funzionario F3</v>
      </c>
      <c r="B17" s="230" t="str">
        <f>'t1'!B17</f>
        <v>0C3FF3</v>
      </c>
      <c r="C17" s="215">
        <f t="shared" si="5"/>
        <v>0</v>
      </c>
      <c r="D17" s="923">
        <f t="shared" si="6"/>
        <v>0</v>
      </c>
      <c r="E17" s="923">
        <f t="shared" si="0"/>
        <v>0</v>
      </c>
      <c r="F17" s="923">
        <f t="shared" si="1"/>
        <v>0</v>
      </c>
      <c r="G17" s="923">
        <f t="shared" si="2"/>
        <v>0</v>
      </c>
      <c r="H17" s="923">
        <f t="shared" si="3"/>
        <v>0</v>
      </c>
      <c r="I17" s="924">
        <f t="shared" si="4"/>
        <v>0</v>
      </c>
      <c r="J17" s="488">
        <f t="shared" si="7"/>
        <v>0</v>
      </c>
      <c r="AA17" s="215"/>
      <c r="AB17" s="213"/>
      <c r="AC17" s="213"/>
      <c r="AD17" s="213"/>
      <c r="AE17" s="213"/>
      <c r="AF17" s="213"/>
      <c r="AG17" s="214"/>
      <c r="AH17" s="488">
        <f t="shared" si="8"/>
        <v>0</v>
      </c>
    </row>
    <row r="18" spans="1:34" ht="12" customHeight="1">
      <c r="A18" s="157" t="str">
        <f>'t1'!A18</f>
        <v>Funzionaro F2</v>
      </c>
      <c r="B18" s="230" t="str">
        <f>'t1'!B18</f>
        <v>0C3FF2</v>
      </c>
      <c r="C18" s="215">
        <f t="shared" si="5"/>
        <v>0</v>
      </c>
      <c r="D18" s="923">
        <f t="shared" si="6"/>
        <v>0</v>
      </c>
      <c r="E18" s="923">
        <f t="shared" si="0"/>
        <v>0</v>
      </c>
      <c r="F18" s="923">
        <f t="shared" si="1"/>
        <v>0</v>
      </c>
      <c r="G18" s="923">
        <f t="shared" si="2"/>
        <v>0</v>
      </c>
      <c r="H18" s="923">
        <f t="shared" si="3"/>
        <v>0</v>
      </c>
      <c r="I18" s="924">
        <f t="shared" si="4"/>
        <v>0</v>
      </c>
      <c r="J18" s="488">
        <f t="shared" si="7"/>
        <v>0</v>
      </c>
      <c r="AA18" s="215"/>
      <c r="AB18" s="213"/>
      <c r="AC18" s="213"/>
      <c r="AD18" s="213"/>
      <c r="AE18" s="213"/>
      <c r="AF18" s="213"/>
      <c r="AG18" s="214"/>
      <c r="AH18" s="488">
        <f t="shared" si="8"/>
        <v>0</v>
      </c>
    </row>
    <row r="19" spans="1:34" ht="12" customHeight="1">
      <c r="A19" s="157" t="str">
        <f>'t1'!A19</f>
        <v>Funzionario F1</v>
      </c>
      <c r="B19" s="230" t="str">
        <f>'t1'!B19</f>
        <v>0C3FF1</v>
      </c>
      <c r="C19" s="215">
        <f t="shared" si="5"/>
        <v>0</v>
      </c>
      <c r="D19" s="923">
        <f t="shared" si="6"/>
        <v>0</v>
      </c>
      <c r="E19" s="923">
        <f t="shared" si="0"/>
        <v>0</v>
      </c>
      <c r="F19" s="923">
        <f t="shared" si="1"/>
        <v>0</v>
      </c>
      <c r="G19" s="923">
        <f t="shared" si="2"/>
        <v>0</v>
      </c>
      <c r="H19" s="923">
        <f t="shared" si="3"/>
        <v>0</v>
      </c>
      <c r="I19" s="924">
        <f t="shared" si="4"/>
        <v>0</v>
      </c>
      <c r="J19" s="488">
        <f t="shared" si="7"/>
        <v>0</v>
      </c>
      <c r="AA19" s="215"/>
      <c r="AB19" s="213"/>
      <c r="AC19" s="213"/>
      <c r="AD19" s="213"/>
      <c r="AE19" s="213"/>
      <c r="AF19" s="213"/>
      <c r="AG19" s="214"/>
      <c r="AH19" s="488">
        <f t="shared" si="8"/>
        <v>0</v>
      </c>
    </row>
    <row r="20" spans="1:34" ht="12" customHeight="1">
      <c r="A20" s="157" t="str">
        <f>'t1'!A20</f>
        <v>Collaboratore F6</v>
      </c>
      <c r="B20" s="230" t="str">
        <f>'t1'!B20</f>
        <v>0C2CF6</v>
      </c>
      <c r="C20" s="215">
        <f t="shared" si="5"/>
        <v>0</v>
      </c>
      <c r="D20" s="923">
        <f t="shared" si="6"/>
        <v>0</v>
      </c>
      <c r="E20" s="923">
        <f t="shared" si="0"/>
        <v>0</v>
      </c>
      <c r="F20" s="923">
        <f t="shared" si="1"/>
        <v>0</v>
      </c>
      <c r="G20" s="923">
        <f t="shared" si="2"/>
        <v>0</v>
      </c>
      <c r="H20" s="923">
        <f t="shared" si="3"/>
        <v>0</v>
      </c>
      <c r="I20" s="924">
        <f t="shared" si="4"/>
        <v>0</v>
      </c>
      <c r="J20" s="488">
        <f t="shared" si="7"/>
        <v>0</v>
      </c>
      <c r="AA20" s="215"/>
      <c r="AB20" s="213"/>
      <c r="AC20" s="213"/>
      <c r="AD20" s="213"/>
      <c r="AE20" s="213"/>
      <c r="AF20" s="213"/>
      <c r="AG20" s="214"/>
      <c r="AH20" s="488">
        <f t="shared" si="8"/>
        <v>0</v>
      </c>
    </row>
    <row r="21" spans="1:34" ht="12" customHeight="1">
      <c r="A21" s="157" t="str">
        <f>'t1'!A21</f>
        <v>Collaboratore F5</v>
      </c>
      <c r="B21" s="230" t="str">
        <f>'t1'!B21</f>
        <v>0C2CF5</v>
      </c>
      <c r="C21" s="215">
        <f t="shared" si="5"/>
        <v>0</v>
      </c>
      <c r="D21" s="923">
        <f t="shared" si="6"/>
        <v>0</v>
      </c>
      <c r="E21" s="923">
        <f t="shared" si="0"/>
        <v>0</v>
      </c>
      <c r="F21" s="923">
        <f t="shared" si="1"/>
        <v>0</v>
      </c>
      <c r="G21" s="923">
        <f t="shared" si="2"/>
        <v>0</v>
      </c>
      <c r="H21" s="923">
        <f t="shared" si="3"/>
        <v>0</v>
      </c>
      <c r="I21" s="924">
        <f t="shared" si="4"/>
        <v>0</v>
      </c>
      <c r="J21" s="488">
        <f t="shared" si="7"/>
        <v>0</v>
      </c>
      <c r="AA21" s="215"/>
      <c r="AB21" s="213"/>
      <c r="AC21" s="213"/>
      <c r="AD21" s="213"/>
      <c r="AE21" s="213"/>
      <c r="AF21" s="213"/>
      <c r="AG21" s="214"/>
      <c r="AH21" s="488">
        <f t="shared" si="8"/>
        <v>0</v>
      </c>
    </row>
    <row r="22" spans="1:34" ht="12" customHeight="1">
      <c r="A22" s="157" t="str">
        <f>'t1'!A22</f>
        <v>Collaboratore F4</v>
      </c>
      <c r="B22" s="230" t="str">
        <f>'t1'!B22</f>
        <v>0C2CF4</v>
      </c>
      <c r="C22" s="215">
        <f t="shared" si="5"/>
        <v>0</v>
      </c>
      <c r="D22" s="923">
        <f t="shared" si="6"/>
        <v>0</v>
      </c>
      <c r="E22" s="923">
        <f t="shared" si="0"/>
        <v>0</v>
      </c>
      <c r="F22" s="923">
        <f t="shared" si="1"/>
        <v>0</v>
      </c>
      <c r="G22" s="923">
        <f t="shared" si="2"/>
        <v>0</v>
      </c>
      <c r="H22" s="923">
        <f t="shared" si="3"/>
        <v>0</v>
      </c>
      <c r="I22" s="924">
        <f t="shared" si="4"/>
        <v>0</v>
      </c>
      <c r="J22" s="488">
        <f t="shared" si="7"/>
        <v>0</v>
      </c>
      <c r="AA22" s="215"/>
      <c r="AB22" s="213"/>
      <c r="AC22" s="213"/>
      <c r="AD22" s="213"/>
      <c r="AE22" s="213"/>
      <c r="AF22" s="213"/>
      <c r="AG22" s="214"/>
      <c r="AH22" s="488">
        <f t="shared" si="8"/>
        <v>0</v>
      </c>
    </row>
    <row r="23" spans="1:34" ht="12" customHeight="1">
      <c r="A23" s="157" t="str">
        <f>'t1'!A23</f>
        <v>Collaboratore F3</v>
      </c>
      <c r="B23" s="230" t="str">
        <f>'t1'!B23</f>
        <v>0C2CF3</v>
      </c>
      <c r="C23" s="215">
        <f t="shared" si="5"/>
        <v>0</v>
      </c>
      <c r="D23" s="923">
        <f t="shared" si="6"/>
        <v>0</v>
      </c>
      <c r="E23" s="923">
        <f t="shared" si="0"/>
        <v>0</v>
      </c>
      <c r="F23" s="923">
        <f t="shared" si="1"/>
        <v>0</v>
      </c>
      <c r="G23" s="923">
        <f t="shared" si="2"/>
        <v>0</v>
      </c>
      <c r="H23" s="923">
        <f t="shared" si="3"/>
        <v>0</v>
      </c>
      <c r="I23" s="924">
        <f t="shared" si="4"/>
        <v>0</v>
      </c>
      <c r="J23" s="488">
        <f t="shared" si="7"/>
        <v>0</v>
      </c>
      <c r="AA23" s="215"/>
      <c r="AB23" s="213"/>
      <c r="AC23" s="213"/>
      <c r="AD23" s="213"/>
      <c r="AE23" s="213"/>
      <c r="AF23" s="213"/>
      <c r="AG23" s="214"/>
      <c r="AH23" s="488">
        <f t="shared" si="8"/>
        <v>0</v>
      </c>
    </row>
    <row r="24" spans="1:34" ht="12" customHeight="1">
      <c r="A24" s="157" t="str">
        <f>'t1'!A24</f>
        <v>Collaboratore F2</v>
      </c>
      <c r="B24" s="230" t="str">
        <f>'t1'!B24</f>
        <v>0C2CF2</v>
      </c>
      <c r="C24" s="215">
        <f t="shared" si="5"/>
        <v>0</v>
      </c>
      <c r="D24" s="923">
        <f t="shared" si="6"/>
        <v>0</v>
      </c>
      <c r="E24" s="923">
        <f t="shared" si="0"/>
        <v>0</v>
      </c>
      <c r="F24" s="923">
        <f t="shared" si="1"/>
        <v>0</v>
      </c>
      <c r="G24" s="923">
        <f t="shared" si="2"/>
        <v>0</v>
      </c>
      <c r="H24" s="923">
        <f t="shared" si="3"/>
        <v>0</v>
      </c>
      <c r="I24" s="924">
        <f t="shared" si="4"/>
        <v>0</v>
      </c>
      <c r="J24" s="488">
        <f t="shared" si="7"/>
        <v>0</v>
      </c>
      <c r="AA24" s="215"/>
      <c r="AB24" s="213"/>
      <c r="AC24" s="213"/>
      <c r="AD24" s="213"/>
      <c r="AE24" s="213"/>
      <c r="AF24" s="213"/>
      <c r="AG24" s="214"/>
      <c r="AH24" s="488">
        <f t="shared" si="8"/>
        <v>0</v>
      </c>
    </row>
    <row r="25" spans="1:34" ht="12" customHeight="1">
      <c r="A25" s="157" t="str">
        <f>'t1'!A25</f>
        <v>Collaboratore F1</v>
      </c>
      <c r="B25" s="230" t="str">
        <f>'t1'!B25</f>
        <v>0C2CF1</v>
      </c>
      <c r="C25" s="215">
        <f t="shared" si="5"/>
        <v>0</v>
      </c>
      <c r="D25" s="923">
        <f t="shared" si="6"/>
        <v>0</v>
      </c>
      <c r="E25" s="923">
        <f t="shared" si="0"/>
        <v>0</v>
      </c>
      <c r="F25" s="923">
        <f t="shared" si="1"/>
        <v>0</v>
      </c>
      <c r="G25" s="923">
        <f t="shared" si="2"/>
        <v>0</v>
      </c>
      <c r="H25" s="923">
        <f t="shared" si="3"/>
        <v>0</v>
      </c>
      <c r="I25" s="924">
        <f t="shared" si="4"/>
        <v>0</v>
      </c>
      <c r="J25" s="488">
        <f t="shared" si="7"/>
        <v>0</v>
      </c>
      <c r="AA25" s="215"/>
      <c r="AB25" s="213"/>
      <c r="AC25" s="213"/>
      <c r="AD25" s="213"/>
      <c r="AE25" s="213"/>
      <c r="AF25" s="213"/>
      <c r="AG25" s="214"/>
      <c r="AH25" s="488">
        <f t="shared" si="8"/>
        <v>0</v>
      </c>
    </row>
    <row r="26" spans="1:34" ht="12" customHeight="1">
      <c r="A26" s="157" t="str">
        <f>'t1'!A26</f>
        <v>Operatore F3</v>
      </c>
      <c r="B26" s="230" t="str">
        <f>'t1'!B26</f>
        <v>0C1OF3</v>
      </c>
      <c r="C26" s="215">
        <f t="shared" si="5"/>
        <v>0</v>
      </c>
      <c r="D26" s="923">
        <f t="shared" si="6"/>
        <v>0</v>
      </c>
      <c r="E26" s="923">
        <f t="shared" si="0"/>
        <v>0</v>
      </c>
      <c r="F26" s="923">
        <f t="shared" si="1"/>
        <v>0</v>
      </c>
      <c r="G26" s="923">
        <f t="shared" si="2"/>
        <v>0</v>
      </c>
      <c r="H26" s="923">
        <f t="shared" si="3"/>
        <v>0</v>
      </c>
      <c r="I26" s="924">
        <f t="shared" si="4"/>
        <v>0</v>
      </c>
      <c r="J26" s="488">
        <f t="shared" si="7"/>
        <v>0</v>
      </c>
      <c r="AA26" s="215"/>
      <c r="AB26" s="213"/>
      <c r="AC26" s="213"/>
      <c r="AD26" s="213"/>
      <c r="AE26" s="213"/>
      <c r="AF26" s="213"/>
      <c r="AG26" s="214"/>
      <c r="AH26" s="488">
        <f t="shared" si="8"/>
        <v>0</v>
      </c>
    </row>
    <row r="27" spans="1:34" ht="12" customHeight="1">
      <c r="A27" s="157" t="str">
        <f>'t1'!A27</f>
        <v>Operatore F2</v>
      </c>
      <c r="B27" s="230" t="str">
        <f>'t1'!B27</f>
        <v>0C1OF2</v>
      </c>
      <c r="C27" s="215">
        <f t="shared" si="5"/>
        <v>0</v>
      </c>
      <c r="D27" s="923">
        <f t="shared" si="6"/>
        <v>0</v>
      </c>
      <c r="E27" s="923">
        <f t="shared" si="0"/>
        <v>0</v>
      </c>
      <c r="F27" s="923">
        <f t="shared" si="1"/>
        <v>0</v>
      </c>
      <c r="G27" s="923">
        <f t="shared" si="2"/>
        <v>0</v>
      </c>
      <c r="H27" s="923">
        <f t="shared" si="3"/>
        <v>0</v>
      </c>
      <c r="I27" s="924">
        <f t="shared" si="4"/>
        <v>0</v>
      </c>
      <c r="J27" s="488">
        <f t="shared" si="7"/>
        <v>0</v>
      </c>
      <c r="AA27" s="215"/>
      <c r="AB27" s="213"/>
      <c r="AC27" s="213"/>
      <c r="AD27" s="213"/>
      <c r="AE27" s="213"/>
      <c r="AF27" s="213"/>
      <c r="AG27" s="214"/>
      <c r="AH27" s="488">
        <f t="shared" si="8"/>
        <v>0</v>
      </c>
    </row>
    <row r="28" spans="1:34" ht="12" customHeight="1">
      <c r="A28" s="157" t="str">
        <f>'t1'!A28</f>
        <v>Operatore F1</v>
      </c>
      <c r="B28" s="230" t="str">
        <f>'t1'!B28</f>
        <v>0C1OF1</v>
      </c>
      <c r="C28" s="215">
        <f t="shared" si="5"/>
        <v>0</v>
      </c>
      <c r="D28" s="923">
        <f t="shared" si="6"/>
        <v>0</v>
      </c>
      <c r="E28" s="923">
        <f t="shared" si="0"/>
        <v>0</v>
      </c>
      <c r="F28" s="923">
        <f t="shared" si="1"/>
        <v>0</v>
      </c>
      <c r="G28" s="923">
        <f t="shared" si="2"/>
        <v>0</v>
      </c>
      <c r="H28" s="923">
        <f t="shared" si="3"/>
        <v>0</v>
      </c>
      <c r="I28" s="924">
        <f t="shared" si="4"/>
        <v>0</v>
      </c>
      <c r="J28" s="488">
        <f t="shared" si="7"/>
        <v>0</v>
      </c>
      <c r="AA28" s="215"/>
      <c r="AB28" s="213"/>
      <c r="AC28" s="213"/>
      <c r="AD28" s="213"/>
      <c r="AE28" s="213"/>
      <c r="AF28" s="213"/>
      <c r="AG28" s="214"/>
      <c r="AH28" s="488">
        <f t="shared" si="8"/>
        <v>0</v>
      </c>
    </row>
    <row r="29" spans="1:34" ht="12" customHeight="1" thickBot="1">
      <c r="A29" s="157" t="str">
        <f>'t1'!A29</f>
        <v>Personale contrattista a t. ind. (a)</v>
      </c>
      <c r="B29" s="230" t="str">
        <f>'t1'!B29</f>
        <v>000061</v>
      </c>
      <c r="C29" s="215">
        <f t="shared" si="5"/>
        <v>0</v>
      </c>
      <c r="D29" s="923">
        <f t="shared" si="6"/>
        <v>0</v>
      </c>
      <c r="E29" s="923">
        <f t="shared" si="0"/>
        <v>0</v>
      </c>
      <c r="F29" s="923">
        <f t="shared" si="1"/>
        <v>0</v>
      </c>
      <c r="G29" s="923">
        <f t="shared" si="2"/>
        <v>0</v>
      </c>
      <c r="H29" s="923">
        <f t="shared" si="3"/>
        <v>0</v>
      </c>
      <c r="I29" s="924">
        <f t="shared" si="4"/>
        <v>0</v>
      </c>
      <c r="J29" s="488">
        <f t="shared" si="7"/>
        <v>0</v>
      </c>
      <c r="AA29" s="215"/>
      <c r="AB29" s="213"/>
      <c r="AC29" s="213"/>
      <c r="AD29" s="213"/>
      <c r="AE29" s="213"/>
      <c r="AF29" s="213"/>
      <c r="AG29" s="214"/>
      <c r="AH29" s="488">
        <f t="shared" si="8"/>
        <v>0</v>
      </c>
    </row>
    <row r="30" spans="1:34" ht="12" customHeight="1" thickBot="1" thickTop="1">
      <c r="A30" s="124" t="s">
        <v>79</v>
      </c>
      <c r="B30" s="125"/>
      <c r="C30" s="533">
        <f aca="true" t="shared" si="9" ref="C30:I30">SUM(C6:C29)</f>
        <v>0</v>
      </c>
      <c r="D30" s="486">
        <f t="shared" si="9"/>
        <v>0</v>
      </c>
      <c r="E30" s="486">
        <f t="shared" si="9"/>
        <v>0</v>
      </c>
      <c r="F30" s="486">
        <f t="shared" si="9"/>
        <v>0</v>
      </c>
      <c r="G30" s="486">
        <f t="shared" si="9"/>
        <v>0</v>
      </c>
      <c r="H30" s="486">
        <f t="shared" si="9"/>
        <v>0</v>
      </c>
      <c r="I30" s="486">
        <f t="shared" si="9"/>
        <v>0</v>
      </c>
      <c r="J30" s="487">
        <f t="shared" si="7"/>
        <v>0</v>
      </c>
      <c r="AA30" s="533">
        <f aca="true" t="shared" si="10" ref="AA30:AG30">SUM(AA6:AA29)</f>
        <v>0</v>
      </c>
      <c r="AB30" s="486">
        <f t="shared" si="10"/>
        <v>0</v>
      </c>
      <c r="AC30" s="486">
        <f t="shared" si="10"/>
        <v>0</v>
      </c>
      <c r="AD30" s="486">
        <f t="shared" si="10"/>
        <v>0</v>
      </c>
      <c r="AE30" s="486">
        <f t="shared" si="10"/>
        <v>0</v>
      </c>
      <c r="AF30" s="486">
        <f t="shared" si="10"/>
        <v>0</v>
      </c>
      <c r="AG30" s="486">
        <f t="shared" si="10"/>
        <v>0</v>
      </c>
      <c r="AH30" s="487">
        <f t="shared" si="8"/>
        <v>0</v>
      </c>
    </row>
    <row r="31" spans="1:34" s="45" customFormat="1" ht="9.75">
      <c r="A31" s="25" t="str">
        <f>'t1'!$A$201</f>
        <v>(a) personale a tempo indeterminato al quale viene applicato un contratto di lavoro di tipo privatistico (es.:tipografico,chimico,edile,metalmeccanico,portierato, ecc.)</v>
      </c>
      <c r="B31" s="7"/>
      <c r="C31" s="5"/>
      <c r="D31" s="5"/>
      <c r="E31" s="5"/>
      <c r="F31" s="5"/>
      <c r="G31" s="5"/>
      <c r="H31" s="5"/>
      <c r="I31" s="5"/>
      <c r="J31" s="5"/>
      <c r="AA31" s="5"/>
      <c r="AB31" s="5"/>
      <c r="AC31" s="5"/>
      <c r="AD31" s="5"/>
      <c r="AE31" s="5"/>
      <c r="AF31" s="5"/>
      <c r="AG31" s="5"/>
      <c r="AH31" s="5"/>
    </row>
    <row r="32" ht="9.75">
      <c r="A32" s="25"/>
    </row>
    <row r="33" ht="9.75">
      <c r="A33" s="5" t="s">
        <v>189</v>
      </c>
    </row>
    <row r="34" ht="9.75">
      <c r="A34" s="5" t="s">
        <v>190</v>
      </c>
    </row>
  </sheetData>
  <sheetProtection password="EA98" sheet="1" formatColumns="0" selectLockedCells="1"/>
  <mergeCells count="3">
    <mergeCell ref="G2:J2"/>
    <mergeCell ref="AE2:AH2"/>
    <mergeCell ref="A1:AH1"/>
  </mergeCells>
  <dataValidations count="2">
    <dataValidation type="whole" allowBlank="1" showInputMessage="1" showErrorMessage="1" errorTitle="ERRORE NEL DATO IMMESSO" error="INSERIRE SOLO NUMERI INTERI" sqref="AB6:AG29">
      <formula1>1</formula1>
      <formula2>999999999999</formula2>
    </dataValidation>
    <dataValidation type="decimal" allowBlank="1" showInputMessage="1" showErrorMessage="1" sqref="C6:C29 AA6:AA29">
      <formula1>0</formula1>
      <formula2>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300" verticalDpi="3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1:AU36"/>
  <sheetViews>
    <sheetView showGridLines="0" zoomScalePageLayoutView="0" workbookViewId="0" topLeftCell="A1">
      <pane xSplit="2" ySplit="5" topLeftCell="W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6" sqref="AH6"/>
    </sheetView>
  </sheetViews>
  <sheetFormatPr defaultColWidth="9.33203125" defaultRowHeight="10.5"/>
  <cols>
    <col min="1" max="1" width="40.33203125" style="5" customWidth="1"/>
    <col min="2" max="2" width="8.66015625" style="7" customWidth="1"/>
    <col min="3" max="4" width="15.33203125" style="5" hidden="1" customWidth="1"/>
    <col min="5" max="5" width="16" style="5" hidden="1" customWidth="1"/>
    <col min="6" max="6" width="14.5" style="5" hidden="1" customWidth="1"/>
    <col min="7" max="9" width="13.83203125" style="5" hidden="1" customWidth="1"/>
    <col min="10" max="10" width="11.5" style="5" hidden="1" customWidth="1"/>
    <col min="11" max="11" width="12.5" style="5" hidden="1" customWidth="1"/>
    <col min="12" max="12" width="15" style="5" hidden="1" customWidth="1"/>
    <col min="13" max="13" width="11.5" style="5" hidden="1" customWidth="1"/>
    <col min="14" max="33" width="9.33203125" style="5" hidden="1" customWidth="1"/>
    <col min="34" max="35" width="15.33203125" style="5" customWidth="1"/>
    <col min="36" max="36" width="16" style="5" customWidth="1"/>
    <col min="37" max="37" width="14.5" style="5" customWidth="1"/>
    <col min="38" max="40" width="13.83203125" style="5" customWidth="1"/>
    <col min="41" max="41" width="11.5" style="5" customWidth="1"/>
    <col min="42" max="42" width="12.5" style="5" customWidth="1"/>
    <col min="43" max="43" width="15" style="5" customWidth="1"/>
    <col min="44" max="44" width="11.5" style="5" customWidth="1"/>
    <col min="45" max="16384" width="9.33203125" style="5" customWidth="1"/>
  </cols>
  <sheetData>
    <row r="1" spans="1:44" ht="36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8"/>
      <c r="AL1" s="1048"/>
      <c r="AM1" s="1048"/>
      <c r="AN1" s="1048"/>
      <c r="AO1" s="1048"/>
      <c r="AP1" s="1048"/>
      <c r="AQ1" s="1048"/>
      <c r="AR1" s="1048"/>
    </row>
    <row r="2" spans="1:44" ht="27" customHeight="1" thickBot="1">
      <c r="A2" s="6"/>
      <c r="E2" s="112"/>
      <c r="F2" s="112"/>
      <c r="G2" s="112"/>
      <c r="H2" s="112"/>
      <c r="I2" s="112"/>
      <c r="J2" s="112"/>
      <c r="K2" s="112"/>
      <c r="L2" s="112"/>
      <c r="M2" s="494"/>
      <c r="AJ2" s="112"/>
      <c r="AK2" s="112"/>
      <c r="AL2" s="112"/>
      <c r="AM2" s="112"/>
      <c r="AN2" s="112"/>
      <c r="AO2" s="112"/>
      <c r="AP2" s="112"/>
      <c r="AQ2" s="112"/>
      <c r="AR2" s="494"/>
    </row>
    <row r="3" spans="1:44" ht="10.5" thickBot="1">
      <c r="A3" s="12"/>
      <c r="B3" s="13"/>
      <c r="C3" s="323" t="s">
        <v>262</v>
      </c>
      <c r="D3" s="323"/>
      <c r="E3" s="102"/>
      <c r="F3" s="102"/>
      <c r="G3" s="102"/>
      <c r="H3" s="102"/>
      <c r="I3" s="102"/>
      <c r="J3" s="102"/>
      <c r="K3" s="102"/>
      <c r="L3" s="102"/>
      <c r="M3" s="107"/>
      <c r="AH3" s="323" t="s">
        <v>262</v>
      </c>
      <c r="AI3" s="323"/>
      <c r="AJ3" s="102"/>
      <c r="AK3" s="102"/>
      <c r="AL3" s="102"/>
      <c r="AM3" s="102"/>
      <c r="AN3" s="102"/>
      <c r="AO3" s="102"/>
      <c r="AP3" s="102"/>
      <c r="AQ3" s="102"/>
      <c r="AR3" s="107"/>
    </row>
    <row r="4" spans="1:44" ht="48" customHeight="1" thickTop="1">
      <c r="A4" s="300" t="s">
        <v>148</v>
      </c>
      <c r="B4" s="301" t="s">
        <v>75</v>
      </c>
      <c r="C4" s="946" t="s">
        <v>602</v>
      </c>
      <c r="D4" s="946" t="s">
        <v>507</v>
      </c>
      <c r="E4" s="497" t="s">
        <v>508</v>
      </c>
      <c r="F4" s="497" t="s">
        <v>520</v>
      </c>
      <c r="G4" s="498" t="s">
        <v>521</v>
      </c>
      <c r="H4" s="498" t="s">
        <v>522</v>
      </c>
      <c r="I4" s="892" t="s">
        <v>596</v>
      </c>
      <c r="J4" s="675" t="s">
        <v>311</v>
      </c>
      <c r="K4" s="499" t="s">
        <v>367</v>
      </c>
      <c r="L4" s="676" t="s">
        <v>312</v>
      </c>
      <c r="M4" s="121" t="s">
        <v>159</v>
      </c>
      <c r="AH4" s="946" t="s">
        <v>602</v>
      </c>
      <c r="AI4" s="946" t="s">
        <v>507</v>
      </c>
      <c r="AJ4" s="497" t="s">
        <v>508</v>
      </c>
      <c r="AK4" s="497" t="s">
        <v>520</v>
      </c>
      <c r="AL4" s="498" t="s">
        <v>521</v>
      </c>
      <c r="AM4" s="498" t="s">
        <v>522</v>
      </c>
      <c r="AN4" s="892" t="s">
        <v>596</v>
      </c>
      <c r="AO4" s="675" t="s">
        <v>311</v>
      </c>
      <c r="AP4" s="499" t="s">
        <v>367</v>
      </c>
      <c r="AQ4" s="676" t="s">
        <v>312</v>
      </c>
      <c r="AR4" s="121" t="s">
        <v>159</v>
      </c>
    </row>
    <row r="5" spans="1:44" ht="14.25" customHeight="1" thickBot="1">
      <c r="A5" s="904" t="s">
        <v>597</v>
      </c>
      <c r="B5" s="122"/>
      <c r="C5" s="500" t="s">
        <v>601</v>
      </c>
      <c r="D5" s="500" t="s">
        <v>509</v>
      </c>
      <c r="E5" s="500" t="s">
        <v>510</v>
      </c>
      <c r="F5" s="500" t="s">
        <v>523</v>
      </c>
      <c r="G5" s="501" t="s">
        <v>511</v>
      </c>
      <c r="H5" s="501" t="s">
        <v>524</v>
      </c>
      <c r="I5" s="501" t="s">
        <v>581</v>
      </c>
      <c r="J5" s="501" t="s">
        <v>287</v>
      </c>
      <c r="K5" s="501" t="s">
        <v>288</v>
      </c>
      <c r="L5" s="501" t="s">
        <v>289</v>
      </c>
      <c r="M5" s="123" t="s">
        <v>113</v>
      </c>
      <c r="AH5" s="500" t="s">
        <v>601</v>
      </c>
      <c r="AI5" s="500" t="s">
        <v>509</v>
      </c>
      <c r="AJ5" s="500" t="s">
        <v>510</v>
      </c>
      <c r="AK5" s="500" t="s">
        <v>523</v>
      </c>
      <c r="AL5" s="501" t="s">
        <v>511</v>
      </c>
      <c r="AM5" s="501" t="s">
        <v>524</v>
      </c>
      <c r="AN5" s="501" t="s">
        <v>581</v>
      </c>
      <c r="AO5" s="501" t="s">
        <v>287</v>
      </c>
      <c r="AP5" s="501" t="s">
        <v>288</v>
      </c>
      <c r="AQ5" s="501" t="s">
        <v>289</v>
      </c>
      <c r="AR5" s="123" t="s">
        <v>113</v>
      </c>
    </row>
    <row r="6" spans="1:44" ht="12.75" customHeight="1" thickTop="1">
      <c r="A6" s="24" t="str">
        <f>'t1'!A6</f>
        <v>Direttore Generale</v>
      </c>
      <c r="B6" s="237" t="str">
        <f>'t1'!B6</f>
        <v>0D0097</v>
      </c>
      <c r="C6" s="925">
        <f>ROUND(AH6,0)</f>
        <v>0</v>
      </c>
      <c r="D6" s="925">
        <f>ROUND(AI6,0)</f>
        <v>0</v>
      </c>
      <c r="E6" s="926">
        <f aca="true" t="shared" si="0" ref="E6:E29">ROUND(AJ6,0)</f>
        <v>0</v>
      </c>
      <c r="F6" s="926">
        <f aca="true" t="shared" si="1" ref="F6:F29">ROUND(AK6,0)</f>
        <v>0</v>
      </c>
      <c r="G6" s="926">
        <f aca="true" t="shared" si="2" ref="G6:G29">ROUND(AL6,0)</f>
        <v>0</v>
      </c>
      <c r="H6" s="926">
        <f aca="true" t="shared" si="3" ref="H6:H29">ROUND(AM6,0)</f>
        <v>0</v>
      </c>
      <c r="I6" s="926">
        <f aca="true" t="shared" si="4" ref="I6:I29">ROUND(AN6,0)</f>
        <v>0</v>
      </c>
      <c r="J6" s="926">
        <f aca="true" t="shared" si="5" ref="J6:J29">ROUND(AO6,0)</f>
        <v>0</v>
      </c>
      <c r="K6" s="926">
        <f aca="true" t="shared" si="6" ref="K6:K29">ROUND(AP6,0)</f>
        <v>0</v>
      </c>
      <c r="L6" s="926">
        <f aca="true" t="shared" si="7" ref="L6:L29">ROUND(AQ6,0)</f>
        <v>0</v>
      </c>
      <c r="M6" s="490">
        <f aca="true" t="shared" si="8" ref="M6:M29">SUM(C6:L6)</f>
        <v>0</v>
      </c>
      <c r="AH6" s="216"/>
      <c r="AI6" s="213"/>
      <c r="AJ6" s="217"/>
      <c r="AK6" s="217"/>
      <c r="AL6" s="217"/>
      <c r="AM6" s="217"/>
      <c r="AN6" s="217"/>
      <c r="AO6" s="217"/>
      <c r="AP6" s="217"/>
      <c r="AQ6" s="217"/>
      <c r="AR6" s="490">
        <f aca="true" t="shared" si="9" ref="AR6:AR29">SUM(AH6:AQ6)</f>
        <v>0</v>
      </c>
    </row>
    <row r="7" spans="1:44" ht="12.75" customHeight="1">
      <c r="A7" s="157" t="str">
        <f>'t1'!A7</f>
        <v>Dirigente II fascia</v>
      </c>
      <c r="B7" s="230" t="str">
        <f>'t1'!B7</f>
        <v>0D0079</v>
      </c>
      <c r="C7" s="925">
        <f aca="true" t="shared" si="10" ref="C7:C29">ROUND(AH7,0)</f>
        <v>0</v>
      </c>
      <c r="D7" s="925">
        <f aca="true" t="shared" si="11" ref="D7:D29">ROUND(AI7,0)</f>
        <v>0</v>
      </c>
      <c r="E7" s="926">
        <f t="shared" si="0"/>
        <v>0</v>
      </c>
      <c r="F7" s="926">
        <f t="shared" si="1"/>
        <v>0</v>
      </c>
      <c r="G7" s="926">
        <f t="shared" si="2"/>
        <v>0</v>
      </c>
      <c r="H7" s="926">
        <f t="shared" si="3"/>
        <v>0</v>
      </c>
      <c r="I7" s="926">
        <f t="shared" si="4"/>
        <v>0</v>
      </c>
      <c r="J7" s="926">
        <f t="shared" si="5"/>
        <v>0</v>
      </c>
      <c r="K7" s="926">
        <f t="shared" si="6"/>
        <v>0</v>
      </c>
      <c r="L7" s="926">
        <f t="shared" si="7"/>
        <v>0</v>
      </c>
      <c r="M7" s="490">
        <f t="shared" si="8"/>
        <v>0</v>
      </c>
      <c r="AH7" s="216"/>
      <c r="AI7" s="213"/>
      <c r="AJ7" s="217"/>
      <c r="AK7" s="217"/>
      <c r="AL7" s="217"/>
      <c r="AM7" s="217"/>
      <c r="AN7" s="217"/>
      <c r="AO7" s="217"/>
      <c r="AP7" s="217"/>
      <c r="AQ7" s="217"/>
      <c r="AR7" s="490">
        <f t="shared" si="9"/>
        <v>0</v>
      </c>
    </row>
    <row r="8" spans="1:44" ht="12.75" customHeight="1">
      <c r="A8" s="157" t="str">
        <f>'t1'!A8</f>
        <v>Dirigente II fascia a tempo determinato</v>
      </c>
      <c r="B8" s="230" t="str">
        <f>'t1'!B8</f>
        <v>0D0080</v>
      </c>
      <c r="C8" s="925">
        <f t="shared" si="10"/>
        <v>0</v>
      </c>
      <c r="D8" s="925">
        <f t="shared" si="11"/>
        <v>0</v>
      </c>
      <c r="E8" s="926">
        <f t="shared" si="0"/>
        <v>0</v>
      </c>
      <c r="F8" s="926">
        <f t="shared" si="1"/>
        <v>0</v>
      </c>
      <c r="G8" s="926">
        <f t="shared" si="2"/>
        <v>0</v>
      </c>
      <c r="H8" s="926">
        <f t="shared" si="3"/>
        <v>0</v>
      </c>
      <c r="I8" s="926">
        <f t="shared" si="4"/>
        <v>0</v>
      </c>
      <c r="J8" s="926">
        <f t="shared" si="5"/>
        <v>0</v>
      </c>
      <c r="K8" s="926">
        <f t="shared" si="6"/>
        <v>0</v>
      </c>
      <c r="L8" s="926">
        <f t="shared" si="7"/>
        <v>0</v>
      </c>
      <c r="M8" s="490">
        <f t="shared" si="8"/>
        <v>0</v>
      </c>
      <c r="AH8" s="216"/>
      <c r="AI8" s="213"/>
      <c r="AJ8" s="217"/>
      <c r="AK8" s="217"/>
      <c r="AL8" s="217"/>
      <c r="AM8" s="217"/>
      <c r="AN8" s="217"/>
      <c r="AO8" s="217"/>
      <c r="AP8" s="217"/>
      <c r="AQ8" s="217"/>
      <c r="AR8" s="490">
        <f t="shared" si="9"/>
        <v>0</v>
      </c>
    </row>
    <row r="9" spans="1:44" ht="12.75" customHeight="1">
      <c r="A9" s="157" t="str">
        <f>'t1'!A9</f>
        <v>Professional F9</v>
      </c>
      <c r="B9" s="230" t="str">
        <f>'t1'!B9</f>
        <v>0C3PF9</v>
      </c>
      <c r="C9" s="925">
        <f t="shared" si="10"/>
        <v>0</v>
      </c>
      <c r="D9" s="925">
        <f t="shared" si="11"/>
        <v>0</v>
      </c>
      <c r="E9" s="926">
        <f t="shared" si="0"/>
        <v>0</v>
      </c>
      <c r="F9" s="926">
        <f t="shared" si="1"/>
        <v>0</v>
      </c>
      <c r="G9" s="926">
        <f t="shared" si="2"/>
        <v>0</v>
      </c>
      <c r="H9" s="926">
        <f t="shared" si="3"/>
        <v>0</v>
      </c>
      <c r="I9" s="926">
        <f t="shared" si="4"/>
        <v>0</v>
      </c>
      <c r="J9" s="926">
        <f t="shared" si="5"/>
        <v>0</v>
      </c>
      <c r="K9" s="926">
        <f t="shared" si="6"/>
        <v>0</v>
      </c>
      <c r="L9" s="926">
        <f t="shared" si="7"/>
        <v>0</v>
      </c>
      <c r="M9" s="490">
        <f t="shared" si="8"/>
        <v>0</v>
      </c>
      <c r="AH9" s="216"/>
      <c r="AI9" s="213"/>
      <c r="AJ9" s="217"/>
      <c r="AK9" s="217"/>
      <c r="AL9" s="217"/>
      <c r="AM9" s="217"/>
      <c r="AN9" s="217"/>
      <c r="AO9" s="217"/>
      <c r="AP9" s="217"/>
      <c r="AQ9" s="217"/>
      <c r="AR9" s="490">
        <f t="shared" si="9"/>
        <v>0</v>
      </c>
    </row>
    <row r="10" spans="1:44" ht="12.75" customHeight="1">
      <c r="A10" s="157" t="str">
        <f>'t1'!A10</f>
        <v>Professional F8</v>
      </c>
      <c r="B10" s="230" t="str">
        <f>'t1'!B10</f>
        <v>0C3PF8</v>
      </c>
      <c r="C10" s="925">
        <f t="shared" si="10"/>
        <v>0</v>
      </c>
      <c r="D10" s="925">
        <f t="shared" si="11"/>
        <v>0</v>
      </c>
      <c r="E10" s="926">
        <f t="shared" si="0"/>
        <v>0</v>
      </c>
      <c r="F10" s="926">
        <f t="shared" si="1"/>
        <v>0</v>
      </c>
      <c r="G10" s="926">
        <f t="shared" si="2"/>
        <v>0</v>
      </c>
      <c r="H10" s="926">
        <f t="shared" si="3"/>
        <v>0</v>
      </c>
      <c r="I10" s="926">
        <f t="shared" si="4"/>
        <v>0</v>
      </c>
      <c r="J10" s="926">
        <f t="shared" si="5"/>
        <v>0</v>
      </c>
      <c r="K10" s="926">
        <f t="shared" si="6"/>
        <v>0</v>
      </c>
      <c r="L10" s="926">
        <f t="shared" si="7"/>
        <v>0</v>
      </c>
      <c r="M10" s="490">
        <f t="shared" si="8"/>
        <v>0</v>
      </c>
      <c r="AH10" s="216"/>
      <c r="AI10" s="213"/>
      <c r="AJ10" s="217"/>
      <c r="AK10" s="217"/>
      <c r="AL10" s="217"/>
      <c r="AM10" s="217"/>
      <c r="AN10" s="217"/>
      <c r="AO10" s="217"/>
      <c r="AP10" s="217"/>
      <c r="AQ10" s="217"/>
      <c r="AR10" s="490">
        <f t="shared" si="9"/>
        <v>0</v>
      </c>
    </row>
    <row r="11" spans="1:44" ht="12.75" customHeight="1">
      <c r="A11" s="157" t="str">
        <f>'t1'!A11</f>
        <v>Professional F7</v>
      </c>
      <c r="B11" s="230" t="str">
        <f>'t1'!B11</f>
        <v>0C3PF7</v>
      </c>
      <c r="C11" s="925">
        <f t="shared" si="10"/>
        <v>0</v>
      </c>
      <c r="D11" s="925">
        <f t="shared" si="11"/>
        <v>0</v>
      </c>
      <c r="E11" s="926">
        <f t="shared" si="0"/>
        <v>0</v>
      </c>
      <c r="F11" s="926">
        <f t="shared" si="1"/>
        <v>0</v>
      </c>
      <c r="G11" s="926">
        <f t="shared" si="2"/>
        <v>0</v>
      </c>
      <c r="H11" s="926">
        <f t="shared" si="3"/>
        <v>0</v>
      </c>
      <c r="I11" s="926">
        <f t="shared" si="4"/>
        <v>0</v>
      </c>
      <c r="J11" s="926">
        <f t="shared" si="5"/>
        <v>0</v>
      </c>
      <c r="K11" s="926">
        <f t="shared" si="6"/>
        <v>0</v>
      </c>
      <c r="L11" s="926">
        <f t="shared" si="7"/>
        <v>0</v>
      </c>
      <c r="M11" s="490">
        <f t="shared" si="8"/>
        <v>0</v>
      </c>
      <c r="AH11" s="216"/>
      <c r="AI11" s="213"/>
      <c r="AJ11" s="217"/>
      <c r="AK11" s="217"/>
      <c r="AL11" s="217"/>
      <c r="AM11" s="217"/>
      <c r="AN11" s="217"/>
      <c r="AO11" s="217"/>
      <c r="AP11" s="217"/>
      <c r="AQ11" s="217"/>
      <c r="AR11" s="490">
        <f t="shared" si="9"/>
        <v>0</v>
      </c>
    </row>
    <row r="12" spans="1:44" ht="12.75" customHeight="1">
      <c r="A12" s="157" t="str">
        <f>'t1'!A12</f>
        <v>Professional F6</v>
      </c>
      <c r="B12" s="230" t="str">
        <f>'t1'!B12</f>
        <v>0C3PF6</v>
      </c>
      <c r="C12" s="925">
        <f t="shared" si="10"/>
        <v>0</v>
      </c>
      <c r="D12" s="925">
        <f t="shared" si="11"/>
        <v>0</v>
      </c>
      <c r="E12" s="926">
        <f t="shared" si="0"/>
        <v>0</v>
      </c>
      <c r="F12" s="926">
        <f t="shared" si="1"/>
        <v>0</v>
      </c>
      <c r="G12" s="926">
        <f t="shared" si="2"/>
        <v>0</v>
      </c>
      <c r="H12" s="926">
        <f t="shared" si="3"/>
        <v>0</v>
      </c>
      <c r="I12" s="926">
        <f t="shared" si="4"/>
        <v>0</v>
      </c>
      <c r="J12" s="926">
        <f t="shared" si="5"/>
        <v>0</v>
      </c>
      <c r="K12" s="926">
        <f t="shared" si="6"/>
        <v>0</v>
      </c>
      <c r="L12" s="926">
        <f t="shared" si="7"/>
        <v>0</v>
      </c>
      <c r="M12" s="490">
        <f t="shared" si="8"/>
        <v>0</v>
      </c>
      <c r="AH12" s="216"/>
      <c r="AI12" s="213"/>
      <c r="AJ12" s="217"/>
      <c r="AK12" s="217"/>
      <c r="AL12" s="217"/>
      <c r="AM12" s="217"/>
      <c r="AN12" s="217"/>
      <c r="AO12" s="217"/>
      <c r="AP12" s="217"/>
      <c r="AQ12" s="217"/>
      <c r="AR12" s="490">
        <f t="shared" si="9"/>
        <v>0</v>
      </c>
    </row>
    <row r="13" spans="1:44" ht="12.75" customHeight="1">
      <c r="A13" s="157" t="str">
        <f>'t1'!A13</f>
        <v>Funzionario F7</v>
      </c>
      <c r="B13" s="230" t="str">
        <f>'t1'!B13</f>
        <v>0C3FF7</v>
      </c>
      <c r="C13" s="925">
        <f t="shared" si="10"/>
        <v>0</v>
      </c>
      <c r="D13" s="925">
        <f t="shared" si="11"/>
        <v>0</v>
      </c>
      <c r="E13" s="926">
        <f t="shared" si="0"/>
        <v>0</v>
      </c>
      <c r="F13" s="926">
        <f t="shared" si="1"/>
        <v>0</v>
      </c>
      <c r="G13" s="926">
        <f t="shared" si="2"/>
        <v>0</v>
      </c>
      <c r="H13" s="926">
        <f t="shared" si="3"/>
        <v>0</v>
      </c>
      <c r="I13" s="926">
        <f t="shared" si="4"/>
        <v>0</v>
      </c>
      <c r="J13" s="926">
        <f t="shared" si="5"/>
        <v>0</v>
      </c>
      <c r="K13" s="926">
        <f t="shared" si="6"/>
        <v>0</v>
      </c>
      <c r="L13" s="926">
        <f t="shared" si="7"/>
        <v>0</v>
      </c>
      <c r="M13" s="490">
        <f t="shared" si="8"/>
        <v>0</v>
      </c>
      <c r="AH13" s="216"/>
      <c r="AI13" s="213"/>
      <c r="AJ13" s="217"/>
      <c r="AK13" s="217"/>
      <c r="AL13" s="217"/>
      <c r="AM13" s="217"/>
      <c r="AN13" s="217"/>
      <c r="AO13" s="217"/>
      <c r="AP13" s="217"/>
      <c r="AQ13" s="217"/>
      <c r="AR13" s="490">
        <f t="shared" si="9"/>
        <v>0</v>
      </c>
    </row>
    <row r="14" spans="1:44" ht="12.75" customHeight="1">
      <c r="A14" s="157" t="str">
        <f>'t1'!A14</f>
        <v>Funzionario F6</v>
      </c>
      <c r="B14" s="230" t="str">
        <f>'t1'!B14</f>
        <v>0C3FF6</v>
      </c>
      <c r="C14" s="925">
        <f t="shared" si="10"/>
        <v>0</v>
      </c>
      <c r="D14" s="925">
        <f t="shared" si="11"/>
        <v>0</v>
      </c>
      <c r="E14" s="926">
        <f t="shared" si="0"/>
        <v>0</v>
      </c>
      <c r="F14" s="926">
        <f t="shared" si="1"/>
        <v>0</v>
      </c>
      <c r="G14" s="926">
        <f t="shared" si="2"/>
        <v>0</v>
      </c>
      <c r="H14" s="926">
        <f t="shared" si="3"/>
        <v>0</v>
      </c>
      <c r="I14" s="926">
        <f t="shared" si="4"/>
        <v>0</v>
      </c>
      <c r="J14" s="926">
        <f t="shared" si="5"/>
        <v>0</v>
      </c>
      <c r="K14" s="926">
        <f t="shared" si="6"/>
        <v>0</v>
      </c>
      <c r="L14" s="926">
        <f t="shared" si="7"/>
        <v>0</v>
      </c>
      <c r="M14" s="490">
        <f t="shared" si="8"/>
        <v>0</v>
      </c>
      <c r="AH14" s="216"/>
      <c r="AI14" s="213"/>
      <c r="AJ14" s="217"/>
      <c r="AK14" s="217"/>
      <c r="AL14" s="217"/>
      <c r="AM14" s="217"/>
      <c r="AN14" s="217"/>
      <c r="AO14" s="217"/>
      <c r="AP14" s="217"/>
      <c r="AQ14" s="217"/>
      <c r="AR14" s="490">
        <f t="shared" si="9"/>
        <v>0</v>
      </c>
    </row>
    <row r="15" spans="1:44" ht="12.75" customHeight="1">
      <c r="A15" s="157" t="str">
        <f>'t1'!A15</f>
        <v>Funzionario F5</v>
      </c>
      <c r="B15" s="230" t="str">
        <f>'t1'!B15</f>
        <v>0C3FF5</v>
      </c>
      <c r="C15" s="925">
        <f t="shared" si="10"/>
        <v>0</v>
      </c>
      <c r="D15" s="925">
        <f t="shared" si="11"/>
        <v>0</v>
      </c>
      <c r="E15" s="926">
        <f t="shared" si="0"/>
        <v>0</v>
      </c>
      <c r="F15" s="926">
        <f t="shared" si="1"/>
        <v>0</v>
      </c>
      <c r="G15" s="926">
        <f t="shared" si="2"/>
        <v>0</v>
      </c>
      <c r="H15" s="926">
        <f t="shared" si="3"/>
        <v>0</v>
      </c>
      <c r="I15" s="926">
        <f t="shared" si="4"/>
        <v>0</v>
      </c>
      <c r="J15" s="926">
        <f t="shared" si="5"/>
        <v>0</v>
      </c>
      <c r="K15" s="926">
        <f t="shared" si="6"/>
        <v>0</v>
      </c>
      <c r="L15" s="926">
        <f t="shared" si="7"/>
        <v>0</v>
      </c>
      <c r="M15" s="490">
        <f t="shared" si="8"/>
        <v>0</v>
      </c>
      <c r="AH15" s="216"/>
      <c r="AI15" s="213"/>
      <c r="AJ15" s="217"/>
      <c r="AK15" s="217"/>
      <c r="AL15" s="217"/>
      <c r="AM15" s="217"/>
      <c r="AN15" s="217"/>
      <c r="AO15" s="217"/>
      <c r="AP15" s="217"/>
      <c r="AQ15" s="217"/>
      <c r="AR15" s="490">
        <f t="shared" si="9"/>
        <v>0</v>
      </c>
    </row>
    <row r="16" spans="1:44" ht="12.75" customHeight="1">
      <c r="A16" s="157" t="str">
        <f>'t1'!A16</f>
        <v>Funzionario F4</v>
      </c>
      <c r="B16" s="230" t="str">
        <f>'t1'!B16</f>
        <v>0C3FF4</v>
      </c>
      <c r="C16" s="925">
        <f t="shared" si="10"/>
        <v>0</v>
      </c>
      <c r="D16" s="925">
        <f t="shared" si="11"/>
        <v>0</v>
      </c>
      <c r="E16" s="926">
        <f t="shared" si="0"/>
        <v>0</v>
      </c>
      <c r="F16" s="926">
        <f t="shared" si="1"/>
        <v>0</v>
      </c>
      <c r="G16" s="926">
        <f t="shared" si="2"/>
        <v>0</v>
      </c>
      <c r="H16" s="926">
        <f t="shared" si="3"/>
        <v>0</v>
      </c>
      <c r="I16" s="926">
        <f t="shared" si="4"/>
        <v>0</v>
      </c>
      <c r="J16" s="926">
        <f t="shared" si="5"/>
        <v>0</v>
      </c>
      <c r="K16" s="926">
        <f t="shared" si="6"/>
        <v>0</v>
      </c>
      <c r="L16" s="926">
        <f t="shared" si="7"/>
        <v>0</v>
      </c>
      <c r="M16" s="490">
        <f t="shared" si="8"/>
        <v>0</v>
      </c>
      <c r="AH16" s="216"/>
      <c r="AI16" s="213"/>
      <c r="AJ16" s="217"/>
      <c r="AK16" s="217"/>
      <c r="AL16" s="217"/>
      <c r="AM16" s="217"/>
      <c r="AN16" s="217"/>
      <c r="AO16" s="217"/>
      <c r="AP16" s="217"/>
      <c r="AQ16" s="217"/>
      <c r="AR16" s="490">
        <f t="shared" si="9"/>
        <v>0</v>
      </c>
    </row>
    <row r="17" spans="1:44" ht="12.75" customHeight="1">
      <c r="A17" s="157" t="str">
        <f>'t1'!A17</f>
        <v>Funzionario F3</v>
      </c>
      <c r="B17" s="230" t="str">
        <f>'t1'!B17</f>
        <v>0C3FF3</v>
      </c>
      <c r="C17" s="925">
        <f t="shared" si="10"/>
        <v>0</v>
      </c>
      <c r="D17" s="925">
        <f t="shared" si="11"/>
        <v>0</v>
      </c>
      <c r="E17" s="926">
        <f t="shared" si="0"/>
        <v>0</v>
      </c>
      <c r="F17" s="926">
        <f t="shared" si="1"/>
        <v>0</v>
      </c>
      <c r="G17" s="926">
        <f t="shared" si="2"/>
        <v>0</v>
      </c>
      <c r="H17" s="926">
        <f t="shared" si="3"/>
        <v>0</v>
      </c>
      <c r="I17" s="926">
        <f t="shared" si="4"/>
        <v>0</v>
      </c>
      <c r="J17" s="926">
        <f t="shared" si="5"/>
        <v>0</v>
      </c>
      <c r="K17" s="926">
        <f t="shared" si="6"/>
        <v>0</v>
      </c>
      <c r="L17" s="926">
        <f t="shared" si="7"/>
        <v>0</v>
      </c>
      <c r="M17" s="490">
        <f t="shared" si="8"/>
        <v>0</v>
      </c>
      <c r="AH17" s="216"/>
      <c r="AI17" s="213"/>
      <c r="AJ17" s="217"/>
      <c r="AK17" s="217"/>
      <c r="AL17" s="217"/>
      <c r="AM17" s="217"/>
      <c r="AN17" s="217"/>
      <c r="AO17" s="217"/>
      <c r="AP17" s="217"/>
      <c r="AQ17" s="217"/>
      <c r="AR17" s="490">
        <f t="shared" si="9"/>
        <v>0</v>
      </c>
    </row>
    <row r="18" spans="1:44" ht="12.75" customHeight="1">
      <c r="A18" s="157" t="str">
        <f>'t1'!A18</f>
        <v>Funzionaro F2</v>
      </c>
      <c r="B18" s="230" t="str">
        <f>'t1'!B18</f>
        <v>0C3FF2</v>
      </c>
      <c r="C18" s="925">
        <f t="shared" si="10"/>
        <v>0</v>
      </c>
      <c r="D18" s="925">
        <f t="shared" si="11"/>
        <v>0</v>
      </c>
      <c r="E18" s="926">
        <f t="shared" si="0"/>
        <v>0</v>
      </c>
      <c r="F18" s="926">
        <f t="shared" si="1"/>
        <v>0</v>
      </c>
      <c r="G18" s="926">
        <f t="shared" si="2"/>
        <v>0</v>
      </c>
      <c r="H18" s="926">
        <f t="shared" si="3"/>
        <v>0</v>
      </c>
      <c r="I18" s="926">
        <f t="shared" si="4"/>
        <v>0</v>
      </c>
      <c r="J18" s="926">
        <f t="shared" si="5"/>
        <v>0</v>
      </c>
      <c r="K18" s="926">
        <f t="shared" si="6"/>
        <v>0</v>
      </c>
      <c r="L18" s="926">
        <f t="shared" si="7"/>
        <v>0</v>
      </c>
      <c r="M18" s="490">
        <f t="shared" si="8"/>
        <v>0</v>
      </c>
      <c r="AH18" s="216"/>
      <c r="AI18" s="213"/>
      <c r="AJ18" s="217"/>
      <c r="AK18" s="217"/>
      <c r="AL18" s="217"/>
      <c r="AM18" s="217"/>
      <c r="AN18" s="217"/>
      <c r="AO18" s="217"/>
      <c r="AP18" s="217"/>
      <c r="AQ18" s="217"/>
      <c r="AR18" s="490">
        <f t="shared" si="9"/>
        <v>0</v>
      </c>
    </row>
    <row r="19" spans="1:44" ht="12.75" customHeight="1">
      <c r="A19" s="157" t="str">
        <f>'t1'!A19</f>
        <v>Funzionario F1</v>
      </c>
      <c r="B19" s="230" t="str">
        <f>'t1'!B19</f>
        <v>0C3FF1</v>
      </c>
      <c r="C19" s="925">
        <f t="shared" si="10"/>
        <v>0</v>
      </c>
      <c r="D19" s="925">
        <f t="shared" si="11"/>
        <v>0</v>
      </c>
      <c r="E19" s="926">
        <f t="shared" si="0"/>
        <v>0</v>
      </c>
      <c r="F19" s="926">
        <f t="shared" si="1"/>
        <v>0</v>
      </c>
      <c r="G19" s="926">
        <f t="shared" si="2"/>
        <v>0</v>
      </c>
      <c r="H19" s="926">
        <f t="shared" si="3"/>
        <v>0</v>
      </c>
      <c r="I19" s="926">
        <f t="shared" si="4"/>
        <v>0</v>
      </c>
      <c r="J19" s="926">
        <f t="shared" si="5"/>
        <v>0</v>
      </c>
      <c r="K19" s="926">
        <f t="shared" si="6"/>
        <v>0</v>
      </c>
      <c r="L19" s="926">
        <f t="shared" si="7"/>
        <v>0</v>
      </c>
      <c r="M19" s="490">
        <f t="shared" si="8"/>
        <v>0</v>
      </c>
      <c r="AH19" s="216"/>
      <c r="AI19" s="213"/>
      <c r="AJ19" s="217"/>
      <c r="AK19" s="217"/>
      <c r="AL19" s="217"/>
      <c r="AM19" s="217"/>
      <c r="AN19" s="217"/>
      <c r="AO19" s="217"/>
      <c r="AP19" s="217"/>
      <c r="AQ19" s="217"/>
      <c r="AR19" s="490">
        <f t="shared" si="9"/>
        <v>0</v>
      </c>
    </row>
    <row r="20" spans="1:44" ht="12.75" customHeight="1">
      <c r="A20" s="157" t="str">
        <f>'t1'!A20</f>
        <v>Collaboratore F6</v>
      </c>
      <c r="B20" s="230" t="str">
        <f>'t1'!B20</f>
        <v>0C2CF6</v>
      </c>
      <c r="C20" s="925">
        <f t="shared" si="10"/>
        <v>0</v>
      </c>
      <c r="D20" s="925">
        <f t="shared" si="11"/>
        <v>0</v>
      </c>
      <c r="E20" s="926">
        <f t="shared" si="0"/>
        <v>0</v>
      </c>
      <c r="F20" s="926">
        <f t="shared" si="1"/>
        <v>0</v>
      </c>
      <c r="G20" s="926">
        <f t="shared" si="2"/>
        <v>0</v>
      </c>
      <c r="H20" s="926">
        <f t="shared" si="3"/>
        <v>0</v>
      </c>
      <c r="I20" s="926">
        <f t="shared" si="4"/>
        <v>0</v>
      </c>
      <c r="J20" s="926">
        <f t="shared" si="5"/>
        <v>0</v>
      </c>
      <c r="K20" s="926">
        <f t="shared" si="6"/>
        <v>0</v>
      </c>
      <c r="L20" s="926">
        <f t="shared" si="7"/>
        <v>0</v>
      </c>
      <c r="M20" s="490">
        <f t="shared" si="8"/>
        <v>0</v>
      </c>
      <c r="AH20" s="216"/>
      <c r="AI20" s="213"/>
      <c r="AJ20" s="217"/>
      <c r="AK20" s="217"/>
      <c r="AL20" s="217"/>
      <c r="AM20" s="217"/>
      <c r="AN20" s="217"/>
      <c r="AO20" s="217"/>
      <c r="AP20" s="217"/>
      <c r="AQ20" s="217"/>
      <c r="AR20" s="490">
        <f t="shared" si="9"/>
        <v>0</v>
      </c>
    </row>
    <row r="21" spans="1:44" ht="12.75" customHeight="1">
      <c r="A21" s="157" t="str">
        <f>'t1'!A21</f>
        <v>Collaboratore F5</v>
      </c>
      <c r="B21" s="230" t="str">
        <f>'t1'!B21</f>
        <v>0C2CF5</v>
      </c>
      <c r="C21" s="925">
        <f t="shared" si="10"/>
        <v>0</v>
      </c>
      <c r="D21" s="925">
        <f t="shared" si="11"/>
        <v>0</v>
      </c>
      <c r="E21" s="926">
        <f t="shared" si="0"/>
        <v>0</v>
      </c>
      <c r="F21" s="926">
        <f t="shared" si="1"/>
        <v>0</v>
      </c>
      <c r="G21" s="926">
        <f t="shared" si="2"/>
        <v>0</v>
      </c>
      <c r="H21" s="926">
        <f t="shared" si="3"/>
        <v>0</v>
      </c>
      <c r="I21" s="926">
        <f t="shared" si="4"/>
        <v>0</v>
      </c>
      <c r="J21" s="926">
        <f t="shared" si="5"/>
        <v>0</v>
      </c>
      <c r="K21" s="926">
        <f t="shared" si="6"/>
        <v>0</v>
      </c>
      <c r="L21" s="926">
        <f t="shared" si="7"/>
        <v>0</v>
      </c>
      <c r="M21" s="490">
        <f t="shared" si="8"/>
        <v>0</v>
      </c>
      <c r="AH21" s="216"/>
      <c r="AI21" s="213"/>
      <c r="AJ21" s="217"/>
      <c r="AK21" s="217"/>
      <c r="AL21" s="217"/>
      <c r="AM21" s="217"/>
      <c r="AN21" s="217"/>
      <c r="AO21" s="217"/>
      <c r="AP21" s="217"/>
      <c r="AQ21" s="217"/>
      <c r="AR21" s="490">
        <f t="shared" si="9"/>
        <v>0</v>
      </c>
    </row>
    <row r="22" spans="1:44" ht="12.75" customHeight="1">
      <c r="A22" s="157" t="str">
        <f>'t1'!A22</f>
        <v>Collaboratore F4</v>
      </c>
      <c r="B22" s="230" t="str">
        <f>'t1'!B22</f>
        <v>0C2CF4</v>
      </c>
      <c r="C22" s="925">
        <f t="shared" si="10"/>
        <v>0</v>
      </c>
      <c r="D22" s="925">
        <f t="shared" si="11"/>
        <v>0</v>
      </c>
      <c r="E22" s="926">
        <f t="shared" si="0"/>
        <v>0</v>
      </c>
      <c r="F22" s="926">
        <f t="shared" si="1"/>
        <v>0</v>
      </c>
      <c r="G22" s="926">
        <f t="shared" si="2"/>
        <v>0</v>
      </c>
      <c r="H22" s="926">
        <f t="shared" si="3"/>
        <v>0</v>
      </c>
      <c r="I22" s="926">
        <f t="shared" si="4"/>
        <v>0</v>
      </c>
      <c r="J22" s="926">
        <f t="shared" si="5"/>
        <v>0</v>
      </c>
      <c r="K22" s="926">
        <f t="shared" si="6"/>
        <v>0</v>
      </c>
      <c r="L22" s="926">
        <f t="shared" si="7"/>
        <v>0</v>
      </c>
      <c r="M22" s="490">
        <f t="shared" si="8"/>
        <v>0</v>
      </c>
      <c r="AH22" s="216"/>
      <c r="AI22" s="213"/>
      <c r="AJ22" s="217"/>
      <c r="AK22" s="217"/>
      <c r="AL22" s="217"/>
      <c r="AM22" s="217"/>
      <c r="AN22" s="217"/>
      <c r="AO22" s="217"/>
      <c r="AP22" s="217"/>
      <c r="AQ22" s="217"/>
      <c r="AR22" s="490">
        <f t="shared" si="9"/>
        <v>0</v>
      </c>
    </row>
    <row r="23" spans="1:44" ht="12.75" customHeight="1">
      <c r="A23" s="157" t="str">
        <f>'t1'!A23</f>
        <v>Collaboratore F3</v>
      </c>
      <c r="B23" s="230" t="str">
        <f>'t1'!B23</f>
        <v>0C2CF3</v>
      </c>
      <c r="C23" s="925">
        <f t="shared" si="10"/>
        <v>0</v>
      </c>
      <c r="D23" s="925">
        <f t="shared" si="11"/>
        <v>0</v>
      </c>
      <c r="E23" s="926">
        <f t="shared" si="0"/>
        <v>0</v>
      </c>
      <c r="F23" s="926">
        <f t="shared" si="1"/>
        <v>0</v>
      </c>
      <c r="G23" s="926">
        <f t="shared" si="2"/>
        <v>0</v>
      </c>
      <c r="H23" s="926">
        <f t="shared" si="3"/>
        <v>0</v>
      </c>
      <c r="I23" s="926">
        <f t="shared" si="4"/>
        <v>0</v>
      </c>
      <c r="J23" s="926">
        <f t="shared" si="5"/>
        <v>0</v>
      </c>
      <c r="K23" s="926">
        <f t="shared" si="6"/>
        <v>0</v>
      </c>
      <c r="L23" s="926">
        <f t="shared" si="7"/>
        <v>0</v>
      </c>
      <c r="M23" s="490">
        <f t="shared" si="8"/>
        <v>0</v>
      </c>
      <c r="AH23" s="216"/>
      <c r="AI23" s="213"/>
      <c r="AJ23" s="217"/>
      <c r="AK23" s="217"/>
      <c r="AL23" s="217"/>
      <c r="AM23" s="217"/>
      <c r="AN23" s="217"/>
      <c r="AO23" s="217"/>
      <c r="AP23" s="217"/>
      <c r="AQ23" s="217"/>
      <c r="AR23" s="490">
        <f t="shared" si="9"/>
        <v>0</v>
      </c>
    </row>
    <row r="24" spans="1:44" ht="12.75" customHeight="1">
      <c r="A24" s="157" t="str">
        <f>'t1'!A24</f>
        <v>Collaboratore F2</v>
      </c>
      <c r="B24" s="230" t="str">
        <f>'t1'!B24</f>
        <v>0C2CF2</v>
      </c>
      <c r="C24" s="925">
        <f t="shared" si="10"/>
        <v>0</v>
      </c>
      <c r="D24" s="925">
        <f t="shared" si="11"/>
        <v>0</v>
      </c>
      <c r="E24" s="926">
        <f t="shared" si="0"/>
        <v>0</v>
      </c>
      <c r="F24" s="926">
        <f t="shared" si="1"/>
        <v>0</v>
      </c>
      <c r="G24" s="926">
        <f t="shared" si="2"/>
        <v>0</v>
      </c>
      <c r="H24" s="926">
        <f t="shared" si="3"/>
        <v>0</v>
      </c>
      <c r="I24" s="926">
        <f t="shared" si="4"/>
        <v>0</v>
      </c>
      <c r="J24" s="926">
        <f t="shared" si="5"/>
        <v>0</v>
      </c>
      <c r="K24" s="926">
        <f t="shared" si="6"/>
        <v>0</v>
      </c>
      <c r="L24" s="926">
        <f t="shared" si="7"/>
        <v>0</v>
      </c>
      <c r="M24" s="490">
        <f t="shared" si="8"/>
        <v>0</v>
      </c>
      <c r="AH24" s="216"/>
      <c r="AI24" s="213"/>
      <c r="AJ24" s="217"/>
      <c r="AK24" s="217"/>
      <c r="AL24" s="217"/>
      <c r="AM24" s="217"/>
      <c r="AN24" s="217"/>
      <c r="AO24" s="217"/>
      <c r="AP24" s="217"/>
      <c r="AQ24" s="217"/>
      <c r="AR24" s="490">
        <f t="shared" si="9"/>
        <v>0</v>
      </c>
    </row>
    <row r="25" spans="1:44" ht="12.75" customHeight="1">
      <c r="A25" s="157" t="str">
        <f>'t1'!A25</f>
        <v>Collaboratore F1</v>
      </c>
      <c r="B25" s="230" t="str">
        <f>'t1'!B25</f>
        <v>0C2CF1</v>
      </c>
      <c r="C25" s="925">
        <f t="shared" si="10"/>
        <v>0</v>
      </c>
      <c r="D25" s="925">
        <f t="shared" si="11"/>
        <v>0</v>
      </c>
      <c r="E25" s="926">
        <f t="shared" si="0"/>
        <v>0</v>
      </c>
      <c r="F25" s="926">
        <f t="shared" si="1"/>
        <v>0</v>
      </c>
      <c r="G25" s="926">
        <f t="shared" si="2"/>
        <v>0</v>
      </c>
      <c r="H25" s="926">
        <f t="shared" si="3"/>
        <v>0</v>
      </c>
      <c r="I25" s="926">
        <f t="shared" si="4"/>
        <v>0</v>
      </c>
      <c r="J25" s="926">
        <f t="shared" si="5"/>
        <v>0</v>
      </c>
      <c r="K25" s="926">
        <f t="shared" si="6"/>
        <v>0</v>
      </c>
      <c r="L25" s="926">
        <f t="shared" si="7"/>
        <v>0</v>
      </c>
      <c r="M25" s="490">
        <f t="shared" si="8"/>
        <v>0</v>
      </c>
      <c r="AH25" s="216"/>
      <c r="AI25" s="213"/>
      <c r="AJ25" s="217"/>
      <c r="AK25" s="217"/>
      <c r="AL25" s="217"/>
      <c r="AM25" s="217"/>
      <c r="AN25" s="217"/>
      <c r="AO25" s="217"/>
      <c r="AP25" s="217"/>
      <c r="AQ25" s="217"/>
      <c r="AR25" s="490">
        <f t="shared" si="9"/>
        <v>0</v>
      </c>
    </row>
    <row r="26" spans="1:44" ht="12.75" customHeight="1">
      <c r="A26" s="157" t="str">
        <f>'t1'!A26</f>
        <v>Operatore F3</v>
      </c>
      <c r="B26" s="230" t="str">
        <f>'t1'!B26</f>
        <v>0C1OF3</v>
      </c>
      <c r="C26" s="925">
        <f t="shared" si="10"/>
        <v>0</v>
      </c>
      <c r="D26" s="925">
        <f t="shared" si="11"/>
        <v>0</v>
      </c>
      <c r="E26" s="926">
        <f t="shared" si="0"/>
        <v>0</v>
      </c>
      <c r="F26" s="926">
        <f t="shared" si="1"/>
        <v>0</v>
      </c>
      <c r="G26" s="926">
        <f t="shared" si="2"/>
        <v>0</v>
      </c>
      <c r="H26" s="926">
        <f t="shared" si="3"/>
        <v>0</v>
      </c>
      <c r="I26" s="926">
        <f t="shared" si="4"/>
        <v>0</v>
      </c>
      <c r="J26" s="926">
        <f t="shared" si="5"/>
        <v>0</v>
      </c>
      <c r="K26" s="926">
        <f t="shared" si="6"/>
        <v>0</v>
      </c>
      <c r="L26" s="926">
        <f t="shared" si="7"/>
        <v>0</v>
      </c>
      <c r="M26" s="490">
        <f t="shared" si="8"/>
        <v>0</v>
      </c>
      <c r="AH26" s="216"/>
      <c r="AI26" s="213"/>
      <c r="AJ26" s="217"/>
      <c r="AK26" s="217"/>
      <c r="AL26" s="217"/>
      <c r="AM26" s="217"/>
      <c r="AN26" s="217"/>
      <c r="AO26" s="217"/>
      <c r="AP26" s="217"/>
      <c r="AQ26" s="217"/>
      <c r="AR26" s="490">
        <f t="shared" si="9"/>
        <v>0</v>
      </c>
    </row>
    <row r="27" spans="1:44" ht="12.75" customHeight="1">
      <c r="A27" s="157" t="str">
        <f>'t1'!A27</f>
        <v>Operatore F2</v>
      </c>
      <c r="B27" s="230" t="str">
        <f>'t1'!B27</f>
        <v>0C1OF2</v>
      </c>
      <c r="C27" s="925">
        <f t="shared" si="10"/>
        <v>0</v>
      </c>
      <c r="D27" s="925">
        <f t="shared" si="11"/>
        <v>0</v>
      </c>
      <c r="E27" s="926">
        <f t="shared" si="0"/>
        <v>0</v>
      </c>
      <c r="F27" s="926">
        <f t="shared" si="1"/>
        <v>0</v>
      </c>
      <c r="G27" s="926">
        <f t="shared" si="2"/>
        <v>0</v>
      </c>
      <c r="H27" s="926">
        <f t="shared" si="3"/>
        <v>0</v>
      </c>
      <c r="I27" s="926">
        <f t="shared" si="4"/>
        <v>0</v>
      </c>
      <c r="J27" s="926">
        <f t="shared" si="5"/>
        <v>0</v>
      </c>
      <c r="K27" s="926">
        <f t="shared" si="6"/>
        <v>0</v>
      </c>
      <c r="L27" s="926">
        <f t="shared" si="7"/>
        <v>0</v>
      </c>
      <c r="M27" s="490">
        <f t="shared" si="8"/>
        <v>0</v>
      </c>
      <c r="AH27" s="216"/>
      <c r="AI27" s="213"/>
      <c r="AJ27" s="217"/>
      <c r="AK27" s="217"/>
      <c r="AL27" s="217"/>
      <c r="AM27" s="217"/>
      <c r="AN27" s="217"/>
      <c r="AO27" s="217"/>
      <c r="AP27" s="217"/>
      <c r="AQ27" s="217"/>
      <c r="AR27" s="490">
        <f t="shared" si="9"/>
        <v>0</v>
      </c>
    </row>
    <row r="28" spans="1:44" ht="12.75" customHeight="1">
      <c r="A28" s="157" t="str">
        <f>'t1'!A28</f>
        <v>Operatore F1</v>
      </c>
      <c r="B28" s="230" t="str">
        <f>'t1'!B28</f>
        <v>0C1OF1</v>
      </c>
      <c r="C28" s="925">
        <f t="shared" si="10"/>
        <v>0</v>
      </c>
      <c r="D28" s="925">
        <f t="shared" si="11"/>
        <v>0</v>
      </c>
      <c r="E28" s="927">
        <f t="shared" si="0"/>
        <v>0</v>
      </c>
      <c r="F28" s="927">
        <f t="shared" si="1"/>
        <v>0</v>
      </c>
      <c r="G28" s="928">
        <f t="shared" si="2"/>
        <v>0</v>
      </c>
      <c r="H28" s="926">
        <f t="shared" si="3"/>
        <v>0</v>
      </c>
      <c r="I28" s="926">
        <f t="shared" si="4"/>
        <v>0</v>
      </c>
      <c r="J28" s="926">
        <f t="shared" si="5"/>
        <v>0</v>
      </c>
      <c r="K28" s="926">
        <f t="shared" si="6"/>
        <v>0</v>
      </c>
      <c r="L28" s="926">
        <f t="shared" si="7"/>
        <v>0</v>
      </c>
      <c r="M28" s="490">
        <f t="shared" si="8"/>
        <v>0</v>
      </c>
      <c r="AH28" s="216"/>
      <c r="AI28" s="213"/>
      <c r="AJ28" s="218"/>
      <c r="AK28" s="218"/>
      <c r="AL28" s="751"/>
      <c r="AM28" s="217"/>
      <c r="AN28" s="217"/>
      <c r="AO28" s="217"/>
      <c r="AP28" s="217"/>
      <c r="AQ28" s="217"/>
      <c r="AR28" s="490">
        <f t="shared" si="9"/>
        <v>0</v>
      </c>
    </row>
    <row r="29" spans="1:44" ht="12.75" customHeight="1" thickBot="1">
      <c r="A29" s="157" t="str">
        <f>'t1'!A29</f>
        <v>Personale contrattista a t. ind. (a)</v>
      </c>
      <c r="B29" s="230" t="str">
        <f>'t1'!B29</f>
        <v>000061</v>
      </c>
      <c r="C29" s="925">
        <f t="shared" si="10"/>
        <v>0</v>
      </c>
      <c r="D29" s="925">
        <f t="shared" si="11"/>
        <v>0</v>
      </c>
      <c r="E29" s="926">
        <f t="shared" si="0"/>
        <v>0</v>
      </c>
      <c r="F29" s="926">
        <f t="shared" si="1"/>
        <v>0</v>
      </c>
      <c r="G29" s="926">
        <f t="shared" si="2"/>
        <v>0</v>
      </c>
      <c r="H29" s="926">
        <f t="shared" si="3"/>
        <v>0</v>
      </c>
      <c r="I29" s="926">
        <f t="shared" si="4"/>
        <v>0</v>
      </c>
      <c r="J29" s="926">
        <f t="shared" si="5"/>
        <v>0</v>
      </c>
      <c r="K29" s="926">
        <f t="shared" si="6"/>
        <v>0</v>
      </c>
      <c r="L29" s="926">
        <f t="shared" si="7"/>
        <v>0</v>
      </c>
      <c r="M29" s="490">
        <f t="shared" si="8"/>
        <v>0</v>
      </c>
      <c r="AH29" s="216"/>
      <c r="AI29" s="213"/>
      <c r="AJ29" s="217"/>
      <c r="AK29" s="217"/>
      <c r="AL29" s="217"/>
      <c r="AM29" s="217"/>
      <c r="AN29" s="217"/>
      <c r="AO29" s="217"/>
      <c r="AP29" s="217"/>
      <c r="AQ29" s="217"/>
      <c r="AR29" s="490">
        <f t="shared" si="9"/>
        <v>0</v>
      </c>
    </row>
    <row r="30" spans="1:44" ht="15" customHeight="1" thickBot="1" thickTop="1">
      <c r="A30" s="167" t="s">
        <v>79</v>
      </c>
      <c r="B30" s="125"/>
      <c r="C30" s="489">
        <f aca="true" t="shared" si="12" ref="C30:M30">SUM(C6:C29)</f>
        <v>0</v>
      </c>
      <c r="D30" s="489">
        <f t="shared" si="12"/>
        <v>0</v>
      </c>
      <c r="E30" s="489">
        <f t="shared" si="12"/>
        <v>0</v>
      </c>
      <c r="F30" s="489">
        <f t="shared" si="12"/>
        <v>0</v>
      </c>
      <c r="G30" s="489">
        <f t="shared" si="12"/>
        <v>0</v>
      </c>
      <c r="H30" s="489">
        <f t="shared" si="12"/>
        <v>0</v>
      </c>
      <c r="I30" s="489">
        <f t="shared" si="12"/>
        <v>0</v>
      </c>
      <c r="J30" s="489">
        <f t="shared" si="12"/>
        <v>0</v>
      </c>
      <c r="K30" s="489">
        <f t="shared" si="12"/>
        <v>0</v>
      </c>
      <c r="L30" s="489">
        <f t="shared" si="12"/>
        <v>0</v>
      </c>
      <c r="M30" s="487">
        <f t="shared" si="12"/>
        <v>0</v>
      </c>
      <c r="AH30" s="489">
        <f aca="true" t="shared" si="13" ref="AH30:AR30">SUM(AH6:AH29)</f>
        <v>0</v>
      </c>
      <c r="AI30" s="489">
        <f t="shared" si="13"/>
        <v>0</v>
      </c>
      <c r="AJ30" s="489">
        <f t="shared" si="13"/>
        <v>0</v>
      </c>
      <c r="AK30" s="489">
        <f t="shared" si="13"/>
        <v>0</v>
      </c>
      <c r="AL30" s="489">
        <f t="shared" si="13"/>
        <v>0</v>
      </c>
      <c r="AM30" s="489">
        <f t="shared" si="13"/>
        <v>0</v>
      </c>
      <c r="AN30" s="489">
        <f t="shared" si="13"/>
        <v>0</v>
      </c>
      <c r="AO30" s="489">
        <f t="shared" si="13"/>
        <v>0</v>
      </c>
      <c r="AP30" s="489">
        <f t="shared" si="13"/>
        <v>0</v>
      </c>
      <c r="AQ30" s="489">
        <f t="shared" si="13"/>
        <v>0</v>
      </c>
      <c r="AR30" s="487">
        <f t="shared" si="13"/>
        <v>0</v>
      </c>
    </row>
    <row r="31" spans="1:47" ht="9.75">
      <c r="A31" s="25" t="str">
        <f>'t1'!$A$201</f>
        <v>(a) personale a tempo indeterminato al quale viene applicato un contratto di lavoro di tipo privatistico (es.:tipografico,chimico,edile,metalmeccanico,portierato, ecc.)</v>
      </c>
      <c r="M31" s="45"/>
      <c r="N31" s="45"/>
      <c r="O31" s="45"/>
      <c r="P31" s="45"/>
      <c r="Q31" s="45"/>
      <c r="AR31" s="45"/>
      <c r="AS31" s="45"/>
      <c r="AT31" s="45"/>
      <c r="AU31" s="45"/>
    </row>
    <row r="32" ht="9.75">
      <c r="A32" s="25"/>
    </row>
    <row r="33" spans="1:47" ht="9.75">
      <c r="A33" s="5" t="s">
        <v>189</v>
      </c>
      <c r="B33" s="62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</row>
    <row r="34" ht="9.75">
      <c r="A34" s="159"/>
    </row>
    <row r="35" ht="9.75">
      <c r="A35" s="159"/>
    </row>
    <row r="36" ht="9.75">
      <c r="A36" s="3"/>
    </row>
  </sheetData>
  <sheetProtection password="EA98" sheet="1" formatColumns="0" selectLockedCells="1"/>
  <mergeCells count="1">
    <mergeCell ref="A1:AR1"/>
  </mergeCells>
  <dataValidations count="1">
    <dataValidation type="whole" allowBlank="1" showInputMessage="1" showErrorMessage="1" errorTitle="ERRORE NEL DATO IMMESSO" error="INSERIRE SOLO NUMERI INTERI" sqref="AH6:AQ2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1"/>
  <dimension ref="A1:N53"/>
  <sheetViews>
    <sheetView showGridLines="0" zoomScalePageLayoutView="0" workbookViewId="0" topLeftCell="A1">
      <pane ySplit="3" topLeftCell="A4" activePane="bottomLeft" state="frozen"/>
      <selection pane="topLeft" activeCell="A2" sqref="A2"/>
      <selection pane="bottomLeft" activeCell="D4" sqref="D4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0" style="0" hidden="1" customWidth="1"/>
  </cols>
  <sheetData>
    <row r="1" spans="1:14" s="5" customFormat="1" ht="43.5" customHeight="1">
      <c r="A1" s="1048" t="str">
        <f>'t1'!A1</f>
        <v>COMPARTO Digit-PA - anno 2016</v>
      </c>
      <c r="B1" s="1048"/>
      <c r="C1" s="1048"/>
      <c r="D1" s="1048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1097">
        <f>IF(AND(A32="",(D25+D26+D27+D28+D29)&gt;0),"ATTENZIONE!  Inserire nel campo NOTE l'elenco delle Istituzioni ed il relativo importo dei rimborsi",IF(AND(A32&lt;&gt;"",(D25+D26+D27+D28+D29)=0),"ATTENZIONE!  il campo NOTE non deve essere compilato in assenza di rimborsi",""))</f>
      </c>
      <c r="C2" s="1097"/>
      <c r="D2" s="1097"/>
    </row>
    <row r="3" spans="1:4" ht="21.75" customHeight="1" thickBot="1">
      <c r="A3" s="113" t="s">
        <v>134</v>
      </c>
      <c r="B3" s="302" t="s">
        <v>107</v>
      </c>
      <c r="C3" s="929"/>
      <c r="D3" s="303" t="s">
        <v>109</v>
      </c>
    </row>
    <row r="4" spans="1:4" s="115" customFormat="1" ht="23.25" customHeight="1" thickTop="1">
      <c r="A4" s="114" t="s">
        <v>156</v>
      </c>
      <c r="B4" s="174" t="s">
        <v>160</v>
      </c>
      <c r="C4" s="945">
        <f>ROUND(D4,0)</f>
        <v>0</v>
      </c>
      <c r="D4" s="219"/>
    </row>
    <row r="5" spans="1:4" s="115" customFormat="1" ht="23.25" customHeight="1">
      <c r="A5" s="118" t="s">
        <v>391</v>
      </c>
      <c r="B5" s="175" t="s">
        <v>172</v>
      </c>
      <c r="C5" s="931">
        <f aca="true" t="shared" si="0" ref="C5:C29">ROUND(D5,0)</f>
        <v>0</v>
      </c>
      <c r="D5" s="219"/>
    </row>
    <row r="6" spans="1:4" s="115" customFormat="1" ht="23.25" customHeight="1">
      <c r="A6" s="118" t="s">
        <v>150</v>
      </c>
      <c r="B6" s="164" t="s">
        <v>173</v>
      </c>
      <c r="C6" s="930">
        <f t="shared" si="0"/>
        <v>0</v>
      </c>
      <c r="D6" s="219"/>
    </row>
    <row r="7" spans="1:4" s="115" customFormat="1" ht="23.25" customHeight="1">
      <c r="A7" s="118" t="s">
        <v>154</v>
      </c>
      <c r="B7" s="176" t="s">
        <v>174</v>
      </c>
      <c r="C7" s="931">
        <f t="shared" si="0"/>
        <v>0</v>
      </c>
      <c r="D7" s="219"/>
    </row>
    <row r="8" spans="1:4" s="115" customFormat="1" ht="23.25" customHeight="1">
      <c r="A8" s="119" t="s">
        <v>153</v>
      </c>
      <c r="B8" s="164" t="s">
        <v>175</v>
      </c>
      <c r="C8" s="930">
        <f t="shared" si="0"/>
        <v>0</v>
      </c>
      <c r="D8" s="219"/>
    </row>
    <row r="9" spans="1:4" s="115" customFormat="1" ht="23.25" customHeight="1">
      <c r="A9" s="142" t="s">
        <v>152</v>
      </c>
      <c r="B9" s="176" t="s">
        <v>176</v>
      </c>
      <c r="C9" s="931">
        <f t="shared" si="0"/>
        <v>0</v>
      </c>
      <c r="D9" s="220"/>
    </row>
    <row r="10" spans="1:4" s="115" customFormat="1" ht="23.25" customHeight="1">
      <c r="A10" s="177" t="s">
        <v>392</v>
      </c>
      <c r="B10" s="164" t="s">
        <v>164</v>
      </c>
      <c r="C10" s="930">
        <f t="shared" si="0"/>
        <v>0</v>
      </c>
      <c r="D10" s="219"/>
    </row>
    <row r="11" spans="1:4" s="115" customFormat="1" ht="23.25" customHeight="1">
      <c r="A11" s="119" t="s">
        <v>177</v>
      </c>
      <c r="B11" s="163" t="s">
        <v>178</v>
      </c>
      <c r="C11" s="930">
        <f t="shared" si="0"/>
        <v>0</v>
      </c>
      <c r="D11" s="219"/>
    </row>
    <row r="12" spans="1:4" s="115" customFormat="1" ht="23.25" customHeight="1">
      <c r="A12" s="119" t="s">
        <v>53</v>
      </c>
      <c r="B12" s="163" t="s">
        <v>180</v>
      </c>
      <c r="C12" s="930">
        <f t="shared" si="0"/>
        <v>0</v>
      </c>
      <c r="D12" s="219"/>
    </row>
    <row r="13" spans="1:4" s="115" customFormat="1" ht="23.25" customHeight="1">
      <c r="A13" s="119" t="s">
        <v>393</v>
      </c>
      <c r="B13" s="164" t="s">
        <v>192</v>
      </c>
      <c r="C13" s="932">
        <f t="shared" si="0"/>
        <v>0</v>
      </c>
      <c r="D13" s="219"/>
    </row>
    <row r="14" spans="1:4" s="115" customFormat="1" ht="23.25" customHeight="1">
      <c r="A14" s="119" t="s">
        <v>2</v>
      </c>
      <c r="B14" s="164" t="s">
        <v>3</v>
      </c>
      <c r="C14" s="932">
        <f t="shared" si="0"/>
        <v>0</v>
      </c>
      <c r="D14" s="219"/>
    </row>
    <row r="15" spans="1:4" s="115" customFormat="1" ht="23.25" customHeight="1">
      <c r="A15" s="142" t="s">
        <v>111</v>
      </c>
      <c r="B15" s="176" t="s">
        <v>179</v>
      </c>
      <c r="C15" s="933">
        <f t="shared" si="0"/>
        <v>0</v>
      </c>
      <c r="D15" s="220"/>
    </row>
    <row r="16" spans="1:4" s="115" customFormat="1" ht="23.25" customHeight="1">
      <c r="A16" s="177" t="s">
        <v>394</v>
      </c>
      <c r="B16" s="175" t="s">
        <v>161</v>
      </c>
      <c r="C16" s="934">
        <f t="shared" si="0"/>
        <v>0</v>
      </c>
      <c r="D16" s="220"/>
    </row>
    <row r="17" spans="1:4" s="115" customFormat="1" ht="23.25" customHeight="1">
      <c r="A17" s="120" t="s">
        <v>395</v>
      </c>
      <c r="B17" s="164" t="s">
        <v>162</v>
      </c>
      <c r="C17" s="932">
        <f t="shared" si="0"/>
        <v>0</v>
      </c>
      <c r="D17" s="219"/>
    </row>
    <row r="18" spans="1:4" s="117" customFormat="1" ht="23.25" customHeight="1">
      <c r="A18" s="116" t="s">
        <v>151</v>
      </c>
      <c r="B18" s="163" t="s">
        <v>171</v>
      </c>
      <c r="C18" s="932">
        <f t="shared" si="0"/>
        <v>0</v>
      </c>
      <c r="D18" s="220"/>
    </row>
    <row r="19" spans="1:4" s="117" customFormat="1" ht="23.25" customHeight="1">
      <c r="A19" s="843" t="s">
        <v>567</v>
      </c>
      <c r="B19" s="844" t="s">
        <v>568</v>
      </c>
      <c r="C19" s="935">
        <f t="shared" si="0"/>
        <v>0</v>
      </c>
      <c r="D19" s="219"/>
    </row>
    <row r="20" spans="1:7" s="5" customFormat="1" ht="23.25" customHeight="1">
      <c r="A20" s="114" t="s">
        <v>396</v>
      </c>
      <c r="B20" s="164" t="s">
        <v>167</v>
      </c>
      <c r="C20" s="932">
        <f t="shared" si="0"/>
        <v>0</v>
      </c>
      <c r="D20" s="219"/>
      <c r="G20" s="845" t="s">
        <v>569</v>
      </c>
    </row>
    <row r="21" spans="1:7" s="117" customFormat="1" ht="23.25" customHeight="1">
      <c r="A21" s="114" t="s">
        <v>397</v>
      </c>
      <c r="B21" s="176" t="s">
        <v>168</v>
      </c>
      <c r="C21" s="933">
        <f t="shared" si="0"/>
        <v>0</v>
      </c>
      <c r="D21" s="219"/>
      <c r="G21" s="846" t="s">
        <v>570</v>
      </c>
    </row>
    <row r="22" spans="1:7" s="117" customFormat="1" ht="23.25" customHeight="1">
      <c r="A22" s="114" t="s">
        <v>110</v>
      </c>
      <c r="B22" s="164" t="s">
        <v>169</v>
      </c>
      <c r="C22" s="932">
        <f t="shared" si="0"/>
        <v>0</v>
      </c>
      <c r="D22" s="219"/>
      <c r="F22" s="847" t="s">
        <v>571</v>
      </c>
      <c r="G22" s="848">
        <v>2</v>
      </c>
    </row>
    <row r="23" spans="1:4" s="117" customFormat="1" ht="23.25" customHeight="1">
      <c r="A23" s="114" t="s">
        <v>398</v>
      </c>
      <c r="B23" s="176" t="s">
        <v>163</v>
      </c>
      <c r="C23" s="933">
        <f t="shared" si="0"/>
        <v>0</v>
      </c>
      <c r="D23" s="219"/>
    </row>
    <row r="24" spans="1:4" s="117" customFormat="1" ht="23.25" customHeight="1">
      <c r="A24" s="852" t="s">
        <v>578</v>
      </c>
      <c r="B24" s="164" t="s">
        <v>165</v>
      </c>
      <c r="C24" s="936">
        <f t="shared" si="0"/>
        <v>0</v>
      </c>
      <c r="D24" s="221"/>
    </row>
    <row r="25" spans="1:4" s="117" customFormat="1" ht="23.25" customHeight="1">
      <c r="A25" s="178" t="s">
        <v>412</v>
      </c>
      <c r="B25" s="163" t="s">
        <v>166</v>
      </c>
      <c r="C25" s="937">
        <f t="shared" si="0"/>
        <v>0</v>
      </c>
      <c r="D25" s="221"/>
    </row>
    <row r="26" spans="1:4" s="117" customFormat="1" ht="23.25" customHeight="1">
      <c r="A26" s="178" t="s">
        <v>413</v>
      </c>
      <c r="B26" s="163" t="s">
        <v>414</v>
      </c>
      <c r="C26" s="937">
        <f t="shared" si="0"/>
        <v>0</v>
      </c>
      <c r="D26" s="221"/>
    </row>
    <row r="27" spans="1:4" s="117" customFormat="1" ht="23.25" customHeight="1">
      <c r="A27" s="697" t="s">
        <v>440</v>
      </c>
      <c r="B27" s="163" t="s">
        <v>400</v>
      </c>
      <c r="C27" s="937">
        <f t="shared" si="0"/>
        <v>0</v>
      </c>
      <c r="D27" s="221"/>
    </row>
    <row r="28" spans="1:4" s="117" customFormat="1" ht="23.25" customHeight="1">
      <c r="A28" s="696" t="s">
        <v>439</v>
      </c>
      <c r="B28" s="164" t="s">
        <v>170</v>
      </c>
      <c r="C28" s="938">
        <f t="shared" si="0"/>
        <v>0</v>
      </c>
      <c r="D28" s="220"/>
    </row>
    <row r="29" spans="1:4" s="117" customFormat="1" ht="23.25" customHeight="1" thickBot="1">
      <c r="A29" s="699" t="s">
        <v>441</v>
      </c>
      <c r="B29" s="165" t="s">
        <v>415</v>
      </c>
      <c r="C29" s="939">
        <f t="shared" si="0"/>
        <v>0</v>
      </c>
      <c r="D29" s="222"/>
    </row>
    <row r="30" spans="1:4" s="117" customFormat="1" ht="15" customHeight="1" thickBot="1">
      <c r="A30" s="1104" t="str">
        <f>IF(G22=1,"ATTENZIONE è stata dichiarata IRAP commerciale. Controllare l'importo inserito!"," ")</f>
        <v> </v>
      </c>
      <c r="B30" s="1104"/>
      <c r="C30" s="1104"/>
      <c r="D30" s="1104"/>
    </row>
    <row r="31" spans="1:4" s="117" customFormat="1" ht="15" customHeight="1">
      <c r="A31" s="1101" t="s">
        <v>553</v>
      </c>
      <c r="B31" s="1102"/>
      <c r="C31" s="1102"/>
      <c r="D31" s="1103"/>
    </row>
    <row r="32" spans="1:8" s="117" customFormat="1" ht="94.5" customHeight="1" thickBot="1">
      <c r="A32" s="1098"/>
      <c r="B32" s="1099"/>
      <c r="C32" s="1099"/>
      <c r="D32" s="1100"/>
      <c r="E32" s="1105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1106"/>
      <c r="G32" s="1106"/>
      <c r="H32" s="1106"/>
    </row>
    <row r="33" spans="1:4" s="117" customFormat="1" ht="15" customHeight="1" thickBot="1">
      <c r="A33" s="1104"/>
      <c r="B33" s="1104"/>
      <c r="C33" s="1104"/>
      <c r="D33" s="1104"/>
    </row>
    <row r="34" spans="1:4" s="117" customFormat="1" ht="15" customHeight="1">
      <c r="A34" s="1101" t="s">
        <v>554</v>
      </c>
      <c r="B34" s="1102"/>
      <c r="C34" s="1102"/>
      <c r="D34" s="1103"/>
    </row>
    <row r="35" spans="1:8" s="117" customFormat="1" ht="94.5" customHeight="1" thickBot="1">
      <c r="A35" s="1098"/>
      <c r="B35" s="1099"/>
      <c r="C35" s="1099"/>
      <c r="D35" s="1100"/>
      <c r="E35" s="1105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1106"/>
      <c r="G35" s="1106"/>
      <c r="H35" s="1106"/>
    </row>
    <row r="36" spans="1:3" s="117" customFormat="1" ht="23.25" customHeight="1">
      <c r="A36" s="5" t="s">
        <v>442</v>
      </c>
      <c r="B36"/>
      <c r="C36"/>
    </row>
    <row r="37" spans="1:4" ht="25.5" customHeight="1">
      <c r="A37" s="1107" t="s">
        <v>555</v>
      </c>
      <c r="B37" s="1107"/>
      <c r="C37" s="1107"/>
      <c r="D37" s="1107"/>
    </row>
    <row r="38" spans="1:4" ht="25.5" customHeight="1">
      <c r="A38" s="1107" t="s">
        <v>556</v>
      </c>
      <c r="B38" s="1107"/>
      <c r="C38" s="1107"/>
      <c r="D38" s="1107"/>
    </row>
    <row r="53" ht="9.75">
      <c r="A53" s="698"/>
    </row>
  </sheetData>
  <sheetProtection password="EA98" sheet="1" formatColumns="0" selectLockedCells="1"/>
  <mergeCells count="12">
    <mergeCell ref="E32:H32"/>
    <mergeCell ref="A33:D33"/>
    <mergeCell ref="A35:D35"/>
    <mergeCell ref="E35:H35"/>
    <mergeCell ref="A37:D37"/>
    <mergeCell ref="A38:D38"/>
    <mergeCell ref="B2:D2"/>
    <mergeCell ref="A32:D32"/>
    <mergeCell ref="A31:D31"/>
    <mergeCell ref="A34:D34"/>
    <mergeCell ref="A1:D1"/>
    <mergeCell ref="A30:D30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:C6"/>
    </sheetView>
  </sheetViews>
  <sheetFormatPr defaultColWidth="9.33203125" defaultRowHeight="10.5"/>
  <cols>
    <col min="1" max="1" width="87.83203125" style="378" customWidth="1"/>
    <col min="2" max="3" width="25.83203125" style="378" customWidth="1"/>
    <col min="4" max="4" width="60.83203125" style="378" customWidth="1"/>
    <col min="5" max="5" width="9.16015625" style="378" hidden="1" customWidth="1"/>
    <col min="6" max="6" width="10" style="378" customWidth="1"/>
    <col min="7" max="16384" width="9.16015625" style="378" customWidth="1"/>
  </cols>
  <sheetData>
    <row r="1" spans="1:12" s="377" customFormat="1" ht="43.5" customHeight="1">
      <c r="A1" s="1048" t="str">
        <f>'t1'!A1</f>
        <v>COMPARTO Digit-PA - anno 2016</v>
      </c>
      <c r="B1" s="1048"/>
      <c r="C1" s="1108"/>
      <c r="D1" s="1108"/>
      <c r="E1" s="795"/>
      <c r="F1" s="4"/>
      <c r="G1" s="795"/>
      <c r="H1" s="795"/>
      <c r="I1" s="795"/>
      <c r="J1" s="795"/>
      <c r="L1" s="378"/>
    </row>
    <row r="2" spans="1:4" ht="30" customHeight="1" thickBot="1">
      <c r="A2" s="1109" t="str">
        <f>IF(B31&gt;0,IF($F$32&gt;0," ","Attenzione: Compilare la presente Tabella"),IF(C31=0," "," "))</f>
        <v> </v>
      </c>
      <c r="B2" s="1109"/>
      <c r="C2" s="1110"/>
      <c r="D2" s="1110"/>
    </row>
    <row r="3" spans="1:4" ht="21.75" customHeight="1" thickBot="1">
      <c r="A3" s="796" t="s">
        <v>533</v>
      </c>
      <c r="B3" s="797" t="s">
        <v>534</v>
      </c>
      <c r="C3" s="797" t="s">
        <v>535</v>
      </c>
      <c r="D3" s="798" t="s">
        <v>433</v>
      </c>
    </row>
    <row r="4" spans="1:5" s="802" customFormat="1" ht="23.25" customHeight="1">
      <c r="A4" s="799" t="s">
        <v>536</v>
      </c>
      <c r="B4" s="800">
        <f>'t12'!J30</f>
        <v>0</v>
      </c>
      <c r="C4" s="1111"/>
      <c r="D4" s="1114"/>
      <c r="E4" s="801" t="s">
        <v>537</v>
      </c>
    </row>
    <row r="5" spans="1:5" s="802" customFormat="1" ht="23.25" customHeight="1">
      <c r="A5" s="697" t="s">
        <v>538</v>
      </c>
      <c r="B5" s="803">
        <f>'t13'!M30</f>
        <v>0</v>
      </c>
      <c r="C5" s="1112"/>
      <c r="D5" s="1115"/>
      <c r="E5" s="801" t="s">
        <v>539</v>
      </c>
    </row>
    <row r="6" spans="1:5" s="802" customFormat="1" ht="23.25" customHeight="1">
      <c r="A6" s="697" t="s">
        <v>540</v>
      </c>
      <c r="B6" s="803">
        <f>'t14'!D4</f>
        <v>0</v>
      </c>
      <c r="C6" s="1113"/>
      <c r="D6" s="1116"/>
      <c r="E6" s="801" t="s">
        <v>539</v>
      </c>
    </row>
    <row r="7" spans="1:5" s="802" customFormat="1" ht="23.25" customHeight="1">
      <c r="A7" s="697" t="s">
        <v>541</v>
      </c>
      <c r="B7" s="803">
        <f>'t14'!D5</f>
        <v>0</v>
      </c>
      <c r="C7" s="804"/>
      <c r="D7" s="805"/>
      <c r="E7" s="801" t="s">
        <v>172</v>
      </c>
    </row>
    <row r="8" spans="1:5" s="802" customFormat="1" ht="23.25" customHeight="1">
      <c r="A8" s="697" t="s">
        <v>150</v>
      </c>
      <c r="B8" s="803">
        <f>'t14'!D6</f>
        <v>0</v>
      </c>
      <c r="C8" s="804"/>
      <c r="D8" s="805"/>
      <c r="E8" s="801" t="s">
        <v>173</v>
      </c>
    </row>
    <row r="9" spans="1:5" s="802" customFormat="1" ht="23.25" customHeight="1">
      <c r="A9" s="806" t="s">
        <v>154</v>
      </c>
      <c r="B9" s="803">
        <f>'t14'!D7</f>
        <v>0</v>
      </c>
      <c r="C9" s="807"/>
      <c r="D9" s="808"/>
      <c r="E9" s="801" t="s">
        <v>174</v>
      </c>
    </row>
    <row r="10" spans="1:5" s="802" customFormat="1" ht="23.25" customHeight="1">
      <c r="A10" s="697" t="s">
        <v>153</v>
      </c>
      <c r="B10" s="803">
        <f>'t14'!D8</f>
        <v>0</v>
      </c>
      <c r="C10" s="804"/>
      <c r="D10" s="805"/>
      <c r="E10" s="801" t="s">
        <v>175</v>
      </c>
    </row>
    <row r="11" spans="1:5" s="802" customFormat="1" ht="23.25" customHeight="1">
      <c r="A11" s="697" t="s">
        <v>152</v>
      </c>
      <c r="B11" s="803">
        <f>'t14'!D9</f>
        <v>0</v>
      </c>
      <c r="C11" s="804"/>
      <c r="D11" s="805"/>
      <c r="E11" s="801" t="s">
        <v>176</v>
      </c>
    </row>
    <row r="12" spans="1:5" s="802" customFormat="1" ht="23.25" customHeight="1">
      <c r="A12" s="697" t="s">
        <v>557</v>
      </c>
      <c r="B12" s="803">
        <f>'t14'!D10</f>
        <v>0</v>
      </c>
      <c r="C12" s="804"/>
      <c r="D12" s="805"/>
      <c r="E12" s="801" t="s">
        <v>164</v>
      </c>
    </row>
    <row r="13" spans="1:5" s="802" customFormat="1" ht="23.25" customHeight="1">
      <c r="A13" s="697" t="s">
        <v>558</v>
      </c>
      <c r="B13" s="803">
        <f>'t14'!D23</f>
        <v>0</v>
      </c>
      <c r="C13" s="804"/>
      <c r="D13" s="805"/>
      <c r="E13" s="801" t="s">
        <v>163</v>
      </c>
    </row>
    <row r="14" spans="1:5" s="802" customFormat="1" ht="23.25" customHeight="1">
      <c r="A14" s="697" t="s">
        <v>177</v>
      </c>
      <c r="B14" s="803">
        <f>'t14'!D11</f>
        <v>0</v>
      </c>
      <c r="C14" s="804"/>
      <c r="D14" s="805"/>
      <c r="E14" s="801" t="s">
        <v>178</v>
      </c>
    </row>
    <row r="15" spans="1:5" s="802" customFormat="1" ht="23.25" customHeight="1">
      <c r="A15" s="697" t="s">
        <v>53</v>
      </c>
      <c r="B15" s="809">
        <f>'t14'!D12</f>
        <v>0</v>
      </c>
      <c r="C15" s="807"/>
      <c r="D15" s="808"/>
      <c r="E15" s="801" t="s">
        <v>180</v>
      </c>
    </row>
    <row r="16" spans="1:5" s="802" customFormat="1" ht="23.25" customHeight="1">
      <c r="A16" s="697" t="s">
        <v>393</v>
      </c>
      <c r="B16" s="803">
        <f>'t14'!D13</f>
        <v>0</v>
      </c>
      <c r="C16" s="807"/>
      <c r="D16" s="808"/>
      <c r="E16" s="801" t="s">
        <v>192</v>
      </c>
    </row>
    <row r="17" spans="1:5" s="802" customFormat="1" ht="23.25" customHeight="1">
      <c r="A17" s="697" t="s">
        <v>542</v>
      </c>
      <c r="B17" s="803">
        <f>'t14'!D14</f>
        <v>0</v>
      </c>
      <c r="C17" s="804"/>
      <c r="D17" s="805"/>
      <c r="E17" s="801" t="s">
        <v>3</v>
      </c>
    </row>
    <row r="18" spans="1:5" s="810" customFormat="1" ht="23.25" customHeight="1">
      <c r="A18" s="697" t="s">
        <v>111</v>
      </c>
      <c r="B18" s="803">
        <f>'t14'!D15</f>
        <v>0</v>
      </c>
      <c r="C18" s="807"/>
      <c r="D18" s="808"/>
      <c r="E18" s="794" t="s">
        <v>179</v>
      </c>
    </row>
    <row r="19" spans="1:5" s="377" customFormat="1" ht="23.25" customHeight="1">
      <c r="A19" s="697" t="s">
        <v>559</v>
      </c>
      <c r="B19" s="803">
        <f>'t14'!D16</f>
        <v>0</v>
      </c>
      <c r="C19" s="804"/>
      <c r="D19" s="805"/>
      <c r="E19" s="811" t="s">
        <v>161</v>
      </c>
    </row>
    <row r="20" spans="1:5" s="810" customFormat="1" ht="23.25" customHeight="1">
      <c r="A20" s="697" t="s">
        <v>395</v>
      </c>
      <c r="B20" s="803">
        <f>'t14'!D17</f>
        <v>0</v>
      </c>
      <c r="C20" s="804"/>
      <c r="D20" s="805"/>
      <c r="E20" s="801" t="s">
        <v>162</v>
      </c>
    </row>
    <row r="21" spans="1:5" s="810" customFormat="1" ht="23.25" customHeight="1">
      <c r="A21" s="697" t="s">
        <v>151</v>
      </c>
      <c r="B21" s="803">
        <f>'t14'!D18</f>
        <v>0</v>
      </c>
      <c r="C21" s="804"/>
      <c r="D21" s="805"/>
      <c r="E21" s="801" t="s">
        <v>171</v>
      </c>
    </row>
    <row r="22" spans="1:5" s="810" customFormat="1" ht="23.25" customHeight="1">
      <c r="A22" s="697" t="s">
        <v>567</v>
      </c>
      <c r="B22" s="803">
        <f>'t14'!D19</f>
        <v>0</v>
      </c>
      <c r="C22" s="804"/>
      <c r="D22" s="805"/>
      <c r="E22" s="801" t="s">
        <v>568</v>
      </c>
    </row>
    <row r="23" spans="1:5" s="810" customFormat="1" ht="23.25" customHeight="1">
      <c r="A23" s="697" t="s">
        <v>543</v>
      </c>
      <c r="B23" s="803">
        <f>'t14'!D20</f>
        <v>0</v>
      </c>
      <c r="C23" s="804"/>
      <c r="D23" s="805"/>
      <c r="E23" s="801" t="s">
        <v>167</v>
      </c>
    </row>
    <row r="24" spans="1:5" s="810" customFormat="1" ht="23.25" customHeight="1">
      <c r="A24" s="697" t="s">
        <v>560</v>
      </c>
      <c r="B24" s="803">
        <f>'t14'!D21</f>
        <v>0</v>
      </c>
      <c r="C24" s="807"/>
      <c r="D24" s="808"/>
      <c r="E24" s="801" t="s">
        <v>168</v>
      </c>
    </row>
    <row r="25" spans="1:5" s="810" customFormat="1" ht="23.25" customHeight="1">
      <c r="A25" s="697" t="s">
        <v>544</v>
      </c>
      <c r="B25" s="803">
        <f>'t14'!D22</f>
        <v>0</v>
      </c>
      <c r="C25" s="807"/>
      <c r="D25" s="808"/>
      <c r="E25" s="801" t="s">
        <v>169</v>
      </c>
    </row>
    <row r="26" spans="1:5" s="810" customFormat="1" ht="23.25" customHeight="1">
      <c r="A26" s="812" t="s">
        <v>561</v>
      </c>
      <c r="B26" s="803">
        <f>'t14'!D24</f>
        <v>0</v>
      </c>
      <c r="C26" s="807"/>
      <c r="D26" s="808"/>
      <c r="E26" s="801" t="s">
        <v>165</v>
      </c>
    </row>
    <row r="27" spans="1:5" s="810" customFormat="1" ht="23.25" customHeight="1" thickBot="1">
      <c r="A27" s="699" t="s">
        <v>545</v>
      </c>
      <c r="B27" s="813">
        <f>'t14'!D25+'t14'!D26</f>
        <v>0</v>
      </c>
      <c r="C27" s="814"/>
      <c r="D27" s="815"/>
      <c r="E27" s="801" t="s">
        <v>546</v>
      </c>
    </row>
    <row r="28" spans="1:5" ht="15.75" customHeight="1" thickBot="1">
      <c r="A28" s="816" t="s">
        <v>547</v>
      </c>
      <c r="B28" s="817">
        <f>SUM(B4:B27)</f>
        <v>0</v>
      </c>
      <c r="C28" s="817">
        <f>SUM(C4:C27)</f>
        <v>0</v>
      </c>
      <c r="D28" s="818"/>
      <c r="E28" s="801" t="s">
        <v>539</v>
      </c>
    </row>
    <row r="29" spans="1:5" ht="15.75" customHeight="1">
      <c r="A29" s="819"/>
      <c r="B29" s="819"/>
      <c r="C29" s="819"/>
      <c r="D29" s="820"/>
      <c r="E29" s="801" t="s">
        <v>539</v>
      </c>
    </row>
    <row r="30" spans="1:5" s="810" customFormat="1" ht="23.25" customHeight="1" thickBot="1">
      <c r="A30" s="821" t="s">
        <v>548</v>
      </c>
      <c r="B30" s="803">
        <f>'t14'!D27+'t14'!D28+'t14'!D29</f>
        <v>0</v>
      </c>
      <c r="C30" s="814"/>
      <c r="D30" s="815"/>
      <c r="E30" s="801" t="s">
        <v>549</v>
      </c>
    </row>
    <row r="31" spans="1:5" ht="15.75" customHeight="1" thickBot="1">
      <c r="A31" s="816" t="s">
        <v>550</v>
      </c>
      <c r="B31" s="817">
        <f>B28-B30</f>
        <v>0</v>
      </c>
      <c r="C31" s="817">
        <f>C28-C30</f>
        <v>0</v>
      </c>
      <c r="D31" s="822"/>
      <c r="E31" s="823"/>
    </row>
    <row r="32" ht="9.75">
      <c r="F32" s="824">
        <f>IF(AND(C28=0,C30=0,D4="",D7="",D8="",D9="",D10="",D11="",D12="",D13="",D14="",D15="",D16="",D17="",D18="",D19="",D20="",D21="",D23="",D24="",D25="",D26="",D27="",D30=""),0,1)</f>
        <v>0</v>
      </c>
    </row>
    <row r="33" ht="9.75">
      <c r="A33" s="378" t="s">
        <v>189</v>
      </c>
    </row>
    <row r="44" ht="9.75">
      <c r="A44" s="825"/>
    </row>
  </sheetData>
  <sheetProtection password="EA98" sheet="1" formatColumns="0" selectLockedCells="1"/>
  <mergeCells count="4">
    <mergeCell ref="A1:D1"/>
    <mergeCell ref="A2:D2"/>
    <mergeCell ref="C4:C6"/>
    <mergeCell ref="D4:D6"/>
  </mergeCells>
  <dataValidations count="3">
    <dataValidation type="whole" allowBlank="1" showInputMessage="1" showErrorMessage="1" errorTitle="ERRORE NEL DATO IMMESSO" error="INSERIRE SOLO NUMERI INTERI" sqref="C30 C4:C27">
      <formula1>0</formula1>
      <formula2>99999999999999900000</formula2>
    </dataValidation>
    <dataValidation type="textLength" allowBlank="1" showInputMessage="1" showErrorMessage="1" errorTitle="ATTENZIONE ! ! !" error="E' stato superato il limite di 500 caratteri" sqref="D27 D30">
      <formula1>0</formula1>
      <formula2>500</formula2>
    </dataValidation>
    <dataValidation type="textLength" allowBlank="1" showInputMessage="1" showErrorMessage="1" errorTitle="ATTENZIONE ! ! ! " error="E' stato superato il limite di 500 caratteri" sqref="D4:D26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Y32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33203125" defaultRowHeight="10.5"/>
  <cols>
    <col min="1" max="1" width="52" style="5" customWidth="1"/>
    <col min="2" max="2" width="10" style="7" customWidth="1"/>
    <col min="3" max="5" width="10.83203125" style="7" customWidth="1"/>
    <col min="6" max="8" width="11.83203125" style="7" customWidth="1"/>
    <col min="9" max="14" width="13.83203125" style="7" customWidth="1"/>
    <col min="15" max="20" width="14.83203125" style="7" customWidth="1"/>
    <col min="21" max="21" width="9.33203125" style="111" customWidth="1"/>
  </cols>
  <sheetData>
    <row r="1" spans="1:24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V1" s="3"/>
      <c r="X1"/>
    </row>
    <row r="2" spans="9:24" s="5" customFormat="1" ht="12.75" customHeight="1"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326"/>
      <c r="V2" s="3"/>
      <c r="X2"/>
    </row>
    <row r="3" spans="1:4" s="5" customFormat="1" ht="21" customHeight="1">
      <c r="A3" s="199" t="s">
        <v>346</v>
      </c>
      <c r="B3" s="7"/>
      <c r="C3" s="7"/>
      <c r="D3" s="7"/>
    </row>
    <row r="4" spans="1:20" s="5" customFormat="1" ht="21" customHeight="1">
      <c r="A4" s="199"/>
      <c r="B4" s="7"/>
      <c r="C4" s="7"/>
      <c r="D4" s="7"/>
      <c r="F4" s="1117" t="s">
        <v>347</v>
      </c>
      <c r="G4" s="1118"/>
      <c r="H4" s="1119"/>
      <c r="I4" s="1117" t="s">
        <v>443</v>
      </c>
      <c r="J4" s="1118"/>
      <c r="K4" s="1118"/>
      <c r="L4" s="1118"/>
      <c r="M4" s="1118"/>
      <c r="N4" s="1119"/>
      <c r="O4" s="1117" t="s">
        <v>444</v>
      </c>
      <c r="P4" s="1118"/>
      <c r="Q4" s="1118"/>
      <c r="R4" s="1118"/>
      <c r="S4" s="1118"/>
      <c r="T4" s="1119"/>
    </row>
    <row r="5" spans="1:20" ht="58.5">
      <c r="A5" s="639" t="s">
        <v>240</v>
      </c>
      <c r="B5" s="640" t="s">
        <v>202</v>
      </c>
      <c r="C5" s="641" t="str">
        <f>"presenti al 31/12/"&amp;'t1'!M1&amp;" (tab.1)"</f>
        <v>presenti al 31/12/2016 (tab.1)</v>
      </c>
      <c r="D5" s="641" t="s">
        <v>15</v>
      </c>
      <c r="E5" s="642" t="s">
        <v>348</v>
      </c>
      <c r="F5" s="643" t="str">
        <f>'t11'!C4</f>
        <v>FERIE</v>
      </c>
      <c r="G5" s="643" t="s">
        <v>349</v>
      </c>
      <c r="H5" s="643" t="s">
        <v>350</v>
      </c>
      <c r="I5" s="643" t="s">
        <v>506</v>
      </c>
      <c r="J5" s="643" t="str">
        <f>'t12'!E4</f>
        <v>R.I.A./ PROGR. ECONOMICA DI ANZIANITA'</v>
      </c>
      <c r="K5" s="643" t="str">
        <f>'t12'!F4</f>
        <v>TREDICESIMA MENSILTA'</v>
      </c>
      <c r="L5" s="644" t="s">
        <v>351</v>
      </c>
      <c r="M5" s="645" t="str">
        <f>'t12'!H4</f>
        <v>ARRETRATI  ANNI PRECEDENTI</v>
      </c>
      <c r="N5" s="645" t="str">
        <f>'t12'!I4</f>
        <v>RECUPERI DERIVANTI DA ASSENZE, RITARDI, ECC.</v>
      </c>
      <c r="O5" s="643" t="s">
        <v>312</v>
      </c>
      <c r="P5" s="643" t="s">
        <v>352</v>
      </c>
      <c r="Q5" s="643" t="s">
        <v>353</v>
      </c>
      <c r="R5" s="644" t="s">
        <v>354</v>
      </c>
      <c r="S5" s="645" t="str">
        <f>'t13'!I4</f>
        <v>ARRETRATI A.P. PER COMPENSI RISULTATO/ PRODUTTIVITA'</v>
      </c>
      <c r="T5" s="645" t="str">
        <f>'t13'!J4</f>
        <v>ARRETRATI ANNI PRECEDENTI</v>
      </c>
    </row>
    <row r="6" spans="1:20" ht="9.75">
      <c r="A6" s="140" t="str">
        <f>'t1'!A6</f>
        <v>Direttore Generale</v>
      </c>
      <c r="B6" s="328" t="str">
        <f>'t1'!B6</f>
        <v>0D0097</v>
      </c>
      <c r="C6" s="646">
        <f>'t1'!L6+'t1'!M6</f>
        <v>0</v>
      </c>
      <c r="D6" s="646">
        <f>('t1'!L6+'t1'!M6)-SUM('t3'!C6:F6,'t3'!I6:L6)+SUM('t3'!M6:P6)</f>
        <v>0</v>
      </c>
      <c r="E6" s="647">
        <f>'t12'!C6/12</f>
        <v>0</v>
      </c>
      <c r="F6" s="647" t="str">
        <f>IF($D6&gt;0,(('t11'!C8+'t11'!D8)/$D6)," ")</f>
        <v> </v>
      </c>
      <c r="G6" s="647" t="str">
        <f>IF($D6&gt;0,(SUM('t11'!E8:N8)/$D6)," ")</f>
        <v> </v>
      </c>
      <c r="H6" s="647" t="str">
        <f>IF($D6&gt;0,(SUM('t11'!O8:R8)/$D6)," ")</f>
        <v> </v>
      </c>
      <c r="I6" s="648" t="str">
        <f>IF($E6=0," ",('t12'!D6+'t12'!G6)/$E6)</f>
        <v> </v>
      </c>
      <c r="J6" s="648" t="str">
        <f>IF($E6=0," ",'t12'!E6/$E6)</f>
        <v> </v>
      </c>
      <c r="K6" s="648" t="str">
        <f>IF($E6=0," ",'t12'!F6/$E6)</f>
        <v> </v>
      </c>
      <c r="L6" s="649">
        <f>SUM(I6:K6)</f>
        <v>0</v>
      </c>
      <c r="M6" s="650" t="str">
        <f>IF($E6=0," ",'t12'!H6/$E6)</f>
        <v> </v>
      </c>
      <c r="N6" s="650" t="str">
        <f>IF($E6=0," ",'t12'!I6/$E6)</f>
        <v> </v>
      </c>
      <c r="O6" s="648" t="str">
        <f>IF($E6=0," ",'t13'!L6/$E6)</f>
        <v> </v>
      </c>
      <c r="P6" s="648" t="str">
        <f>IF($E6=0," ",SUM('t13'!C6:F6)/$E6)</f>
        <v> </v>
      </c>
      <c r="Q6" s="648" t="str">
        <f>IF($E6=0," ",(SUM('t13'!G6:H6)+'t13'!K6)/$E6)</f>
        <v> </v>
      </c>
      <c r="R6" s="649">
        <f>SUM(O6:Q6)</f>
        <v>0</v>
      </c>
      <c r="S6" s="650" t="str">
        <f>IF($E6=0," ",'t13'!I6/$E6)</f>
        <v> </v>
      </c>
      <c r="T6" s="650" t="str">
        <f>IF($E6=0," ",'t13'!J6/$E6)</f>
        <v> </v>
      </c>
    </row>
    <row r="7" spans="1:20" ht="9.75">
      <c r="A7" s="140" t="str">
        <f>'t1'!A7</f>
        <v>Dirigente II fascia</v>
      </c>
      <c r="B7" s="328" t="str">
        <f>'t1'!B7</f>
        <v>0D0079</v>
      </c>
      <c r="C7" s="646">
        <f>'t1'!L7+'t1'!M7</f>
        <v>0</v>
      </c>
      <c r="D7" s="646">
        <f>('t1'!L7+'t1'!M7)-SUM('t3'!C7:F7,'t3'!I7:L7)+SUM('t3'!M7:P7)</f>
        <v>0</v>
      </c>
      <c r="E7" s="647">
        <f>'t12'!C7/12</f>
        <v>0</v>
      </c>
      <c r="F7" s="647" t="str">
        <f>IF($D7&gt;0,(('t11'!C9+'t11'!D9)/$D7)," ")</f>
        <v> </v>
      </c>
      <c r="G7" s="647" t="str">
        <f>IF($D7&gt;0,(SUM('t11'!E9:N9)/$D7)," ")</f>
        <v> </v>
      </c>
      <c r="H7" s="647" t="str">
        <f>IF($D7&gt;0,(SUM('t11'!O9:R9)/$D7)," ")</f>
        <v> </v>
      </c>
      <c r="I7" s="648" t="str">
        <f>IF($E7=0," ",('t12'!D7+'t12'!G7)/$E7)</f>
        <v> </v>
      </c>
      <c r="J7" s="648" t="str">
        <f>IF($E7=0," ",'t12'!E7/$E7)</f>
        <v> </v>
      </c>
      <c r="K7" s="648" t="str">
        <f>IF($E7=0," ",'t12'!F7/$E7)</f>
        <v> </v>
      </c>
      <c r="L7" s="649">
        <f aca="true" t="shared" si="0" ref="L7:L29">SUM(I7:K7)</f>
        <v>0</v>
      </c>
      <c r="M7" s="650" t="str">
        <f>IF($E7=0," ",'t12'!H7/$E7)</f>
        <v> </v>
      </c>
      <c r="N7" s="650" t="str">
        <f>IF($E7=0," ",'t12'!I7/$E7)</f>
        <v> </v>
      </c>
      <c r="O7" s="648" t="str">
        <f>IF($E7=0," ",'t13'!L7/$E7)</f>
        <v> </v>
      </c>
      <c r="P7" s="648" t="str">
        <f>IF($E7=0," ",SUM('t13'!C7:F7)/$E7)</f>
        <v> </v>
      </c>
      <c r="Q7" s="648" t="str">
        <f>IF($E7=0," ",(SUM('t13'!G7:H7)+'t13'!K7)/$E7)</f>
        <v> </v>
      </c>
      <c r="R7" s="649">
        <f aca="true" t="shared" si="1" ref="R7:R29">SUM(O7:Q7)</f>
        <v>0</v>
      </c>
      <c r="S7" s="650" t="str">
        <f>IF($E7=0," ",'t13'!I7/$E7)</f>
        <v> </v>
      </c>
      <c r="T7" s="650" t="str">
        <f>IF($E7=0," ",'t13'!J7/$E7)</f>
        <v> </v>
      </c>
    </row>
    <row r="8" spans="1:20" ht="9.75">
      <c r="A8" s="140" t="str">
        <f>'t1'!A8</f>
        <v>Dirigente II fascia a tempo determinato</v>
      </c>
      <c r="B8" s="328" t="str">
        <f>'t1'!B8</f>
        <v>0D0080</v>
      </c>
      <c r="C8" s="646">
        <f>'t1'!L8+'t1'!M8</f>
        <v>0</v>
      </c>
      <c r="D8" s="646">
        <f>('t1'!L8+'t1'!M8)-SUM('t3'!C8:F8,'t3'!I8:L8)+SUM('t3'!M8:P8)</f>
        <v>0</v>
      </c>
      <c r="E8" s="647">
        <f>'t12'!C8/12</f>
        <v>0</v>
      </c>
      <c r="F8" s="647" t="str">
        <f>IF($D8&gt;0,(('t11'!C10+'t11'!D10)/$D8)," ")</f>
        <v> </v>
      </c>
      <c r="G8" s="647" t="str">
        <f>IF($D8&gt;0,(SUM('t11'!E10:N10)/$D8)," ")</f>
        <v> </v>
      </c>
      <c r="H8" s="647" t="str">
        <f>IF($D8&gt;0,(SUM('t11'!O10:R10)/$D8)," ")</f>
        <v> </v>
      </c>
      <c r="I8" s="648" t="str">
        <f>IF($E8=0," ",('t12'!D8+'t12'!G8)/$E8)</f>
        <v> </v>
      </c>
      <c r="J8" s="648" t="str">
        <f>IF($E8=0," ",'t12'!E8/$E8)</f>
        <v> </v>
      </c>
      <c r="K8" s="648" t="str">
        <f>IF($E8=0," ",'t12'!F8/$E8)</f>
        <v> </v>
      </c>
      <c r="L8" s="649">
        <f t="shared" si="0"/>
        <v>0</v>
      </c>
      <c r="M8" s="650" t="str">
        <f>IF($E8=0," ",'t12'!H8/$E8)</f>
        <v> </v>
      </c>
      <c r="N8" s="650" t="str">
        <f>IF($E8=0," ",'t12'!I8/$E8)</f>
        <v> </v>
      </c>
      <c r="O8" s="648" t="str">
        <f>IF($E8=0," ",'t13'!L8/$E8)</f>
        <v> </v>
      </c>
      <c r="P8" s="648" t="str">
        <f>IF($E8=0," ",SUM('t13'!C8:F8)/$E8)</f>
        <v> </v>
      </c>
      <c r="Q8" s="648" t="str">
        <f>IF($E8=0," ",(SUM('t13'!G8:H8)+'t13'!K8)/$E8)</f>
        <v> </v>
      </c>
      <c r="R8" s="649">
        <f t="shared" si="1"/>
        <v>0</v>
      </c>
      <c r="S8" s="650" t="str">
        <f>IF($E8=0," ",'t13'!I8/$E8)</f>
        <v> </v>
      </c>
      <c r="T8" s="650" t="str">
        <f>IF($E8=0," ",'t13'!J8/$E8)</f>
        <v> </v>
      </c>
    </row>
    <row r="9" spans="1:20" ht="9.75">
      <c r="A9" s="140" t="str">
        <f>'t1'!A9</f>
        <v>Professional F9</v>
      </c>
      <c r="B9" s="328" t="str">
        <f>'t1'!B9</f>
        <v>0C3PF9</v>
      </c>
      <c r="C9" s="646">
        <f>'t1'!L9+'t1'!M9</f>
        <v>0</v>
      </c>
      <c r="D9" s="646">
        <f>('t1'!L9+'t1'!M9)-SUM('t3'!C9:F9,'t3'!I9:L9)+SUM('t3'!M9:P9)</f>
        <v>0</v>
      </c>
      <c r="E9" s="647">
        <f>'t12'!C9/12</f>
        <v>0</v>
      </c>
      <c r="F9" s="647" t="str">
        <f>IF($D9&gt;0,(('t11'!C11+'t11'!D11)/$D9)," ")</f>
        <v> </v>
      </c>
      <c r="G9" s="647" t="str">
        <f>IF($D9&gt;0,(SUM('t11'!E11:N11)/$D9)," ")</f>
        <v> </v>
      </c>
      <c r="H9" s="647" t="str">
        <f>IF($D9&gt;0,(SUM('t11'!O11:R11)/$D9)," ")</f>
        <v> </v>
      </c>
      <c r="I9" s="648" t="str">
        <f>IF($E9=0," ",('t12'!D9+'t12'!G9)/$E9)</f>
        <v> </v>
      </c>
      <c r="J9" s="648" t="str">
        <f>IF($E9=0," ",'t12'!E9/$E9)</f>
        <v> </v>
      </c>
      <c r="K9" s="648" t="str">
        <f>IF($E9=0," ",'t12'!F9/$E9)</f>
        <v> </v>
      </c>
      <c r="L9" s="649">
        <f t="shared" si="0"/>
        <v>0</v>
      </c>
      <c r="M9" s="650" t="str">
        <f>IF($E9=0," ",'t12'!H9/$E9)</f>
        <v> </v>
      </c>
      <c r="N9" s="650" t="str">
        <f>IF($E9=0," ",'t12'!I9/$E9)</f>
        <v> </v>
      </c>
      <c r="O9" s="648" t="str">
        <f>IF($E9=0," ",'t13'!L9/$E9)</f>
        <v> </v>
      </c>
      <c r="P9" s="648" t="str">
        <f>IF($E9=0," ",SUM('t13'!C9:F9)/$E9)</f>
        <v> </v>
      </c>
      <c r="Q9" s="648" t="str">
        <f>IF($E9=0," ",(SUM('t13'!G9:H9)+'t13'!K9)/$E9)</f>
        <v> </v>
      </c>
      <c r="R9" s="649">
        <f t="shared" si="1"/>
        <v>0</v>
      </c>
      <c r="S9" s="650" t="str">
        <f>IF($E9=0," ",'t13'!I9/$E9)</f>
        <v> </v>
      </c>
      <c r="T9" s="650" t="str">
        <f>IF($E9=0," ",'t13'!J9/$E9)</f>
        <v> </v>
      </c>
    </row>
    <row r="10" spans="1:20" ht="9.75">
      <c r="A10" s="140" t="str">
        <f>'t1'!A10</f>
        <v>Professional F8</v>
      </c>
      <c r="B10" s="328" t="str">
        <f>'t1'!B10</f>
        <v>0C3PF8</v>
      </c>
      <c r="C10" s="646">
        <f>'t1'!L10+'t1'!M10</f>
        <v>0</v>
      </c>
      <c r="D10" s="646">
        <f>('t1'!L10+'t1'!M10)-SUM('t3'!C10:F10,'t3'!I10:L10)+SUM('t3'!M10:P10)</f>
        <v>0</v>
      </c>
      <c r="E10" s="647">
        <f>'t12'!C10/12</f>
        <v>0</v>
      </c>
      <c r="F10" s="647" t="str">
        <f>IF($D10&gt;0,(('t11'!C12+'t11'!D12)/$D10)," ")</f>
        <v> </v>
      </c>
      <c r="G10" s="647" t="str">
        <f>IF($D10&gt;0,(SUM('t11'!E12:N12)/$D10)," ")</f>
        <v> </v>
      </c>
      <c r="H10" s="647" t="str">
        <f>IF($D10&gt;0,(SUM('t11'!O12:R12)/$D10)," ")</f>
        <v> </v>
      </c>
      <c r="I10" s="648" t="str">
        <f>IF($E10=0," ",('t12'!D10+'t12'!G10)/$E10)</f>
        <v> </v>
      </c>
      <c r="J10" s="648" t="str">
        <f>IF($E10=0," ",'t12'!E10/$E10)</f>
        <v> </v>
      </c>
      <c r="K10" s="648" t="str">
        <f>IF($E10=0," ",'t12'!F10/$E10)</f>
        <v> </v>
      </c>
      <c r="L10" s="649">
        <f t="shared" si="0"/>
        <v>0</v>
      </c>
      <c r="M10" s="650" t="str">
        <f>IF($E10=0," ",'t12'!H10/$E10)</f>
        <v> </v>
      </c>
      <c r="N10" s="650" t="str">
        <f>IF($E10=0," ",'t12'!I10/$E10)</f>
        <v> </v>
      </c>
      <c r="O10" s="648" t="str">
        <f>IF($E10=0," ",'t13'!L10/$E10)</f>
        <v> </v>
      </c>
      <c r="P10" s="648" t="str">
        <f>IF($E10=0," ",SUM('t13'!C10:F10)/$E10)</f>
        <v> </v>
      </c>
      <c r="Q10" s="648" t="str">
        <f>IF($E10=0," ",(SUM('t13'!G10:H10)+'t13'!K10)/$E10)</f>
        <v> </v>
      </c>
      <c r="R10" s="649">
        <f t="shared" si="1"/>
        <v>0</v>
      </c>
      <c r="S10" s="650" t="str">
        <f>IF($E10=0," ",'t13'!I10/$E10)</f>
        <v> </v>
      </c>
      <c r="T10" s="650" t="str">
        <f>IF($E10=0," ",'t13'!J10/$E10)</f>
        <v> </v>
      </c>
    </row>
    <row r="11" spans="1:20" ht="9.75">
      <c r="A11" s="140" t="str">
        <f>'t1'!A11</f>
        <v>Professional F7</v>
      </c>
      <c r="B11" s="328" t="str">
        <f>'t1'!B11</f>
        <v>0C3PF7</v>
      </c>
      <c r="C11" s="646">
        <f>'t1'!L11+'t1'!M11</f>
        <v>0</v>
      </c>
      <c r="D11" s="646">
        <f>('t1'!L11+'t1'!M11)-SUM('t3'!C11:F11,'t3'!I11:L11)+SUM('t3'!M11:P11)</f>
        <v>0</v>
      </c>
      <c r="E11" s="647">
        <f>'t12'!C11/12</f>
        <v>0</v>
      </c>
      <c r="F11" s="647" t="str">
        <f>IF($D11&gt;0,(('t11'!C13+'t11'!D13)/$D11)," ")</f>
        <v> </v>
      </c>
      <c r="G11" s="647" t="str">
        <f>IF($D11&gt;0,(SUM('t11'!E13:N13)/$D11)," ")</f>
        <v> </v>
      </c>
      <c r="H11" s="647" t="str">
        <f>IF($D11&gt;0,(SUM('t11'!O13:R13)/$D11)," ")</f>
        <v> </v>
      </c>
      <c r="I11" s="648" t="str">
        <f>IF($E11=0," ",('t12'!D11+'t12'!G11)/$E11)</f>
        <v> </v>
      </c>
      <c r="J11" s="648" t="str">
        <f>IF($E11=0," ",'t12'!E11/$E11)</f>
        <v> </v>
      </c>
      <c r="K11" s="648" t="str">
        <f>IF($E11=0," ",'t12'!F11/$E11)</f>
        <v> </v>
      </c>
      <c r="L11" s="649">
        <f t="shared" si="0"/>
        <v>0</v>
      </c>
      <c r="M11" s="650" t="str">
        <f>IF($E11=0," ",'t12'!H11/$E11)</f>
        <v> </v>
      </c>
      <c r="N11" s="650" t="str">
        <f>IF($E11=0," ",'t12'!I11/$E11)</f>
        <v> </v>
      </c>
      <c r="O11" s="648" t="str">
        <f>IF($E11=0," ",'t13'!L11/$E11)</f>
        <v> </v>
      </c>
      <c r="P11" s="648" t="str">
        <f>IF($E11=0," ",SUM('t13'!C11:F11)/$E11)</f>
        <v> </v>
      </c>
      <c r="Q11" s="648" t="str">
        <f>IF($E11=0," ",(SUM('t13'!G11:H11)+'t13'!K11)/$E11)</f>
        <v> </v>
      </c>
      <c r="R11" s="649">
        <f t="shared" si="1"/>
        <v>0</v>
      </c>
      <c r="S11" s="650" t="str">
        <f>IF($E11=0," ",'t13'!I11/$E11)</f>
        <v> </v>
      </c>
      <c r="T11" s="650" t="str">
        <f>IF($E11=0," ",'t13'!J11/$E11)</f>
        <v> </v>
      </c>
    </row>
    <row r="12" spans="1:20" ht="9.75">
      <c r="A12" s="140" t="str">
        <f>'t1'!A12</f>
        <v>Professional F6</v>
      </c>
      <c r="B12" s="328" t="str">
        <f>'t1'!B12</f>
        <v>0C3PF6</v>
      </c>
      <c r="C12" s="646">
        <f>'t1'!L12+'t1'!M12</f>
        <v>0</v>
      </c>
      <c r="D12" s="646">
        <f>('t1'!L12+'t1'!M12)-SUM('t3'!C12:F12,'t3'!I12:L12)+SUM('t3'!M12:P12)</f>
        <v>0</v>
      </c>
      <c r="E12" s="647">
        <f>'t12'!C12/12</f>
        <v>0</v>
      </c>
      <c r="F12" s="647" t="str">
        <f>IF($D12&gt;0,(('t11'!C14+'t11'!D14)/$D12)," ")</f>
        <v> </v>
      </c>
      <c r="G12" s="647" t="str">
        <f>IF($D12&gt;0,(SUM('t11'!E14:N14)/$D12)," ")</f>
        <v> </v>
      </c>
      <c r="H12" s="647" t="str">
        <f>IF($D12&gt;0,(SUM('t11'!O14:R14)/$D12)," ")</f>
        <v> </v>
      </c>
      <c r="I12" s="648" t="str">
        <f>IF($E12=0," ",('t12'!D12+'t12'!G12)/$E12)</f>
        <v> </v>
      </c>
      <c r="J12" s="648" t="str">
        <f>IF($E12=0," ",'t12'!E12/$E12)</f>
        <v> </v>
      </c>
      <c r="K12" s="648" t="str">
        <f>IF($E12=0," ",'t12'!F12/$E12)</f>
        <v> </v>
      </c>
      <c r="L12" s="649">
        <f t="shared" si="0"/>
        <v>0</v>
      </c>
      <c r="M12" s="650" t="str">
        <f>IF($E12=0," ",'t12'!H12/$E12)</f>
        <v> </v>
      </c>
      <c r="N12" s="650" t="str">
        <f>IF($E12=0," ",'t12'!I12/$E12)</f>
        <v> </v>
      </c>
      <c r="O12" s="648" t="str">
        <f>IF($E12=0," ",'t13'!L12/$E12)</f>
        <v> </v>
      </c>
      <c r="P12" s="648" t="str">
        <f>IF($E12=0," ",SUM('t13'!C12:F12)/$E12)</f>
        <v> </v>
      </c>
      <c r="Q12" s="648" t="str">
        <f>IF($E12=0," ",(SUM('t13'!G12:H12)+'t13'!K12)/$E12)</f>
        <v> </v>
      </c>
      <c r="R12" s="649">
        <f t="shared" si="1"/>
        <v>0</v>
      </c>
      <c r="S12" s="650" t="str">
        <f>IF($E12=0," ",'t13'!I12/$E12)</f>
        <v> </v>
      </c>
      <c r="T12" s="650" t="str">
        <f>IF($E12=0," ",'t13'!J12/$E12)</f>
        <v> </v>
      </c>
    </row>
    <row r="13" spans="1:20" ht="9.75">
      <c r="A13" s="140" t="str">
        <f>'t1'!A13</f>
        <v>Funzionario F7</v>
      </c>
      <c r="B13" s="328" t="str">
        <f>'t1'!B13</f>
        <v>0C3FF7</v>
      </c>
      <c r="C13" s="646">
        <f>'t1'!L13+'t1'!M13</f>
        <v>0</v>
      </c>
      <c r="D13" s="646">
        <f>('t1'!L13+'t1'!M13)-SUM('t3'!C13:F13,'t3'!I13:L13)+SUM('t3'!M13:P13)</f>
        <v>0</v>
      </c>
      <c r="E13" s="647">
        <f>'t12'!C13/12</f>
        <v>0</v>
      </c>
      <c r="F13" s="647" t="str">
        <f>IF($D13&gt;0,(('t11'!C15+'t11'!D15)/$D13)," ")</f>
        <v> </v>
      </c>
      <c r="G13" s="647" t="str">
        <f>IF($D13&gt;0,(SUM('t11'!E15:N15)/$D13)," ")</f>
        <v> </v>
      </c>
      <c r="H13" s="647" t="str">
        <f>IF($D13&gt;0,(SUM('t11'!O15:R15)/$D13)," ")</f>
        <v> </v>
      </c>
      <c r="I13" s="648" t="str">
        <f>IF($E13=0," ",('t12'!D13+'t12'!G13)/$E13)</f>
        <v> </v>
      </c>
      <c r="J13" s="648" t="str">
        <f>IF($E13=0," ",'t12'!E13/$E13)</f>
        <v> </v>
      </c>
      <c r="K13" s="648" t="str">
        <f>IF($E13=0," ",'t12'!F13/$E13)</f>
        <v> </v>
      </c>
      <c r="L13" s="649">
        <f t="shared" si="0"/>
        <v>0</v>
      </c>
      <c r="M13" s="650" t="str">
        <f>IF($E13=0," ",'t12'!H13/$E13)</f>
        <v> </v>
      </c>
      <c r="N13" s="650" t="str">
        <f>IF($E13=0," ",'t12'!I13/$E13)</f>
        <v> </v>
      </c>
      <c r="O13" s="648" t="str">
        <f>IF($E13=0," ",'t13'!L13/$E13)</f>
        <v> </v>
      </c>
      <c r="P13" s="648" t="str">
        <f>IF($E13=0," ",SUM('t13'!C13:F13)/$E13)</f>
        <v> </v>
      </c>
      <c r="Q13" s="648" t="str">
        <f>IF($E13=0," ",(SUM('t13'!G13:H13)+'t13'!K13)/$E13)</f>
        <v> </v>
      </c>
      <c r="R13" s="649">
        <f t="shared" si="1"/>
        <v>0</v>
      </c>
      <c r="S13" s="650" t="str">
        <f>IF($E13=0," ",'t13'!I13/$E13)</f>
        <v> </v>
      </c>
      <c r="T13" s="650" t="str">
        <f>IF($E13=0," ",'t13'!J13/$E13)</f>
        <v> </v>
      </c>
    </row>
    <row r="14" spans="1:20" ht="9.75">
      <c r="A14" s="140" t="str">
        <f>'t1'!A14</f>
        <v>Funzionario F6</v>
      </c>
      <c r="B14" s="328" t="str">
        <f>'t1'!B14</f>
        <v>0C3FF6</v>
      </c>
      <c r="C14" s="646">
        <f>'t1'!L14+'t1'!M14</f>
        <v>0</v>
      </c>
      <c r="D14" s="646">
        <f>('t1'!L14+'t1'!M14)-SUM('t3'!C14:F14,'t3'!I14:L14)+SUM('t3'!M14:P14)</f>
        <v>0</v>
      </c>
      <c r="E14" s="647">
        <f>'t12'!C14/12</f>
        <v>0</v>
      </c>
      <c r="F14" s="647" t="str">
        <f>IF($D14&gt;0,(('t11'!C16+'t11'!D16)/$D14)," ")</f>
        <v> </v>
      </c>
      <c r="G14" s="647" t="str">
        <f>IF($D14&gt;0,(SUM('t11'!E16:N16)/$D14)," ")</f>
        <v> </v>
      </c>
      <c r="H14" s="647" t="str">
        <f>IF($D14&gt;0,(SUM('t11'!O16:R16)/$D14)," ")</f>
        <v> </v>
      </c>
      <c r="I14" s="648" t="str">
        <f>IF($E14=0," ",('t12'!D14+'t12'!G14)/$E14)</f>
        <v> </v>
      </c>
      <c r="J14" s="648" t="str">
        <f>IF($E14=0," ",'t12'!E14/$E14)</f>
        <v> </v>
      </c>
      <c r="K14" s="648" t="str">
        <f>IF($E14=0," ",'t12'!F14/$E14)</f>
        <v> </v>
      </c>
      <c r="L14" s="649">
        <f t="shared" si="0"/>
        <v>0</v>
      </c>
      <c r="M14" s="650" t="str">
        <f>IF($E14=0," ",'t12'!H14/$E14)</f>
        <v> </v>
      </c>
      <c r="N14" s="650" t="str">
        <f>IF($E14=0," ",'t12'!I14/$E14)</f>
        <v> </v>
      </c>
      <c r="O14" s="648" t="str">
        <f>IF($E14=0," ",'t13'!L14/$E14)</f>
        <v> </v>
      </c>
      <c r="P14" s="648" t="str">
        <f>IF($E14=0," ",SUM('t13'!C14:F14)/$E14)</f>
        <v> </v>
      </c>
      <c r="Q14" s="648" t="str">
        <f>IF($E14=0," ",(SUM('t13'!G14:H14)+'t13'!K14)/$E14)</f>
        <v> </v>
      </c>
      <c r="R14" s="649">
        <f t="shared" si="1"/>
        <v>0</v>
      </c>
      <c r="S14" s="650" t="str">
        <f>IF($E14=0," ",'t13'!I14/$E14)</f>
        <v> </v>
      </c>
      <c r="T14" s="650" t="str">
        <f>IF($E14=0," ",'t13'!J14/$E14)</f>
        <v> </v>
      </c>
    </row>
    <row r="15" spans="1:20" ht="9.75">
      <c r="A15" s="140" t="str">
        <f>'t1'!A15</f>
        <v>Funzionario F5</v>
      </c>
      <c r="B15" s="328" t="str">
        <f>'t1'!B15</f>
        <v>0C3FF5</v>
      </c>
      <c r="C15" s="646">
        <f>'t1'!L15+'t1'!M15</f>
        <v>0</v>
      </c>
      <c r="D15" s="646">
        <f>('t1'!L15+'t1'!M15)-SUM('t3'!C15:F15,'t3'!I15:L15)+SUM('t3'!M15:P15)</f>
        <v>0</v>
      </c>
      <c r="E15" s="647">
        <f>'t12'!C15/12</f>
        <v>0</v>
      </c>
      <c r="F15" s="647" t="str">
        <f>IF($D15&gt;0,(('t11'!C17+'t11'!D17)/$D15)," ")</f>
        <v> </v>
      </c>
      <c r="G15" s="647" t="str">
        <f>IF($D15&gt;0,(SUM('t11'!E17:N17)/$D15)," ")</f>
        <v> </v>
      </c>
      <c r="H15" s="647" t="str">
        <f>IF($D15&gt;0,(SUM('t11'!O17:R17)/$D15)," ")</f>
        <v> </v>
      </c>
      <c r="I15" s="648" t="str">
        <f>IF($E15=0," ",('t12'!D15+'t12'!G15)/$E15)</f>
        <v> </v>
      </c>
      <c r="J15" s="648" t="str">
        <f>IF($E15=0," ",'t12'!E15/$E15)</f>
        <v> </v>
      </c>
      <c r="K15" s="648" t="str">
        <f>IF($E15=0," ",'t12'!F15/$E15)</f>
        <v> </v>
      </c>
      <c r="L15" s="649">
        <f t="shared" si="0"/>
        <v>0</v>
      </c>
      <c r="M15" s="650" t="str">
        <f>IF($E15=0," ",'t12'!H15/$E15)</f>
        <v> </v>
      </c>
      <c r="N15" s="650" t="str">
        <f>IF($E15=0," ",'t12'!I15/$E15)</f>
        <v> </v>
      </c>
      <c r="O15" s="648" t="str">
        <f>IF($E15=0," ",'t13'!L15/$E15)</f>
        <v> </v>
      </c>
      <c r="P15" s="648" t="str">
        <f>IF($E15=0," ",SUM('t13'!C15:F15)/$E15)</f>
        <v> </v>
      </c>
      <c r="Q15" s="648" t="str">
        <f>IF($E15=0," ",(SUM('t13'!G15:H15)+'t13'!K15)/$E15)</f>
        <v> </v>
      </c>
      <c r="R15" s="649">
        <f t="shared" si="1"/>
        <v>0</v>
      </c>
      <c r="S15" s="650" t="str">
        <f>IF($E15=0," ",'t13'!I15/$E15)</f>
        <v> </v>
      </c>
      <c r="T15" s="650" t="str">
        <f>IF($E15=0," ",'t13'!J15/$E15)</f>
        <v> </v>
      </c>
    </row>
    <row r="16" spans="1:20" ht="9.75">
      <c r="A16" s="140" t="str">
        <f>'t1'!A16</f>
        <v>Funzionario F4</v>
      </c>
      <c r="B16" s="328" t="str">
        <f>'t1'!B16</f>
        <v>0C3FF4</v>
      </c>
      <c r="C16" s="646">
        <f>'t1'!L16+'t1'!M16</f>
        <v>0</v>
      </c>
      <c r="D16" s="646">
        <f>('t1'!L16+'t1'!M16)-SUM('t3'!C16:F16,'t3'!I16:L16)+SUM('t3'!M16:P16)</f>
        <v>0</v>
      </c>
      <c r="E16" s="647">
        <f>'t12'!C16/12</f>
        <v>0</v>
      </c>
      <c r="F16" s="647" t="str">
        <f>IF($D16&gt;0,(('t11'!C18+'t11'!D18)/$D16)," ")</f>
        <v> </v>
      </c>
      <c r="G16" s="647" t="str">
        <f>IF($D16&gt;0,(SUM('t11'!E18:N18)/$D16)," ")</f>
        <v> </v>
      </c>
      <c r="H16" s="647" t="str">
        <f>IF($D16&gt;0,(SUM('t11'!O18:R18)/$D16)," ")</f>
        <v> </v>
      </c>
      <c r="I16" s="648" t="str">
        <f>IF($E16=0," ",('t12'!D16+'t12'!G16)/$E16)</f>
        <v> </v>
      </c>
      <c r="J16" s="648" t="str">
        <f>IF($E16=0," ",'t12'!E16/$E16)</f>
        <v> </v>
      </c>
      <c r="K16" s="648" t="str">
        <f>IF($E16=0," ",'t12'!F16/$E16)</f>
        <v> </v>
      </c>
      <c r="L16" s="649">
        <f t="shared" si="0"/>
        <v>0</v>
      </c>
      <c r="M16" s="650" t="str">
        <f>IF($E16=0," ",'t12'!H16/$E16)</f>
        <v> </v>
      </c>
      <c r="N16" s="650" t="str">
        <f>IF($E16=0," ",'t12'!I16/$E16)</f>
        <v> </v>
      </c>
      <c r="O16" s="648" t="str">
        <f>IF($E16=0," ",'t13'!L16/$E16)</f>
        <v> </v>
      </c>
      <c r="P16" s="648" t="str">
        <f>IF($E16=0," ",SUM('t13'!C16:F16)/$E16)</f>
        <v> </v>
      </c>
      <c r="Q16" s="648" t="str">
        <f>IF($E16=0," ",(SUM('t13'!G16:H16)+'t13'!K16)/$E16)</f>
        <v> </v>
      </c>
      <c r="R16" s="649">
        <f t="shared" si="1"/>
        <v>0</v>
      </c>
      <c r="S16" s="650" t="str">
        <f>IF($E16=0," ",'t13'!I16/$E16)</f>
        <v> </v>
      </c>
      <c r="T16" s="650" t="str">
        <f>IF($E16=0," ",'t13'!J16/$E16)</f>
        <v> </v>
      </c>
    </row>
    <row r="17" spans="1:25" s="111" customFormat="1" ht="9.75">
      <c r="A17" s="140" t="str">
        <f>'t1'!A17</f>
        <v>Funzionario F3</v>
      </c>
      <c r="B17" s="328" t="str">
        <f>'t1'!B17</f>
        <v>0C3FF3</v>
      </c>
      <c r="C17" s="646">
        <f>'t1'!L17+'t1'!M17</f>
        <v>0</v>
      </c>
      <c r="D17" s="646">
        <f>('t1'!L17+'t1'!M17)-SUM('t3'!C17:F17,'t3'!I17:L17)+SUM('t3'!M17:P17)</f>
        <v>0</v>
      </c>
      <c r="E17" s="647">
        <f>'t12'!C17/12</f>
        <v>0</v>
      </c>
      <c r="F17" s="647" t="str">
        <f>IF($D17&gt;0,(('t11'!C19+'t11'!D19)/$D17)," ")</f>
        <v> </v>
      </c>
      <c r="G17" s="647" t="str">
        <f>IF($D17&gt;0,(SUM('t11'!E19:N19)/$D17)," ")</f>
        <v> </v>
      </c>
      <c r="H17" s="647" t="str">
        <f>IF($D17&gt;0,(SUM('t11'!O19:R19)/$D17)," ")</f>
        <v> </v>
      </c>
      <c r="I17" s="648" t="str">
        <f>IF($E17=0," ",('t12'!D17+'t12'!G17)/$E17)</f>
        <v> </v>
      </c>
      <c r="J17" s="648" t="str">
        <f>IF($E17=0," ",'t12'!E17/$E17)</f>
        <v> </v>
      </c>
      <c r="K17" s="648" t="str">
        <f>IF($E17=0," ",'t12'!F17/$E17)</f>
        <v> </v>
      </c>
      <c r="L17" s="649">
        <f t="shared" si="0"/>
        <v>0</v>
      </c>
      <c r="M17" s="650" t="str">
        <f>IF($E17=0," ",'t12'!H17/$E17)</f>
        <v> </v>
      </c>
      <c r="N17" s="650" t="str">
        <f>IF($E17=0," ",'t12'!I17/$E17)</f>
        <v> </v>
      </c>
      <c r="O17" s="648" t="str">
        <f>IF($E17=0," ",'t13'!L17/$E17)</f>
        <v> </v>
      </c>
      <c r="P17" s="648" t="str">
        <f>IF($E17=0," ",SUM('t13'!C17:F17)/$E17)</f>
        <v> </v>
      </c>
      <c r="Q17" s="648" t="str">
        <f>IF($E17=0," ",(SUM('t13'!G17:H17)+'t13'!K17)/$E17)</f>
        <v> </v>
      </c>
      <c r="R17" s="649">
        <f t="shared" si="1"/>
        <v>0</v>
      </c>
      <c r="S17" s="650" t="str">
        <f>IF($E17=0," ",'t13'!I17/$E17)</f>
        <v> </v>
      </c>
      <c r="T17" s="650" t="str">
        <f>IF($E17=0," ",'t13'!J17/$E17)</f>
        <v> </v>
      </c>
      <c r="V17"/>
      <c r="W17"/>
      <c r="X17"/>
      <c r="Y17"/>
    </row>
    <row r="18" spans="1:25" s="111" customFormat="1" ht="9.75">
      <c r="A18" s="140" t="str">
        <f>'t1'!A18</f>
        <v>Funzionaro F2</v>
      </c>
      <c r="B18" s="328" t="str">
        <f>'t1'!B18</f>
        <v>0C3FF2</v>
      </c>
      <c r="C18" s="646">
        <f>'t1'!L18+'t1'!M18</f>
        <v>0</v>
      </c>
      <c r="D18" s="646">
        <f>('t1'!L18+'t1'!M18)-SUM('t3'!C18:F18,'t3'!I18:L18)+SUM('t3'!M18:P18)</f>
        <v>0</v>
      </c>
      <c r="E18" s="647">
        <f>'t12'!C18/12</f>
        <v>0</v>
      </c>
      <c r="F18" s="647" t="str">
        <f>IF($D18&gt;0,(('t11'!C20+'t11'!D20)/$D18)," ")</f>
        <v> </v>
      </c>
      <c r="G18" s="647" t="str">
        <f>IF($D18&gt;0,(SUM('t11'!E20:N20)/$D18)," ")</f>
        <v> </v>
      </c>
      <c r="H18" s="647" t="str">
        <f>IF($D18&gt;0,(SUM('t11'!O20:R20)/$D18)," ")</f>
        <v> </v>
      </c>
      <c r="I18" s="648" t="str">
        <f>IF($E18=0," ",('t12'!D18+'t12'!G18)/$E18)</f>
        <v> </v>
      </c>
      <c r="J18" s="648" t="str">
        <f>IF($E18=0," ",'t12'!E18/$E18)</f>
        <v> </v>
      </c>
      <c r="K18" s="648" t="str">
        <f>IF($E18=0," ",'t12'!F18/$E18)</f>
        <v> </v>
      </c>
      <c r="L18" s="649">
        <f t="shared" si="0"/>
        <v>0</v>
      </c>
      <c r="M18" s="650" t="str">
        <f>IF($E18=0," ",'t12'!H18/$E18)</f>
        <v> </v>
      </c>
      <c r="N18" s="650" t="str">
        <f>IF($E18=0," ",'t12'!I18/$E18)</f>
        <v> </v>
      </c>
      <c r="O18" s="648" t="str">
        <f>IF($E18=0," ",'t13'!L18/$E18)</f>
        <v> </v>
      </c>
      <c r="P18" s="648" t="str">
        <f>IF($E18=0," ",SUM('t13'!C18:F18)/$E18)</f>
        <v> </v>
      </c>
      <c r="Q18" s="648" t="str">
        <f>IF($E18=0," ",(SUM('t13'!G18:H18)+'t13'!K18)/$E18)</f>
        <v> </v>
      </c>
      <c r="R18" s="649">
        <f t="shared" si="1"/>
        <v>0</v>
      </c>
      <c r="S18" s="650" t="str">
        <f>IF($E18=0," ",'t13'!I18/$E18)</f>
        <v> </v>
      </c>
      <c r="T18" s="650" t="str">
        <f>IF($E18=0," ",'t13'!J18/$E18)</f>
        <v> </v>
      </c>
      <c r="V18"/>
      <c r="W18"/>
      <c r="X18"/>
      <c r="Y18"/>
    </row>
    <row r="19" spans="1:25" s="111" customFormat="1" ht="9.75">
      <c r="A19" s="140" t="str">
        <f>'t1'!A19</f>
        <v>Funzionario F1</v>
      </c>
      <c r="B19" s="328" t="str">
        <f>'t1'!B19</f>
        <v>0C3FF1</v>
      </c>
      <c r="C19" s="646">
        <f>'t1'!L19+'t1'!M19</f>
        <v>0</v>
      </c>
      <c r="D19" s="646">
        <f>('t1'!L19+'t1'!M19)-SUM('t3'!C19:F19,'t3'!I19:L19)+SUM('t3'!M19:P19)</f>
        <v>0</v>
      </c>
      <c r="E19" s="647">
        <f>'t12'!C19/12</f>
        <v>0</v>
      </c>
      <c r="F19" s="647" t="str">
        <f>IF($D19&gt;0,(('t11'!C21+'t11'!D21)/$D19)," ")</f>
        <v> </v>
      </c>
      <c r="G19" s="647" t="str">
        <f>IF($D19&gt;0,(SUM('t11'!E21:N21)/$D19)," ")</f>
        <v> </v>
      </c>
      <c r="H19" s="647" t="str">
        <f>IF($D19&gt;0,(SUM('t11'!O21:R21)/$D19)," ")</f>
        <v> </v>
      </c>
      <c r="I19" s="648" t="str">
        <f>IF($E19=0," ",('t12'!D19+'t12'!G19)/$E19)</f>
        <v> </v>
      </c>
      <c r="J19" s="648" t="str">
        <f>IF($E19=0," ",'t12'!E19/$E19)</f>
        <v> </v>
      </c>
      <c r="K19" s="648" t="str">
        <f>IF($E19=0," ",'t12'!F19/$E19)</f>
        <v> </v>
      </c>
      <c r="L19" s="649">
        <f t="shared" si="0"/>
        <v>0</v>
      </c>
      <c r="M19" s="650" t="str">
        <f>IF($E19=0," ",'t12'!H19/$E19)</f>
        <v> </v>
      </c>
      <c r="N19" s="650" t="str">
        <f>IF($E19=0," ",'t12'!I19/$E19)</f>
        <v> </v>
      </c>
      <c r="O19" s="648" t="str">
        <f>IF($E19=0," ",'t13'!L19/$E19)</f>
        <v> </v>
      </c>
      <c r="P19" s="648" t="str">
        <f>IF($E19=0," ",SUM('t13'!C19:F19)/$E19)</f>
        <v> </v>
      </c>
      <c r="Q19" s="648" t="str">
        <f>IF($E19=0," ",(SUM('t13'!G19:H19)+'t13'!K19)/$E19)</f>
        <v> </v>
      </c>
      <c r="R19" s="649">
        <f t="shared" si="1"/>
        <v>0</v>
      </c>
      <c r="S19" s="650" t="str">
        <f>IF($E19=0," ",'t13'!I19/$E19)</f>
        <v> </v>
      </c>
      <c r="T19" s="650" t="str">
        <f>IF($E19=0," ",'t13'!J19/$E19)</f>
        <v> </v>
      </c>
      <c r="V19"/>
      <c r="W19"/>
      <c r="X19"/>
      <c r="Y19"/>
    </row>
    <row r="20" spans="1:25" s="111" customFormat="1" ht="9.75">
      <c r="A20" s="140" t="str">
        <f>'t1'!A20</f>
        <v>Collaboratore F6</v>
      </c>
      <c r="B20" s="328" t="str">
        <f>'t1'!B20</f>
        <v>0C2CF6</v>
      </c>
      <c r="C20" s="646">
        <f>'t1'!L20+'t1'!M20</f>
        <v>0</v>
      </c>
      <c r="D20" s="646">
        <f>('t1'!L20+'t1'!M20)-SUM('t3'!C20:F20,'t3'!I20:L20)+SUM('t3'!M20:P20)</f>
        <v>0</v>
      </c>
      <c r="E20" s="647">
        <f>'t12'!C20/12</f>
        <v>0</v>
      </c>
      <c r="F20" s="647" t="str">
        <f>IF($D20&gt;0,(('t11'!C22+'t11'!D22)/$D20)," ")</f>
        <v> </v>
      </c>
      <c r="G20" s="647" t="str">
        <f>IF($D20&gt;0,(SUM('t11'!E22:N22)/$D20)," ")</f>
        <v> </v>
      </c>
      <c r="H20" s="647" t="str">
        <f>IF($D20&gt;0,(SUM('t11'!O22:R22)/$D20)," ")</f>
        <v> </v>
      </c>
      <c r="I20" s="648" t="str">
        <f>IF($E20=0," ",('t12'!D20+'t12'!G20)/$E20)</f>
        <v> </v>
      </c>
      <c r="J20" s="648" t="str">
        <f>IF($E20=0," ",'t12'!E20/$E20)</f>
        <v> </v>
      </c>
      <c r="K20" s="648" t="str">
        <f>IF($E20=0," ",'t12'!F20/$E20)</f>
        <v> </v>
      </c>
      <c r="L20" s="649">
        <f t="shared" si="0"/>
        <v>0</v>
      </c>
      <c r="M20" s="650" t="str">
        <f>IF($E20=0," ",'t12'!H20/$E20)</f>
        <v> </v>
      </c>
      <c r="N20" s="650" t="str">
        <f>IF($E20=0," ",'t12'!I20/$E20)</f>
        <v> </v>
      </c>
      <c r="O20" s="648" t="str">
        <f>IF($E20=0," ",'t13'!L20/$E20)</f>
        <v> </v>
      </c>
      <c r="P20" s="648" t="str">
        <f>IF($E20=0," ",SUM('t13'!C20:F20)/$E20)</f>
        <v> </v>
      </c>
      <c r="Q20" s="648" t="str">
        <f>IF($E20=0," ",(SUM('t13'!G20:H20)+'t13'!K20)/$E20)</f>
        <v> </v>
      </c>
      <c r="R20" s="649">
        <f t="shared" si="1"/>
        <v>0</v>
      </c>
      <c r="S20" s="650" t="str">
        <f>IF($E20=0," ",'t13'!I20/$E20)</f>
        <v> </v>
      </c>
      <c r="T20" s="650" t="str">
        <f>IF($E20=0," ",'t13'!J20/$E20)</f>
        <v> </v>
      </c>
      <c r="V20"/>
      <c r="W20"/>
      <c r="X20"/>
      <c r="Y20"/>
    </row>
    <row r="21" spans="1:25" s="111" customFormat="1" ht="9.75">
      <c r="A21" s="140" t="str">
        <f>'t1'!A21</f>
        <v>Collaboratore F5</v>
      </c>
      <c r="B21" s="328" t="str">
        <f>'t1'!B21</f>
        <v>0C2CF5</v>
      </c>
      <c r="C21" s="646">
        <f>'t1'!L21+'t1'!M21</f>
        <v>0</v>
      </c>
      <c r="D21" s="646">
        <f>('t1'!L21+'t1'!M21)-SUM('t3'!C21:F21,'t3'!I21:L21)+SUM('t3'!M21:P21)</f>
        <v>0</v>
      </c>
      <c r="E21" s="647">
        <f>'t12'!C21/12</f>
        <v>0</v>
      </c>
      <c r="F21" s="647" t="str">
        <f>IF($D21&gt;0,(('t11'!C23+'t11'!D23)/$D21)," ")</f>
        <v> </v>
      </c>
      <c r="G21" s="647" t="str">
        <f>IF($D21&gt;0,(SUM('t11'!E23:N23)/$D21)," ")</f>
        <v> </v>
      </c>
      <c r="H21" s="647" t="str">
        <f>IF($D21&gt;0,(SUM('t11'!O23:R23)/$D21)," ")</f>
        <v> </v>
      </c>
      <c r="I21" s="648" t="str">
        <f>IF($E21=0," ",('t12'!D21+'t12'!G21)/$E21)</f>
        <v> </v>
      </c>
      <c r="J21" s="648" t="str">
        <f>IF($E21=0," ",'t12'!E21/$E21)</f>
        <v> </v>
      </c>
      <c r="K21" s="648" t="str">
        <f>IF($E21=0," ",'t12'!F21/$E21)</f>
        <v> </v>
      </c>
      <c r="L21" s="649">
        <f t="shared" si="0"/>
        <v>0</v>
      </c>
      <c r="M21" s="650" t="str">
        <f>IF($E21=0," ",'t12'!H21/$E21)</f>
        <v> </v>
      </c>
      <c r="N21" s="650" t="str">
        <f>IF($E21=0," ",'t12'!I21/$E21)</f>
        <v> </v>
      </c>
      <c r="O21" s="648" t="str">
        <f>IF($E21=0," ",'t13'!L21/$E21)</f>
        <v> </v>
      </c>
      <c r="P21" s="648" t="str">
        <f>IF($E21=0," ",SUM('t13'!C21:F21)/$E21)</f>
        <v> </v>
      </c>
      <c r="Q21" s="648" t="str">
        <f>IF($E21=0," ",(SUM('t13'!G21:H21)+'t13'!K21)/$E21)</f>
        <v> </v>
      </c>
      <c r="R21" s="649">
        <f t="shared" si="1"/>
        <v>0</v>
      </c>
      <c r="S21" s="650" t="str">
        <f>IF($E21=0," ",'t13'!I21/$E21)</f>
        <v> </v>
      </c>
      <c r="T21" s="650" t="str">
        <f>IF($E21=0," ",'t13'!J21/$E21)</f>
        <v> </v>
      </c>
      <c r="V21"/>
      <c r="W21"/>
      <c r="X21"/>
      <c r="Y21"/>
    </row>
    <row r="22" spans="1:25" s="111" customFormat="1" ht="9.75">
      <c r="A22" s="140" t="str">
        <f>'t1'!A22</f>
        <v>Collaboratore F4</v>
      </c>
      <c r="B22" s="328" t="str">
        <f>'t1'!B22</f>
        <v>0C2CF4</v>
      </c>
      <c r="C22" s="646">
        <f>'t1'!L22+'t1'!M22</f>
        <v>0</v>
      </c>
      <c r="D22" s="646">
        <f>('t1'!L22+'t1'!M22)-SUM('t3'!C22:F22,'t3'!I22:L22)+SUM('t3'!M22:P22)</f>
        <v>0</v>
      </c>
      <c r="E22" s="647">
        <f>'t12'!C22/12</f>
        <v>0</v>
      </c>
      <c r="F22" s="647" t="str">
        <f>IF($D22&gt;0,(('t11'!C24+'t11'!D24)/$D22)," ")</f>
        <v> </v>
      </c>
      <c r="G22" s="647" t="str">
        <f>IF($D22&gt;0,(SUM('t11'!E24:N24)/$D22)," ")</f>
        <v> </v>
      </c>
      <c r="H22" s="647" t="str">
        <f>IF($D22&gt;0,(SUM('t11'!O24:R24)/$D22)," ")</f>
        <v> </v>
      </c>
      <c r="I22" s="648" t="str">
        <f>IF($E22=0," ",('t12'!D22+'t12'!G22)/$E22)</f>
        <v> </v>
      </c>
      <c r="J22" s="648" t="str">
        <f>IF($E22=0," ",'t12'!E22/$E22)</f>
        <v> </v>
      </c>
      <c r="K22" s="648" t="str">
        <f>IF($E22=0," ",'t12'!F22/$E22)</f>
        <v> </v>
      </c>
      <c r="L22" s="649">
        <f t="shared" si="0"/>
        <v>0</v>
      </c>
      <c r="M22" s="650" t="str">
        <f>IF($E22=0," ",'t12'!H22/$E22)</f>
        <v> </v>
      </c>
      <c r="N22" s="650" t="str">
        <f>IF($E22=0," ",'t12'!I22/$E22)</f>
        <v> </v>
      </c>
      <c r="O22" s="648" t="str">
        <f>IF($E22=0," ",'t13'!L22/$E22)</f>
        <v> </v>
      </c>
      <c r="P22" s="648" t="str">
        <f>IF($E22=0," ",SUM('t13'!C22:F22)/$E22)</f>
        <v> </v>
      </c>
      <c r="Q22" s="648" t="str">
        <f>IF($E22=0," ",(SUM('t13'!G22:H22)+'t13'!K22)/$E22)</f>
        <v> </v>
      </c>
      <c r="R22" s="649">
        <f t="shared" si="1"/>
        <v>0</v>
      </c>
      <c r="S22" s="650" t="str">
        <f>IF($E22=0," ",'t13'!I22/$E22)</f>
        <v> </v>
      </c>
      <c r="T22" s="650" t="str">
        <f>IF($E22=0," ",'t13'!J22/$E22)</f>
        <v> </v>
      </c>
      <c r="V22"/>
      <c r="W22"/>
      <c r="X22"/>
      <c r="Y22"/>
    </row>
    <row r="23" spans="1:25" s="111" customFormat="1" ht="9.75">
      <c r="A23" s="140" t="str">
        <f>'t1'!A23</f>
        <v>Collaboratore F3</v>
      </c>
      <c r="B23" s="328" t="str">
        <f>'t1'!B23</f>
        <v>0C2CF3</v>
      </c>
      <c r="C23" s="646">
        <f>'t1'!L23+'t1'!M23</f>
        <v>0</v>
      </c>
      <c r="D23" s="646">
        <f>('t1'!L23+'t1'!M23)-SUM('t3'!C23:F23,'t3'!I23:L23)+SUM('t3'!M23:P23)</f>
        <v>0</v>
      </c>
      <c r="E23" s="647">
        <f>'t12'!C23/12</f>
        <v>0</v>
      </c>
      <c r="F23" s="647" t="str">
        <f>IF($D23&gt;0,(('t11'!C25+'t11'!D25)/$D23)," ")</f>
        <v> </v>
      </c>
      <c r="G23" s="647" t="str">
        <f>IF($D23&gt;0,(SUM('t11'!E25:N25)/$D23)," ")</f>
        <v> </v>
      </c>
      <c r="H23" s="647" t="str">
        <f>IF($D23&gt;0,(SUM('t11'!O25:R25)/$D23)," ")</f>
        <v> </v>
      </c>
      <c r="I23" s="648" t="str">
        <f>IF($E23=0," ",('t12'!D23+'t12'!G23)/$E23)</f>
        <v> </v>
      </c>
      <c r="J23" s="648" t="str">
        <f>IF($E23=0," ",'t12'!E23/$E23)</f>
        <v> </v>
      </c>
      <c r="K23" s="648" t="str">
        <f>IF($E23=0," ",'t12'!F23/$E23)</f>
        <v> </v>
      </c>
      <c r="L23" s="649">
        <f t="shared" si="0"/>
        <v>0</v>
      </c>
      <c r="M23" s="650" t="str">
        <f>IF($E23=0," ",'t12'!H23/$E23)</f>
        <v> </v>
      </c>
      <c r="N23" s="650" t="str">
        <f>IF($E23=0," ",'t12'!I23/$E23)</f>
        <v> </v>
      </c>
      <c r="O23" s="648" t="str">
        <f>IF($E23=0," ",'t13'!L23/$E23)</f>
        <v> </v>
      </c>
      <c r="P23" s="648" t="str">
        <f>IF($E23=0," ",SUM('t13'!C23:F23)/$E23)</f>
        <v> </v>
      </c>
      <c r="Q23" s="648" t="str">
        <f>IF($E23=0," ",(SUM('t13'!G23:H23)+'t13'!K23)/$E23)</f>
        <v> </v>
      </c>
      <c r="R23" s="649">
        <f t="shared" si="1"/>
        <v>0</v>
      </c>
      <c r="S23" s="650" t="str">
        <f>IF($E23=0," ",'t13'!I23/$E23)</f>
        <v> </v>
      </c>
      <c r="T23" s="650" t="str">
        <f>IF($E23=0," ",'t13'!J23/$E23)</f>
        <v> </v>
      </c>
      <c r="V23"/>
      <c r="W23"/>
      <c r="X23"/>
      <c r="Y23"/>
    </row>
    <row r="24" spans="1:25" s="111" customFormat="1" ht="9.75">
      <c r="A24" s="140" t="str">
        <f>'t1'!A24</f>
        <v>Collaboratore F2</v>
      </c>
      <c r="B24" s="328" t="str">
        <f>'t1'!B24</f>
        <v>0C2CF2</v>
      </c>
      <c r="C24" s="646">
        <f>'t1'!L24+'t1'!M24</f>
        <v>0</v>
      </c>
      <c r="D24" s="646">
        <f>('t1'!L24+'t1'!M24)-SUM('t3'!C24:F24,'t3'!I24:L24)+SUM('t3'!M24:P24)</f>
        <v>0</v>
      </c>
      <c r="E24" s="647">
        <f>'t12'!C24/12</f>
        <v>0</v>
      </c>
      <c r="F24" s="647" t="str">
        <f>IF($D24&gt;0,(('t11'!C26+'t11'!D26)/$D24)," ")</f>
        <v> </v>
      </c>
      <c r="G24" s="647" t="str">
        <f>IF($D24&gt;0,(SUM('t11'!E26:N26)/$D24)," ")</f>
        <v> </v>
      </c>
      <c r="H24" s="647" t="str">
        <f>IF($D24&gt;0,(SUM('t11'!O26:R26)/$D24)," ")</f>
        <v> </v>
      </c>
      <c r="I24" s="648" t="str">
        <f>IF($E24=0," ",('t12'!D24+'t12'!G24)/$E24)</f>
        <v> </v>
      </c>
      <c r="J24" s="648" t="str">
        <f>IF($E24=0," ",'t12'!E24/$E24)</f>
        <v> </v>
      </c>
      <c r="K24" s="648" t="str">
        <f>IF($E24=0," ",'t12'!F24/$E24)</f>
        <v> </v>
      </c>
      <c r="L24" s="649">
        <f t="shared" si="0"/>
        <v>0</v>
      </c>
      <c r="M24" s="650" t="str">
        <f>IF($E24=0," ",'t12'!H24/$E24)</f>
        <v> </v>
      </c>
      <c r="N24" s="650" t="str">
        <f>IF($E24=0," ",'t12'!I24/$E24)</f>
        <v> </v>
      </c>
      <c r="O24" s="648" t="str">
        <f>IF($E24=0," ",'t13'!L24/$E24)</f>
        <v> </v>
      </c>
      <c r="P24" s="648" t="str">
        <f>IF($E24=0," ",SUM('t13'!C24:F24)/$E24)</f>
        <v> </v>
      </c>
      <c r="Q24" s="648" t="str">
        <f>IF($E24=0," ",(SUM('t13'!G24:H24)+'t13'!K24)/$E24)</f>
        <v> </v>
      </c>
      <c r="R24" s="649">
        <f t="shared" si="1"/>
        <v>0</v>
      </c>
      <c r="S24" s="650" t="str">
        <f>IF($E24=0," ",'t13'!I24/$E24)</f>
        <v> </v>
      </c>
      <c r="T24" s="650" t="str">
        <f>IF($E24=0," ",'t13'!J24/$E24)</f>
        <v> </v>
      </c>
      <c r="V24"/>
      <c r="W24"/>
      <c r="X24"/>
      <c r="Y24"/>
    </row>
    <row r="25" spans="1:25" s="111" customFormat="1" ht="9.75">
      <c r="A25" s="140" t="str">
        <f>'t1'!A25</f>
        <v>Collaboratore F1</v>
      </c>
      <c r="B25" s="328" t="str">
        <f>'t1'!B25</f>
        <v>0C2CF1</v>
      </c>
      <c r="C25" s="646">
        <f>'t1'!L25+'t1'!M25</f>
        <v>0</v>
      </c>
      <c r="D25" s="646">
        <f>('t1'!L25+'t1'!M25)-SUM('t3'!C25:F25,'t3'!I25:L25)+SUM('t3'!M25:P25)</f>
        <v>0</v>
      </c>
      <c r="E25" s="647">
        <f>'t12'!C25/12</f>
        <v>0</v>
      </c>
      <c r="F25" s="647" t="str">
        <f>IF($D25&gt;0,(('t11'!C27+'t11'!D27)/$D25)," ")</f>
        <v> </v>
      </c>
      <c r="G25" s="647" t="str">
        <f>IF($D25&gt;0,(SUM('t11'!E27:N27)/$D25)," ")</f>
        <v> </v>
      </c>
      <c r="H25" s="647" t="str">
        <f>IF($D25&gt;0,(SUM('t11'!O27:R27)/$D25)," ")</f>
        <v> </v>
      </c>
      <c r="I25" s="648" t="str">
        <f>IF($E25=0," ",('t12'!D25+'t12'!G25)/$E25)</f>
        <v> </v>
      </c>
      <c r="J25" s="648" t="str">
        <f>IF($E25=0," ",'t12'!E25/$E25)</f>
        <v> </v>
      </c>
      <c r="K25" s="648" t="str">
        <f>IF($E25=0," ",'t12'!F25/$E25)</f>
        <v> </v>
      </c>
      <c r="L25" s="649">
        <f t="shared" si="0"/>
        <v>0</v>
      </c>
      <c r="M25" s="650" t="str">
        <f>IF($E25=0," ",'t12'!H25/$E25)</f>
        <v> </v>
      </c>
      <c r="N25" s="650" t="str">
        <f>IF($E25=0," ",'t12'!I25/$E25)</f>
        <v> </v>
      </c>
      <c r="O25" s="648" t="str">
        <f>IF($E25=0," ",'t13'!L25/$E25)</f>
        <v> </v>
      </c>
      <c r="P25" s="648" t="str">
        <f>IF($E25=0," ",SUM('t13'!C25:F25)/$E25)</f>
        <v> </v>
      </c>
      <c r="Q25" s="648" t="str">
        <f>IF($E25=0," ",(SUM('t13'!G25:H25)+'t13'!K25)/$E25)</f>
        <v> </v>
      </c>
      <c r="R25" s="649">
        <f t="shared" si="1"/>
        <v>0</v>
      </c>
      <c r="S25" s="650" t="str">
        <f>IF($E25=0," ",'t13'!I25/$E25)</f>
        <v> </v>
      </c>
      <c r="T25" s="650" t="str">
        <f>IF($E25=0," ",'t13'!J25/$E25)</f>
        <v> </v>
      </c>
      <c r="V25"/>
      <c r="W25"/>
      <c r="X25"/>
      <c r="Y25"/>
    </row>
    <row r="26" spans="1:25" s="111" customFormat="1" ht="9.75">
      <c r="A26" s="140" t="str">
        <f>'t1'!A26</f>
        <v>Operatore F3</v>
      </c>
      <c r="B26" s="328" t="str">
        <f>'t1'!B26</f>
        <v>0C1OF3</v>
      </c>
      <c r="C26" s="646">
        <f>'t1'!L26+'t1'!M26</f>
        <v>0</v>
      </c>
      <c r="D26" s="646">
        <f>('t1'!L26+'t1'!M26)-SUM('t3'!C26:F26,'t3'!I26:L26)+SUM('t3'!M26:P26)</f>
        <v>0</v>
      </c>
      <c r="E26" s="647">
        <f>'t12'!C26/12</f>
        <v>0</v>
      </c>
      <c r="F26" s="647" t="str">
        <f>IF($D26&gt;0,(('t11'!C28+'t11'!D28)/$D26)," ")</f>
        <v> </v>
      </c>
      <c r="G26" s="647" t="str">
        <f>IF($D26&gt;0,(SUM('t11'!E28:N28)/$D26)," ")</f>
        <v> </v>
      </c>
      <c r="H26" s="647" t="str">
        <f>IF($D26&gt;0,(SUM('t11'!O28:R28)/$D26)," ")</f>
        <v> </v>
      </c>
      <c r="I26" s="648" t="str">
        <f>IF($E26=0," ",('t12'!D26+'t12'!G26)/$E26)</f>
        <v> </v>
      </c>
      <c r="J26" s="648" t="str">
        <f>IF($E26=0," ",'t12'!E26/$E26)</f>
        <v> </v>
      </c>
      <c r="K26" s="648" t="str">
        <f>IF($E26=0," ",'t12'!F26/$E26)</f>
        <v> </v>
      </c>
      <c r="L26" s="649">
        <f t="shared" si="0"/>
        <v>0</v>
      </c>
      <c r="M26" s="650" t="str">
        <f>IF($E26=0," ",'t12'!H26/$E26)</f>
        <v> </v>
      </c>
      <c r="N26" s="650" t="str">
        <f>IF($E26=0," ",'t12'!I26/$E26)</f>
        <v> </v>
      </c>
      <c r="O26" s="648" t="str">
        <f>IF($E26=0," ",'t13'!L26/$E26)</f>
        <v> </v>
      </c>
      <c r="P26" s="648" t="str">
        <f>IF($E26=0," ",SUM('t13'!C26:F26)/$E26)</f>
        <v> </v>
      </c>
      <c r="Q26" s="648" t="str">
        <f>IF($E26=0," ",(SUM('t13'!G26:H26)+'t13'!K26)/$E26)</f>
        <v> </v>
      </c>
      <c r="R26" s="649">
        <f t="shared" si="1"/>
        <v>0</v>
      </c>
      <c r="S26" s="650" t="str">
        <f>IF($E26=0," ",'t13'!I26/$E26)</f>
        <v> </v>
      </c>
      <c r="T26" s="650" t="str">
        <f>IF($E26=0," ",'t13'!J26/$E26)</f>
        <v> </v>
      </c>
      <c r="V26"/>
      <c r="W26"/>
      <c r="X26"/>
      <c r="Y26"/>
    </row>
    <row r="27" spans="1:25" s="111" customFormat="1" ht="9.75">
      <c r="A27" s="140" t="str">
        <f>'t1'!A27</f>
        <v>Operatore F2</v>
      </c>
      <c r="B27" s="328" t="str">
        <f>'t1'!B27</f>
        <v>0C1OF2</v>
      </c>
      <c r="C27" s="646">
        <f>'t1'!L27+'t1'!M27</f>
        <v>0</v>
      </c>
      <c r="D27" s="646">
        <f>('t1'!L27+'t1'!M27)-SUM('t3'!C27:F27,'t3'!I27:L27)+SUM('t3'!M27:P27)</f>
        <v>0</v>
      </c>
      <c r="E27" s="647">
        <f>'t12'!C27/12</f>
        <v>0</v>
      </c>
      <c r="F27" s="647" t="str">
        <f>IF($D27&gt;0,(('t11'!C29+'t11'!D29)/$D27)," ")</f>
        <v> </v>
      </c>
      <c r="G27" s="647" t="str">
        <f>IF($D27&gt;0,(SUM('t11'!E29:N29)/$D27)," ")</f>
        <v> </v>
      </c>
      <c r="H27" s="647" t="str">
        <f>IF($D27&gt;0,(SUM('t11'!O29:R29)/$D27)," ")</f>
        <v> </v>
      </c>
      <c r="I27" s="648" t="str">
        <f>IF($E27=0," ",('t12'!D27+'t12'!G27)/$E27)</f>
        <v> </v>
      </c>
      <c r="J27" s="648" t="str">
        <f>IF($E27=0," ",'t12'!E27/$E27)</f>
        <v> </v>
      </c>
      <c r="K27" s="648" t="str">
        <f>IF($E27=0," ",'t12'!F27/$E27)</f>
        <v> </v>
      </c>
      <c r="L27" s="649">
        <f t="shared" si="0"/>
        <v>0</v>
      </c>
      <c r="M27" s="650" t="str">
        <f>IF($E27=0," ",'t12'!H27/$E27)</f>
        <v> </v>
      </c>
      <c r="N27" s="650" t="str">
        <f>IF($E27=0," ",'t12'!I27/$E27)</f>
        <v> </v>
      </c>
      <c r="O27" s="648" t="str">
        <f>IF($E27=0," ",'t13'!L27/$E27)</f>
        <v> </v>
      </c>
      <c r="P27" s="648" t="str">
        <f>IF($E27=0," ",SUM('t13'!C27:F27)/$E27)</f>
        <v> </v>
      </c>
      <c r="Q27" s="648" t="str">
        <f>IF($E27=0," ",(SUM('t13'!G27:H27)+'t13'!K27)/$E27)</f>
        <v> </v>
      </c>
      <c r="R27" s="649">
        <f t="shared" si="1"/>
        <v>0</v>
      </c>
      <c r="S27" s="650" t="str">
        <f>IF($E27=0," ",'t13'!I27/$E27)</f>
        <v> </v>
      </c>
      <c r="T27" s="650" t="str">
        <f>IF($E27=0," ",'t13'!J27/$E27)</f>
        <v> </v>
      </c>
      <c r="V27"/>
      <c r="W27"/>
      <c r="X27"/>
      <c r="Y27"/>
    </row>
    <row r="28" spans="1:25" s="111" customFormat="1" ht="9.75">
      <c r="A28" s="140" t="str">
        <f>'t1'!A28</f>
        <v>Operatore F1</v>
      </c>
      <c r="B28" s="328" t="str">
        <f>'t1'!B28</f>
        <v>0C1OF1</v>
      </c>
      <c r="C28" s="646">
        <f>'t1'!L28+'t1'!M28</f>
        <v>0</v>
      </c>
      <c r="D28" s="646">
        <f>('t1'!L28+'t1'!M28)-SUM('t3'!C28:F28,'t3'!I28:L28)+SUM('t3'!M28:P28)</f>
        <v>0</v>
      </c>
      <c r="E28" s="647">
        <f>'t12'!C28/12</f>
        <v>0</v>
      </c>
      <c r="F28" s="647" t="str">
        <f>IF($D28&gt;0,(('t11'!C30+'t11'!D30)/$D28)," ")</f>
        <v> </v>
      </c>
      <c r="G28" s="647" t="str">
        <f>IF($D28&gt;0,(SUM('t11'!E30:N30)/$D28)," ")</f>
        <v> </v>
      </c>
      <c r="H28" s="647" t="str">
        <f>IF($D28&gt;0,(SUM('t11'!O30:R30)/$D28)," ")</f>
        <v> </v>
      </c>
      <c r="I28" s="648" t="str">
        <f>IF($E28=0," ",('t12'!D28+'t12'!G28)/$E28)</f>
        <v> </v>
      </c>
      <c r="J28" s="648" t="str">
        <f>IF($E28=0," ",'t12'!E28/$E28)</f>
        <v> </v>
      </c>
      <c r="K28" s="648" t="str">
        <f>IF($E28=0," ",'t12'!F28/$E28)</f>
        <v> </v>
      </c>
      <c r="L28" s="649">
        <f t="shared" si="0"/>
        <v>0</v>
      </c>
      <c r="M28" s="650" t="str">
        <f>IF($E28=0," ",'t12'!H28/$E28)</f>
        <v> </v>
      </c>
      <c r="N28" s="650" t="str">
        <f>IF($E28=0," ",'t12'!I28/$E28)</f>
        <v> </v>
      </c>
      <c r="O28" s="648" t="str">
        <f>IF($E28=0," ",'t13'!L28/$E28)</f>
        <v> </v>
      </c>
      <c r="P28" s="648" t="str">
        <f>IF($E28=0," ",SUM('t13'!C28:F28)/$E28)</f>
        <v> </v>
      </c>
      <c r="Q28" s="648" t="str">
        <f>IF($E28=0," ",(SUM('t13'!G28:H28)+'t13'!K28)/$E28)</f>
        <v> </v>
      </c>
      <c r="R28" s="649">
        <f t="shared" si="1"/>
        <v>0</v>
      </c>
      <c r="S28" s="650" t="str">
        <f>IF($E28=0," ",'t13'!I28/$E28)</f>
        <v> </v>
      </c>
      <c r="T28" s="650" t="str">
        <f>IF($E28=0," ",'t13'!J28/$E28)</f>
        <v> </v>
      </c>
      <c r="V28"/>
      <c r="W28"/>
      <c r="X28"/>
      <c r="Y28"/>
    </row>
    <row r="29" spans="1:25" s="111" customFormat="1" ht="9.75">
      <c r="A29" s="140" t="str">
        <f>'t1'!A29</f>
        <v>Personale contrattista a t. ind. (a)</v>
      </c>
      <c r="B29" s="328" t="str">
        <f>'t1'!B29</f>
        <v>000061</v>
      </c>
      <c r="C29" s="646">
        <f>'t1'!L29+'t1'!M29</f>
        <v>0</v>
      </c>
      <c r="D29" s="646">
        <f>('t1'!L29+'t1'!M29)-SUM('t3'!C29:F29,'t3'!I29:L29)+SUM('t3'!M29:P29)</f>
        <v>0</v>
      </c>
      <c r="E29" s="647">
        <f>'t12'!C29/12</f>
        <v>0</v>
      </c>
      <c r="F29" s="647" t="str">
        <f>IF($D29&gt;0,(('t11'!C31+'t11'!D31)/$D29)," ")</f>
        <v> </v>
      </c>
      <c r="G29" s="647" t="str">
        <f>IF($D29&gt;0,(SUM('t11'!E31:N31)/$D29)," ")</f>
        <v> </v>
      </c>
      <c r="H29" s="647" t="str">
        <f>IF($D29&gt;0,(SUM('t11'!O31:R31)/$D29)," ")</f>
        <v> </v>
      </c>
      <c r="I29" s="648" t="str">
        <f>IF($E29=0," ",('t12'!D29+'t12'!G29)/$E29)</f>
        <v> </v>
      </c>
      <c r="J29" s="648" t="str">
        <f>IF($E29=0," ",'t12'!E29/$E29)</f>
        <v> </v>
      </c>
      <c r="K29" s="648" t="str">
        <f>IF($E29=0," ",'t12'!F29/$E29)</f>
        <v> </v>
      </c>
      <c r="L29" s="649">
        <f t="shared" si="0"/>
        <v>0</v>
      </c>
      <c r="M29" s="650" t="str">
        <f>IF($E29=0," ",'t12'!H29/$E29)</f>
        <v> </v>
      </c>
      <c r="N29" s="650" t="str">
        <f>IF($E29=0," ",'t12'!I29/$E29)</f>
        <v> </v>
      </c>
      <c r="O29" s="648" t="str">
        <f>IF($E29=0," ",'t13'!L29/$E29)</f>
        <v> </v>
      </c>
      <c r="P29" s="648" t="str">
        <f>IF($E29=0," ",SUM('t13'!C29:F29)/$E29)</f>
        <v> </v>
      </c>
      <c r="Q29" s="648" t="str">
        <f>IF($E29=0," ",(SUM('t13'!G29:H29)+'t13'!K29)/$E29)</f>
        <v> </v>
      </c>
      <c r="R29" s="649">
        <f t="shared" si="1"/>
        <v>0</v>
      </c>
      <c r="S29" s="650" t="str">
        <f>IF($E29=0," ",'t13'!I29/$E29)</f>
        <v> </v>
      </c>
      <c r="T29" s="650" t="str">
        <f>IF($E29=0," ",'t13'!J29/$E29)</f>
        <v> </v>
      </c>
      <c r="V29"/>
      <c r="W29"/>
      <c r="X29"/>
      <c r="Y29"/>
    </row>
    <row r="31" ht="9.75">
      <c r="A31" s="5" t="str">
        <f>"(*)  Personale presente al 31/12/"&amp;'t1'!M1&amp;" di T1 - personale dell'amministrazione comandato/distaccato, fuori ruolo e in esonero di T3 + personale esterno comandato/distaccato e fuori ruolo di T3"</f>
        <v>(*)  Personale presente al 31/12/2016 di T1 - personale dell'amministrazione comandato/distaccato, fuori ruolo e in esonero di T3 + personale esterno comandato/distaccato e fuori ruolo di T3</v>
      </c>
    </row>
    <row r="32" ht="9.75">
      <c r="A32" s="5" t="s">
        <v>445</v>
      </c>
    </row>
  </sheetData>
  <sheetProtection password="EA98" sheet="1" formatColumns="0" selectLockedCells="1" selectUnlockedCells="1"/>
  <mergeCells count="4">
    <mergeCell ref="A1:I1"/>
    <mergeCell ref="F4:H4"/>
    <mergeCell ref="I4:N4"/>
    <mergeCell ref="O4:T4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562" customWidth="1"/>
    <col min="2" max="2" width="25.83203125" style="563" customWidth="1"/>
    <col min="3" max="3" width="5.5" style="563" customWidth="1"/>
    <col min="4" max="4" width="56.16015625" style="563" customWidth="1"/>
    <col min="5" max="5" width="22.5" style="563" customWidth="1"/>
    <col min="6" max="6" width="23.16015625" style="563" customWidth="1"/>
    <col min="7" max="7" width="21.5" style="563" customWidth="1"/>
    <col min="8" max="8" width="25.5" style="621" customWidth="1"/>
    <col min="9" max="9" width="0" style="621" hidden="1" customWidth="1"/>
    <col min="10" max="16384" width="12.83203125" style="621" customWidth="1"/>
  </cols>
  <sheetData>
    <row r="1" spans="8:9" ht="54.75" customHeight="1">
      <c r="H1" s="585" t="s">
        <v>313</v>
      </c>
      <c r="I1" s="383"/>
    </row>
    <row r="2" spans="2:9" ht="54.75" customHeight="1">
      <c r="B2" s="1014">
        <f>IF(SI_1!G56&gt;0,"LA COMPILAZIONE DI QUESTA APPENDICE E' OBBLIGATORIA","")</f>
      </c>
      <c r="C2" s="1014"/>
      <c r="D2" s="1014"/>
      <c r="E2" s="1014"/>
      <c r="F2" s="1014"/>
      <c r="G2" s="1014"/>
      <c r="H2" s="585"/>
      <c r="I2" s="383"/>
    </row>
    <row r="3" spans="1:9" ht="26.25" customHeight="1" thickBot="1">
      <c r="A3" s="581"/>
      <c r="B3" s="577"/>
      <c r="C3" s="577"/>
      <c r="D3" s="578" t="str">
        <f>'t1'!A1</f>
        <v>COMPARTO Digit-PA - anno 2016</v>
      </c>
      <c r="E3" s="577"/>
      <c r="F3" s="577"/>
      <c r="G3" s="577"/>
      <c r="H3" s="586"/>
      <c r="I3" s="383"/>
    </row>
    <row r="4" spans="2:9" ht="12">
      <c r="B4" s="564"/>
      <c r="C4" s="564"/>
      <c r="D4" s="564"/>
      <c r="E4" s="564"/>
      <c r="F4" s="564"/>
      <c r="G4" s="564"/>
      <c r="H4" s="587"/>
      <c r="I4" s="383"/>
    </row>
    <row r="5" spans="1:9" ht="15">
      <c r="A5" s="565"/>
      <c r="B5" s="566"/>
      <c r="C5" s="567"/>
      <c r="D5" s="566"/>
      <c r="E5" s="566"/>
      <c r="G5" s="588" t="s">
        <v>73</v>
      </c>
      <c r="H5" s="587"/>
      <c r="I5" s="383"/>
    </row>
    <row r="6" spans="1:9" ht="17.25" customHeight="1">
      <c r="A6" s="565" t="s">
        <v>290</v>
      </c>
      <c r="B6" s="568" t="s">
        <v>329</v>
      </c>
      <c r="C6" s="569"/>
      <c r="G6" s="576"/>
      <c r="H6" s="587"/>
      <c r="I6" s="383"/>
    </row>
    <row r="7" spans="1:9" ht="20.25" customHeight="1">
      <c r="A7" s="565"/>
      <c r="C7" s="569"/>
      <c r="D7" s="566" t="s">
        <v>64</v>
      </c>
      <c r="G7" s="593"/>
      <c r="H7" s="1015">
        <f>IF(SUM(G7:G9)&lt;&gt;SI_1!G56,"LA SOMMA DEI VALORI DEVE ESSERE UGUALE A "&amp;SI_1!G56,"")</f>
      </c>
      <c r="I7" s="383"/>
    </row>
    <row r="8" spans="1:9" ht="20.25" customHeight="1">
      <c r="A8" s="565"/>
      <c r="C8" s="569"/>
      <c r="D8" s="566" t="s">
        <v>5</v>
      </c>
      <c r="G8" s="593"/>
      <c r="H8" s="1015"/>
      <c r="I8" s="383"/>
    </row>
    <row r="9" spans="1:9" ht="20.25" customHeight="1">
      <c r="A9" s="565"/>
      <c r="C9" s="569"/>
      <c r="D9" s="566" t="s">
        <v>4</v>
      </c>
      <c r="G9" s="593"/>
      <c r="H9" s="1015"/>
      <c r="I9" s="598"/>
    </row>
    <row r="10" spans="1:9" ht="17.25" customHeight="1">
      <c r="A10" s="565"/>
      <c r="B10" s="566"/>
      <c r="C10" s="567"/>
      <c r="D10" s="566"/>
      <c r="E10" s="566"/>
      <c r="G10" s="573"/>
      <c r="H10" s="587"/>
      <c r="I10" s="383"/>
    </row>
    <row r="11" spans="1:9" ht="20.25" customHeight="1">
      <c r="A11" s="565" t="s">
        <v>291</v>
      </c>
      <c r="B11" s="589" t="s">
        <v>337</v>
      </c>
      <c r="C11" s="567"/>
      <c r="D11" s="566"/>
      <c r="E11" s="566"/>
      <c r="G11" s="593"/>
      <c r="H11" s="1017">
        <f>IF(SI_1!G56=0,"",IF(AND(G11&lt;=SI_1!G56,G11&gt;=0),"","IL VALORE INSERITO DEVE ESSERE &lt;= "&amp;SI_1!G56))</f>
      </c>
      <c r="I11" s="383"/>
    </row>
    <row r="12" spans="1:9" ht="17.25" customHeight="1">
      <c r="A12" s="565"/>
      <c r="B12" s="566"/>
      <c r="C12" s="567"/>
      <c r="D12" s="566"/>
      <c r="E12" s="566"/>
      <c r="G12" s="573"/>
      <c r="H12" s="1018"/>
      <c r="I12" s="383"/>
    </row>
    <row r="13" spans="1:9" ht="15" customHeight="1">
      <c r="A13" s="565" t="s">
        <v>293</v>
      </c>
      <c r="B13" s="570" t="s">
        <v>65</v>
      </c>
      <c r="C13" s="567"/>
      <c r="D13" s="566"/>
      <c r="E13" s="566"/>
      <c r="G13" s="573"/>
      <c r="H13" s="587"/>
      <c r="I13" s="383"/>
    </row>
    <row r="14" spans="1:9" ht="20.25" customHeight="1">
      <c r="A14" s="571"/>
      <c r="C14" s="567"/>
      <c r="D14" s="566" t="s">
        <v>66</v>
      </c>
      <c r="E14" s="566"/>
      <c r="G14" s="593"/>
      <c r="H14" s="1016">
        <f>IF(SUM(G14:G17)&lt;&gt;SI_1!G56,"LA SOMMA DEI VALORI DEVE ESSERE UGUALE A "&amp;SI_1!G56,"")</f>
      </c>
      <c r="I14" s="383"/>
    </row>
    <row r="15" spans="1:9" ht="20.25" customHeight="1">
      <c r="A15" s="571"/>
      <c r="C15" s="572"/>
      <c r="D15" s="573" t="s">
        <v>67</v>
      </c>
      <c r="E15" s="573"/>
      <c r="G15" s="593"/>
      <c r="H15" s="1016"/>
      <c r="I15" s="383"/>
    </row>
    <row r="16" spans="1:9" ht="20.25" customHeight="1">
      <c r="A16" s="574"/>
      <c r="C16" s="575"/>
      <c r="D16" s="575" t="s">
        <v>68</v>
      </c>
      <c r="E16" s="575"/>
      <c r="G16" s="594"/>
      <c r="H16" s="1016"/>
      <c r="I16" s="383"/>
    </row>
    <row r="17" spans="1:9" ht="20.25" customHeight="1">
      <c r="A17" s="574"/>
      <c r="C17" s="575"/>
      <c r="D17" s="575" t="s">
        <v>69</v>
      </c>
      <c r="E17" s="575"/>
      <c r="G17" s="594"/>
      <c r="H17" s="1016"/>
      <c r="I17" s="383"/>
    </row>
    <row r="18" spans="1:9" ht="15" customHeight="1">
      <c r="A18" s="571"/>
      <c r="B18" s="566"/>
      <c r="C18" s="566"/>
      <c r="D18" s="566"/>
      <c r="E18" s="566"/>
      <c r="G18" s="566"/>
      <c r="H18" s="590"/>
      <c r="I18" s="383"/>
    </row>
    <row r="19" spans="1:9" ht="20.25" customHeight="1">
      <c r="A19" s="750" t="s">
        <v>294</v>
      </c>
      <c r="B19" s="1019" t="s">
        <v>338</v>
      </c>
      <c r="C19" s="1020"/>
      <c r="D19" s="1020"/>
      <c r="E19" s="1020"/>
      <c r="F19" s="1020"/>
      <c r="G19" s="593"/>
      <c r="H19" s="1017">
        <f>IF(SI_1!G56=0,"",IF(AND(G19&lt;=SI_1!G56,G19&gt;0),"","IL VALORE INSERITO DEVE ESSERE &lt;= "&amp;SI_1!G56&amp;" E MAGGIORE DI 0"))</f>
      </c>
      <c r="I19" s="383"/>
    </row>
    <row r="20" spans="1:9" ht="33.75" customHeight="1">
      <c r="A20" s="571"/>
      <c r="B20" s="1020"/>
      <c r="C20" s="1020"/>
      <c r="D20" s="1020"/>
      <c r="E20" s="1020"/>
      <c r="F20" s="1020"/>
      <c r="G20" s="566"/>
      <c r="H20" s="1018"/>
      <c r="I20" s="383"/>
    </row>
    <row r="21" spans="1:9" ht="15" customHeight="1">
      <c r="A21" s="571"/>
      <c r="B21" s="570" t="s">
        <v>339</v>
      </c>
      <c r="C21" s="566"/>
      <c r="D21" s="566"/>
      <c r="E21" s="566"/>
      <c r="G21" s="566"/>
      <c r="H21" s="590"/>
      <c r="I21" s="383"/>
    </row>
    <row r="22" spans="1:9" ht="20.25" customHeight="1">
      <c r="A22" s="571"/>
      <c r="B22" s="566"/>
      <c r="C22" s="566"/>
      <c r="D22" s="566" t="s">
        <v>70</v>
      </c>
      <c r="E22" s="566"/>
      <c r="G22" s="593"/>
      <c r="H22" s="1016">
        <f>IF(SUM(G22:G24)&lt;&gt;G19,"LA SOMMA DEI VALORI DEVE ESSERE UGUALE A "&amp;IF(G19&lt;&gt;0,G19,0),"")</f>
      </c>
      <c r="I22" s="383"/>
    </row>
    <row r="23" spans="1:9" ht="20.25" customHeight="1">
      <c r="A23" s="571"/>
      <c r="B23" s="566"/>
      <c r="C23" s="566"/>
      <c r="D23" s="566" t="s">
        <v>71</v>
      </c>
      <c r="E23" s="566"/>
      <c r="G23" s="593"/>
      <c r="H23" s="1016"/>
      <c r="I23" s="383"/>
    </row>
    <row r="24" spans="1:9" ht="20.25" customHeight="1">
      <c r="A24" s="571"/>
      <c r="B24" s="566"/>
      <c r="C24" s="566"/>
      <c r="D24" s="566" t="s">
        <v>72</v>
      </c>
      <c r="E24" s="566"/>
      <c r="G24" s="593"/>
      <c r="H24" s="1016"/>
      <c r="I24" s="383">
        <f>SUM(G22:G24,G19,G14:G17,G11,G7:G9)</f>
        <v>0</v>
      </c>
    </row>
    <row r="25" spans="1:9" ht="15" customHeight="1">
      <c r="A25" s="571"/>
      <c r="B25" s="566"/>
      <c r="C25" s="566"/>
      <c r="D25" s="566"/>
      <c r="E25" s="566"/>
      <c r="F25" s="566"/>
      <c r="G25" s="566"/>
      <c r="H25" s="590"/>
      <c r="I25" s="383"/>
    </row>
    <row r="26" spans="1:9" s="622" customFormat="1" ht="15" customHeight="1">
      <c r="A26" s="571"/>
      <c r="B26" s="566"/>
      <c r="C26" s="566"/>
      <c r="D26" s="566"/>
      <c r="E26" s="566"/>
      <c r="F26" s="566"/>
      <c r="G26" s="566"/>
      <c r="H26" s="591"/>
      <c r="I26" s="408"/>
    </row>
    <row r="27" spans="1:9" ht="13.5">
      <c r="A27" s="579"/>
      <c r="B27" s="580"/>
      <c r="C27" s="580"/>
      <c r="D27" s="580"/>
      <c r="E27" s="580"/>
      <c r="F27" s="580"/>
      <c r="G27" s="580"/>
      <c r="H27" s="592"/>
      <c r="I27" s="383"/>
    </row>
    <row r="28" spans="1:8" ht="13.5">
      <c r="A28" s="571"/>
      <c r="B28" s="566"/>
      <c r="C28" s="566"/>
      <c r="D28" s="566"/>
      <c r="E28" s="566"/>
      <c r="F28" s="566"/>
      <c r="G28" s="566"/>
      <c r="H28" s="566"/>
    </row>
    <row r="29" spans="1:8" ht="13.5">
      <c r="A29" s="571"/>
      <c r="B29" s="566"/>
      <c r="C29" s="566"/>
      <c r="D29" s="566"/>
      <c r="E29" s="566"/>
      <c r="F29" s="566"/>
      <c r="G29" s="566"/>
      <c r="H29" s="566"/>
    </row>
    <row r="30" spans="1:8" ht="13.5">
      <c r="A30" s="571"/>
      <c r="B30" s="566"/>
      <c r="C30" s="566"/>
      <c r="D30" s="566"/>
      <c r="E30" s="566"/>
      <c r="F30" s="566"/>
      <c r="G30" s="566"/>
      <c r="H30" s="566"/>
    </row>
    <row r="31" spans="1:8" ht="13.5">
      <c r="A31" s="571"/>
      <c r="B31" s="566"/>
      <c r="C31" s="566"/>
      <c r="D31" s="566"/>
      <c r="E31" s="566"/>
      <c r="F31" s="566"/>
      <c r="G31" s="566"/>
      <c r="H31" s="566"/>
    </row>
    <row r="32" spans="1:8" ht="13.5">
      <c r="A32" s="571"/>
      <c r="B32" s="566"/>
      <c r="C32" s="566"/>
      <c r="D32" s="566"/>
      <c r="E32" s="566"/>
      <c r="F32" s="566"/>
      <c r="G32" s="566"/>
      <c r="H32" s="566"/>
    </row>
    <row r="33" spans="1:8" ht="13.5">
      <c r="A33" s="571"/>
      <c r="B33" s="566"/>
      <c r="C33" s="566"/>
      <c r="D33" s="566"/>
      <c r="E33" s="566"/>
      <c r="F33" s="566"/>
      <c r="G33" s="566"/>
      <c r="H33" s="566"/>
    </row>
    <row r="34" spans="1:8" ht="23.25" customHeight="1">
      <c r="A34" s="571"/>
      <c r="B34" s="566"/>
      <c r="C34" s="566"/>
      <c r="D34" s="566"/>
      <c r="E34" s="566"/>
      <c r="F34" s="566"/>
      <c r="G34" s="566"/>
      <c r="H34" s="566"/>
    </row>
    <row r="35" spans="1:8" ht="23.25" customHeight="1">
      <c r="A35" s="571"/>
      <c r="B35" s="566"/>
      <c r="C35" s="566"/>
      <c r="D35" s="566"/>
      <c r="E35" s="566"/>
      <c r="F35" s="566"/>
      <c r="G35" s="566"/>
      <c r="H35" s="566"/>
    </row>
    <row r="36" spans="1:8" ht="23.25" customHeight="1">
      <c r="A36" s="571"/>
      <c r="B36" s="566"/>
      <c r="C36" s="566"/>
      <c r="D36" s="566"/>
      <c r="E36" s="566"/>
      <c r="F36" s="566"/>
      <c r="G36" s="566"/>
      <c r="H36" s="566"/>
    </row>
    <row r="37" spans="1:8" ht="23.25" customHeight="1">
      <c r="A37" s="571"/>
      <c r="B37" s="566"/>
      <c r="C37" s="566"/>
      <c r="D37" s="566"/>
      <c r="E37" s="566"/>
      <c r="F37" s="566"/>
      <c r="G37" s="566"/>
      <c r="H37" s="566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T53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325"/>
      <c r="J1" s="322"/>
      <c r="K1" s="3"/>
      <c r="M1"/>
    </row>
    <row r="2" spans="2:13" ht="12.75" customHeight="1">
      <c r="B2" s="5"/>
      <c r="C2" s="5"/>
      <c r="D2" s="1120"/>
      <c r="E2" s="1120"/>
      <c r="F2" s="1120"/>
      <c r="G2" s="1120"/>
      <c r="H2" s="1120"/>
      <c r="I2" s="1120"/>
      <c r="J2" s="1120"/>
      <c r="K2" s="3"/>
      <c r="M2"/>
    </row>
    <row r="3" spans="1:2" s="199" customFormat="1" ht="21" customHeight="1">
      <c r="A3" s="199" t="str">
        <f>"Tavola di coerenza tra presenti al 31.12."&amp;'t1'!M1&amp;" e presenti al 31.12."&amp;'t1'!M1-1&amp;" (Squadratura 1)"</f>
        <v>Tavola di coerenza tra presenti al 31.12.2016 e presenti al 31.12.2015 (Squadratura 1)</v>
      </c>
      <c r="B3" s="324"/>
    </row>
    <row r="4" spans="1:10" ht="36.75" customHeight="1">
      <c r="A4" s="181" t="s">
        <v>203</v>
      </c>
      <c r="B4" s="182" t="s">
        <v>202</v>
      </c>
      <c r="C4" s="182" t="str">
        <f>"Presenti 31.12."&amp;'t1'!M1-1&amp;" (Tab 1)"</f>
        <v>Presenti 31.12.2015 (Tab 1)</v>
      </c>
      <c r="D4" s="182" t="s">
        <v>195</v>
      </c>
      <c r="E4" s="182" t="s">
        <v>250</v>
      </c>
      <c r="F4" s="182" t="s">
        <v>197</v>
      </c>
      <c r="G4" s="182" t="s">
        <v>196</v>
      </c>
      <c r="H4" s="182" t="str">
        <f>"Presenti 31.12."&amp;'t1'!M1&amp;" (Calcolati)"</f>
        <v>Presenti 31.12.2016 (Calcolati)</v>
      </c>
      <c r="I4" s="182" t="str">
        <f>"Presenti 31.12."&amp;'t1'!M1&amp;" (Tab 1)"</f>
        <v>Presenti 31.12.2016 (Tab 1)</v>
      </c>
      <c r="J4" s="182" t="s">
        <v>212</v>
      </c>
    </row>
    <row r="5" spans="1:10" ht="9.75">
      <c r="A5" s="746"/>
      <c r="B5" s="182"/>
      <c r="C5" s="188" t="s">
        <v>204</v>
      </c>
      <c r="D5" s="188" t="s">
        <v>205</v>
      </c>
      <c r="E5" s="188" t="s">
        <v>206</v>
      </c>
      <c r="F5" s="188" t="s">
        <v>207</v>
      </c>
      <c r="G5" s="188" t="s">
        <v>208</v>
      </c>
      <c r="H5" s="188" t="s">
        <v>209</v>
      </c>
      <c r="I5" s="188" t="s">
        <v>210</v>
      </c>
      <c r="J5" s="188" t="s">
        <v>211</v>
      </c>
    </row>
    <row r="6" spans="1:10" ht="12.75" customHeight="1">
      <c r="A6" s="747" t="str">
        <f>'t1'!A6</f>
        <v>Direttore Generale</v>
      </c>
      <c r="B6" s="189" t="str">
        <f>'t1'!B6</f>
        <v>0D0097</v>
      </c>
      <c r="C6" s="350">
        <f>'t1'!C6+'t1'!D6</f>
        <v>0</v>
      </c>
      <c r="D6" s="350">
        <f>'t5'!S7+'t5'!T7</f>
        <v>0</v>
      </c>
      <c r="E6" s="351">
        <f>'t6'!U7+'t6'!V7</f>
        <v>0</v>
      </c>
      <c r="F6" s="351">
        <f>'t4'!AA6</f>
        <v>0</v>
      </c>
      <c r="G6" s="351">
        <f>'t4'!C30</f>
        <v>0</v>
      </c>
      <c r="H6" s="351">
        <f>C6-D6+E6-F6+G6</f>
        <v>0</v>
      </c>
      <c r="I6" s="351">
        <f>'t1'!L6+'t1'!M6</f>
        <v>0</v>
      </c>
      <c r="J6" s="104" t="str">
        <f aca="true" t="shared" si="0" ref="J6:J29">IF(H6=I6,"OK","ERRORE")</f>
        <v>OK</v>
      </c>
    </row>
    <row r="7" spans="1:10" ht="12.75" customHeight="1">
      <c r="A7" s="747" t="str">
        <f>'t1'!A7</f>
        <v>Dirigente II fascia</v>
      </c>
      <c r="B7" s="189" t="str">
        <f>'t1'!B7</f>
        <v>0D0079</v>
      </c>
      <c r="C7" s="350">
        <f>'t1'!C7+'t1'!D7</f>
        <v>0</v>
      </c>
      <c r="D7" s="350">
        <f>'t5'!S8+'t5'!T8</f>
        <v>0</v>
      </c>
      <c r="E7" s="351">
        <f>'t6'!U8+'t6'!V8</f>
        <v>0</v>
      </c>
      <c r="F7" s="351">
        <f>'t4'!AA7</f>
        <v>0</v>
      </c>
      <c r="G7" s="351">
        <f>'t4'!D30</f>
        <v>0</v>
      </c>
      <c r="H7" s="351">
        <f aca="true" t="shared" si="1" ref="H7:H29">C7-D7+E7-F7+G7</f>
        <v>0</v>
      </c>
      <c r="I7" s="351">
        <f>'t1'!L7+'t1'!M7</f>
        <v>0</v>
      </c>
      <c r="J7" s="104" t="str">
        <f t="shared" si="0"/>
        <v>OK</v>
      </c>
    </row>
    <row r="8" spans="1:10" ht="12.75" customHeight="1">
      <c r="A8" s="747" t="str">
        <f>'t1'!A8</f>
        <v>Dirigente II fascia a tempo determinato</v>
      </c>
      <c r="B8" s="189" t="str">
        <f>'t1'!B8</f>
        <v>0D0080</v>
      </c>
      <c r="C8" s="350">
        <f>'t1'!C8+'t1'!D8</f>
        <v>0</v>
      </c>
      <c r="D8" s="350">
        <f>'t5'!S9+'t5'!T9</f>
        <v>0</v>
      </c>
      <c r="E8" s="351">
        <f>'t6'!U9+'t6'!V9</f>
        <v>0</v>
      </c>
      <c r="F8" s="351">
        <f>'t4'!AA8</f>
        <v>0</v>
      </c>
      <c r="G8" s="351">
        <f>'t4'!E30</f>
        <v>0</v>
      </c>
      <c r="H8" s="351">
        <f t="shared" si="1"/>
        <v>0</v>
      </c>
      <c r="I8" s="351">
        <f>'t1'!L8+'t1'!M8</f>
        <v>0</v>
      </c>
      <c r="J8" s="104" t="str">
        <f t="shared" si="0"/>
        <v>OK</v>
      </c>
    </row>
    <row r="9" spans="1:10" ht="12.75" customHeight="1">
      <c r="A9" s="747" t="str">
        <f>'t1'!A9</f>
        <v>Professional F9</v>
      </c>
      <c r="B9" s="189" t="str">
        <f>'t1'!B9</f>
        <v>0C3PF9</v>
      </c>
      <c r="C9" s="350">
        <f>'t1'!C9+'t1'!D9</f>
        <v>0</v>
      </c>
      <c r="D9" s="350">
        <f>'t5'!S10+'t5'!T10</f>
        <v>0</v>
      </c>
      <c r="E9" s="351">
        <f>'t6'!U10+'t6'!V10</f>
        <v>0</v>
      </c>
      <c r="F9" s="351">
        <f>'t4'!AA9</f>
        <v>0</v>
      </c>
      <c r="G9" s="351">
        <f>'t4'!F30</f>
        <v>0</v>
      </c>
      <c r="H9" s="351">
        <f t="shared" si="1"/>
        <v>0</v>
      </c>
      <c r="I9" s="351">
        <f>'t1'!L9+'t1'!M9</f>
        <v>0</v>
      </c>
      <c r="J9" s="104" t="str">
        <f t="shared" si="0"/>
        <v>OK</v>
      </c>
    </row>
    <row r="10" spans="1:10" ht="12.75" customHeight="1">
      <c r="A10" s="747" t="str">
        <f>'t1'!A10</f>
        <v>Professional F8</v>
      </c>
      <c r="B10" s="189" t="str">
        <f>'t1'!B10</f>
        <v>0C3PF8</v>
      </c>
      <c r="C10" s="350">
        <f>'t1'!C10+'t1'!D10</f>
        <v>0</v>
      </c>
      <c r="D10" s="350">
        <f>'t5'!S11+'t5'!T11</f>
        <v>0</v>
      </c>
      <c r="E10" s="351">
        <f>'t6'!U11+'t6'!V11</f>
        <v>0</v>
      </c>
      <c r="F10" s="351">
        <f>'t4'!AA10</f>
        <v>0</v>
      </c>
      <c r="G10" s="351">
        <f>'t4'!G30</f>
        <v>0</v>
      </c>
      <c r="H10" s="351">
        <f t="shared" si="1"/>
        <v>0</v>
      </c>
      <c r="I10" s="351">
        <f>'t1'!L10+'t1'!M10</f>
        <v>0</v>
      </c>
      <c r="J10" s="104" t="str">
        <f t="shared" si="0"/>
        <v>OK</v>
      </c>
    </row>
    <row r="11" spans="1:10" ht="12.75" customHeight="1">
      <c r="A11" s="747" t="str">
        <f>'t1'!A11</f>
        <v>Professional F7</v>
      </c>
      <c r="B11" s="189" t="str">
        <f>'t1'!B11</f>
        <v>0C3PF7</v>
      </c>
      <c r="C11" s="350">
        <f>'t1'!C11+'t1'!D11</f>
        <v>0</v>
      </c>
      <c r="D11" s="350">
        <f>'t5'!S12+'t5'!T12</f>
        <v>0</v>
      </c>
      <c r="E11" s="351">
        <f>'t6'!U12+'t6'!V12</f>
        <v>0</v>
      </c>
      <c r="F11" s="351">
        <f>'t4'!AA11</f>
        <v>0</v>
      </c>
      <c r="G11" s="351">
        <f>'t4'!H30</f>
        <v>0</v>
      </c>
      <c r="H11" s="351">
        <f t="shared" si="1"/>
        <v>0</v>
      </c>
      <c r="I11" s="351">
        <f>'t1'!L11+'t1'!M11</f>
        <v>0</v>
      </c>
      <c r="J11" s="104" t="str">
        <f t="shared" si="0"/>
        <v>OK</v>
      </c>
    </row>
    <row r="12" spans="1:10" ht="12.75" customHeight="1">
      <c r="A12" s="747" t="str">
        <f>'t1'!A12</f>
        <v>Professional F6</v>
      </c>
      <c r="B12" s="189" t="str">
        <f>'t1'!B12</f>
        <v>0C3PF6</v>
      </c>
      <c r="C12" s="350">
        <f>'t1'!C12+'t1'!D12</f>
        <v>0</v>
      </c>
      <c r="D12" s="350">
        <f>'t5'!S13+'t5'!T13</f>
        <v>0</v>
      </c>
      <c r="E12" s="351">
        <f>'t6'!U13+'t6'!V13</f>
        <v>0</v>
      </c>
      <c r="F12" s="351">
        <f>'t4'!AA12</f>
        <v>0</v>
      </c>
      <c r="G12" s="351">
        <f>'t4'!I30</f>
        <v>0</v>
      </c>
      <c r="H12" s="351">
        <f t="shared" si="1"/>
        <v>0</v>
      </c>
      <c r="I12" s="351">
        <f>'t1'!L12+'t1'!M12</f>
        <v>0</v>
      </c>
      <c r="J12" s="104" t="str">
        <f t="shared" si="0"/>
        <v>OK</v>
      </c>
    </row>
    <row r="13" spans="1:10" ht="12.75" customHeight="1">
      <c r="A13" s="747" t="str">
        <f>'t1'!A13</f>
        <v>Funzionario F7</v>
      </c>
      <c r="B13" s="189" t="str">
        <f>'t1'!B13</f>
        <v>0C3FF7</v>
      </c>
      <c r="C13" s="350">
        <f>'t1'!C13+'t1'!D13</f>
        <v>0</v>
      </c>
      <c r="D13" s="350">
        <f>'t5'!S14+'t5'!T14</f>
        <v>0</v>
      </c>
      <c r="E13" s="351">
        <f>'t6'!U14+'t6'!V14</f>
        <v>0</v>
      </c>
      <c r="F13" s="351">
        <f>'t4'!AA13</f>
        <v>0</v>
      </c>
      <c r="G13" s="351">
        <f>'t4'!J30</f>
        <v>0</v>
      </c>
      <c r="H13" s="351">
        <f t="shared" si="1"/>
        <v>0</v>
      </c>
      <c r="I13" s="351">
        <f>'t1'!L13+'t1'!M13</f>
        <v>0</v>
      </c>
      <c r="J13" s="104" t="str">
        <f t="shared" si="0"/>
        <v>OK</v>
      </c>
    </row>
    <row r="14" spans="1:10" ht="12.75" customHeight="1">
      <c r="A14" s="747" t="str">
        <f>'t1'!A14</f>
        <v>Funzionario F6</v>
      </c>
      <c r="B14" s="189" t="str">
        <f>'t1'!B14</f>
        <v>0C3FF6</v>
      </c>
      <c r="C14" s="350">
        <f>'t1'!C14+'t1'!D14</f>
        <v>0</v>
      </c>
      <c r="D14" s="350">
        <f>'t5'!S15+'t5'!T15</f>
        <v>0</v>
      </c>
      <c r="E14" s="351">
        <f>'t6'!U15+'t6'!V15</f>
        <v>0</v>
      </c>
      <c r="F14" s="351">
        <f>'t4'!AA14</f>
        <v>0</v>
      </c>
      <c r="G14" s="351">
        <f>'t4'!K30</f>
        <v>0</v>
      </c>
      <c r="H14" s="351">
        <f t="shared" si="1"/>
        <v>0</v>
      </c>
      <c r="I14" s="351">
        <f>'t1'!L14+'t1'!M14</f>
        <v>0</v>
      </c>
      <c r="J14" s="104" t="str">
        <f t="shared" si="0"/>
        <v>OK</v>
      </c>
    </row>
    <row r="15" spans="1:10" ht="12.75" customHeight="1">
      <c r="A15" s="747" t="str">
        <f>'t1'!A15</f>
        <v>Funzionario F5</v>
      </c>
      <c r="B15" s="189" t="str">
        <f>'t1'!B15</f>
        <v>0C3FF5</v>
      </c>
      <c r="C15" s="350">
        <f>'t1'!C15+'t1'!D15</f>
        <v>0</v>
      </c>
      <c r="D15" s="350">
        <f>'t5'!S16+'t5'!T16</f>
        <v>0</v>
      </c>
      <c r="E15" s="351">
        <f>'t6'!U16+'t6'!V16</f>
        <v>0</v>
      </c>
      <c r="F15" s="351">
        <f>'t4'!AA15</f>
        <v>0</v>
      </c>
      <c r="G15" s="351">
        <f>'t4'!L30</f>
        <v>0</v>
      </c>
      <c r="H15" s="351">
        <f t="shared" si="1"/>
        <v>0</v>
      </c>
      <c r="I15" s="351">
        <f>'t1'!L15+'t1'!M15</f>
        <v>0</v>
      </c>
      <c r="J15" s="104" t="str">
        <f t="shared" si="0"/>
        <v>OK</v>
      </c>
    </row>
    <row r="16" spans="1:10" ht="12.75" customHeight="1">
      <c r="A16" s="747" t="str">
        <f>'t1'!A16</f>
        <v>Funzionario F4</v>
      </c>
      <c r="B16" s="189" t="str">
        <f>'t1'!B16</f>
        <v>0C3FF4</v>
      </c>
      <c r="C16" s="350">
        <f>'t1'!C16+'t1'!D16</f>
        <v>0</v>
      </c>
      <c r="D16" s="350">
        <f>'t5'!S17+'t5'!T17</f>
        <v>0</v>
      </c>
      <c r="E16" s="351">
        <f>'t6'!U17+'t6'!V17</f>
        <v>0</v>
      </c>
      <c r="F16" s="351">
        <f>'t4'!AA16</f>
        <v>0</v>
      </c>
      <c r="G16" s="351">
        <f>'t4'!M30</f>
        <v>0</v>
      </c>
      <c r="H16" s="351">
        <f t="shared" si="1"/>
        <v>0</v>
      </c>
      <c r="I16" s="351">
        <f>'t1'!L16+'t1'!M16</f>
        <v>0</v>
      </c>
      <c r="J16" s="104" t="str">
        <f t="shared" si="0"/>
        <v>OK</v>
      </c>
    </row>
    <row r="17" spans="1:10" ht="12.75" customHeight="1">
      <c r="A17" s="747" t="str">
        <f>'t1'!A17</f>
        <v>Funzionario F3</v>
      </c>
      <c r="B17" s="189" t="str">
        <f>'t1'!B17</f>
        <v>0C3FF3</v>
      </c>
      <c r="C17" s="350">
        <f>'t1'!C17+'t1'!D17</f>
        <v>0</v>
      </c>
      <c r="D17" s="350">
        <f>'t5'!S18+'t5'!T18</f>
        <v>0</v>
      </c>
      <c r="E17" s="351">
        <f>'t6'!U18+'t6'!V18</f>
        <v>0</v>
      </c>
      <c r="F17" s="351">
        <f>'t4'!AA17</f>
        <v>0</v>
      </c>
      <c r="G17" s="351">
        <f>'t4'!N30</f>
        <v>0</v>
      </c>
      <c r="H17" s="351">
        <f t="shared" si="1"/>
        <v>0</v>
      </c>
      <c r="I17" s="351">
        <f>'t1'!L17+'t1'!M17</f>
        <v>0</v>
      </c>
      <c r="J17" s="104" t="str">
        <f t="shared" si="0"/>
        <v>OK</v>
      </c>
    </row>
    <row r="18" spans="1:10" ht="12.75" customHeight="1">
      <c r="A18" s="747" t="str">
        <f>'t1'!A18</f>
        <v>Funzionaro F2</v>
      </c>
      <c r="B18" s="189" t="str">
        <f>'t1'!B18</f>
        <v>0C3FF2</v>
      </c>
      <c r="C18" s="350">
        <f>'t1'!C18+'t1'!D18</f>
        <v>0</v>
      </c>
      <c r="D18" s="350">
        <f>'t5'!S19+'t5'!T19</f>
        <v>0</v>
      </c>
      <c r="E18" s="351">
        <f>'t6'!U19+'t6'!V19</f>
        <v>0</v>
      </c>
      <c r="F18" s="351">
        <f>'t4'!AA18</f>
        <v>0</v>
      </c>
      <c r="G18" s="351">
        <f>'t4'!O30</f>
        <v>0</v>
      </c>
      <c r="H18" s="351">
        <f t="shared" si="1"/>
        <v>0</v>
      </c>
      <c r="I18" s="351">
        <f>'t1'!L18+'t1'!M18</f>
        <v>0</v>
      </c>
      <c r="J18" s="104" t="str">
        <f t="shared" si="0"/>
        <v>OK</v>
      </c>
    </row>
    <row r="19" spans="1:10" ht="12.75" customHeight="1">
      <c r="A19" s="747" t="str">
        <f>'t1'!A19</f>
        <v>Funzionario F1</v>
      </c>
      <c r="B19" s="189" t="str">
        <f>'t1'!B19</f>
        <v>0C3FF1</v>
      </c>
      <c r="C19" s="350">
        <f>'t1'!C19+'t1'!D19</f>
        <v>0</v>
      </c>
      <c r="D19" s="350">
        <f>'t5'!S20+'t5'!T20</f>
        <v>0</v>
      </c>
      <c r="E19" s="351">
        <f>'t6'!U20+'t6'!V20</f>
        <v>0</v>
      </c>
      <c r="F19" s="351">
        <f>'t4'!AA19</f>
        <v>0</v>
      </c>
      <c r="G19" s="351">
        <f>'t4'!P30</f>
        <v>0</v>
      </c>
      <c r="H19" s="351">
        <f t="shared" si="1"/>
        <v>0</v>
      </c>
      <c r="I19" s="351">
        <f>'t1'!L19+'t1'!M19</f>
        <v>0</v>
      </c>
      <c r="J19" s="104" t="str">
        <f t="shared" si="0"/>
        <v>OK</v>
      </c>
    </row>
    <row r="20" spans="1:10" ht="12.75" customHeight="1">
      <c r="A20" s="747" t="str">
        <f>'t1'!A20</f>
        <v>Collaboratore F6</v>
      </c>
      <c r="B20" s="189" t="str">
        <f>'t1'!B20</f>
        <v>0C2CF6</v>
      </c>
      <c r="C20" s="350">
        <f>'t1'!C20+'t1'!D20</f>
        <v>0</v>
      </c>
      <c r="D20" s="350">
        <f>'t5'!S21+'t5'!T21</f>
        <v>0</v>
      </c>
      <c r="E20" s="351">
        <f>'t6'!U21+'t6'!V21</f>
        <v>0</v>
      </c>
      <c r="F20" s="351">
        <f>'t4'!AA20</f>
        <v>0</v>
      </c>
      <c r="G20" s="351">
        <f>'t4'!Q30</f>
        <v>0</v>
      </c>
      <c r="H20" s="351">
        <f t="shared" si="1"/>
        <v>0</v>
      </c>
      <c r="I20" s="351">
        <f>'t1'!L20+'t1'!M20</f>
        <v>0</v>
      </c>
      <c r="J20" s="104" t="str">
        <f t="shared" si="0"/>
        <v>OK</v>
      </c>
    </row>
    <row r="21" spans="1:10" ht="12.75" customHeight="1">
      <c r="A21" s="747" t="str">
        <f>'t1'!A21</f>
        <v>Collaboratore F5</v>
      </c>
      <c r="B21" s="189" t="str">
        <f>'t1'!B21</f>
        <v>0C2CF5</v>
      </c>
      <c r="C21" s="350">
        <f>'t1'!C21+'t1'!D21</f>
        <v>0</v>
      </c>
      <c r="D21" s="350">
        <f>'t5'!S22+'t5'!T22</f>
        <v>0</v>
      </c>
      <c r="E21" s="351">
        <f>'t6'!U22+'t6'!V22</f>
        <v>0</v>
      </c>
      <c r="F21" s="351">
        <f>'t4'!AA21</f>
        <v>0</v>
      </c>
      <c r="G21" s="351">
        <f>'t4'!R30</f>
        <v>0</v>
      </c>
      <c r="H21" s="351">
        <f t="shared" si="1"/>
        <v>0</v>
      </c>
      <c r="I21" s="351">
        <f>'t1'!L21+'t1'!M21</f>
        <v>0</v>
      </c>
      <c r="J21" s="104" t="str">
        <f t="shared" si="0"/>
        <v>OK</v>
      </c>
    </row>
    <row r="22" spans="1:10" ht="12.75" customHeight="1">
      <c r="A22" s="747" t="str">
        <f>'t1'!A22</f>
        <v>Collaboratore F4</v>
      </c>
      <c r="B22" s="189" t="str">
        <f>'t1'!B22</f>
        <v>0C2CF4</v>
      </c>
      <c r="C22" s="350">
        <f>'t1'!C22+'t1'!D22</f>
        <v>0</v>
      </c>
      <c r="D22" s="350">
        <f>'t5'!S23+'t5'!T23</f>
        <v>0</v>
      </c>
      <c r="E22" s="351">
        <f>'t6'!U23+'t6'!V23</f>
        <v>0</v>
      </c>
      <c r="F22" s="351">
        <f>'t4'!AA22</f>
        <v>0</v>
      </c>
      <c r="G22" s="351">
        <f>'t4'!S30</f>
        <v>0</v>
      </c>
      <c r="H22" s="351">
        <f t="shared" si="1"/>
        <v>0</v>
      </c>
      <c r="I22" s="351">
        <f>'t1'!L22+'t1'!M22</f>
        <v>0</v>
      </c>
      <c r="J22" s="104" t="str">
        <f t="shared" si="0"/>
        <v>OK</v>
      </c>
    </row>
    <row r="23" spans="1:10" ht="12.75" customHeight="1">
      <c r="A23" s="747" t="str">
        <f>'t1'!A23</f>
        <v>Collaboratore F3</v>
      </c>
      <c r="B23" s="189" t="str">
        <f>'t1'!B23</f>
        <v>0C2CF3</v>
      </c>
      <c r="C23" s="350">
        <f>'t1'!C23+'t1'!D23</f>
        <v>0</v>
      </c>
      <c r="D23" s="350">
        <f>'t5'!S24+'t5'!T24</f>
        <v>0</v>
      </c>
      <c r="E23" s="351">
        <f>'t6'!U24+'t6'!V24</f>
        <v>0</v>
      </c>
      <c r="F23" s="351">
        <f>'t4'!AA23</f>
        <v>0</v>
      </c>
      <c r="G23" s="351">
        <f>'t4'!T30</f>
        <v>0</v>
      </c>
      <c r="H23" s="351">
        <f t="shared" si="1"/>
        <v>0</v>
      </c>
      <c r="I23" s="351">
        <f>'t1'!L23+'t1'!M23</f>
        <v>0</v>
      </c>
      <c r="J23" s="104" t="str">
        <f t="shared" si="0"/>
        <v>OK</v>
      </c>
    </row>
    <row r="24" spans="1:10" ht="12.75" customHeight="1">
      <c r="A24" s="747" t="str">
        <f>'t1'!A24</f>
        <v>Collaboratore F2</v>
      </c>
      <c r="B24" s="189" t="str">
        <f>'t1'!B24</f>
        <v>0C2CF2</v>
      </c>
      <c r="C24" s="350">
        <f>'t1'!C24+'t1'!D24</f>
        <v>0</v>
      </c>
      <c r="D24" s="350">
        <f>'t5'!S25+'t5'!T25</f>
        <v>0</v>
      </c>
      <c r="E24" s="351">
        <f>'t6'!U25+'t6'!V25</f>
        <v>0</v>
      </c>
      <c r="F24" s="351">
        <f>'t4'!AA24</f>
        <v>0</v>
      </c>
      <c r="G24" s="351">
        <f>'t4'!U30</f>
        <v>0</v>
      </c>
      <c r="H24" s="351">
        <f t="shared" si="1"/>
        <v>0</v>
      </c>
      <c r="I24" s="351">
        <f>'t1'!L24+'t1'!M24</f>
        <v>0</v>
      </c>
      <c r="J24" s="104" t="str">
        <f t="shared" si="0"/>
        <v>OK</v>
      </c>
    </row>
    <row r="25" spans="1:10" ht="12.75" customHeight="1">
      <c r="A25" s="747" t="str">
        <f>'t1'!A25</f>
        <v>Collaboratore F1</v>
      </c>
      <c r="B25" s="189" t="str">
        <f>'t1'!B25</f>
        <v>0C2CF1</v>
      </c>
      <c r="C25" s="350">
        <f>'t1'!C25+'t1'!D25</f>
        <v>0</v>
      </c>
      <c r="D25" s="350">
        <f>'t5'!S26+'t5'!T26</f>
        <v>0</v>
      </c>
      <c r="E25" s="351">
        <f>'t6'!U26+'t6'!V26</f>
        <v>0</v>
      </c>
      <c r="F25" s="351">
        <f>'t4'!AA25</f>
        <v>0</v>
      </c>
      <c r="G25" s="351">
        <f>'t4'!V30</f>
        <v>0</v>
      </c>
      <c r="H25" s="351">
        <f t="shared" si="1"/>
        <v>0</v>
      </c>
      <c r="I25" s="351">
        <f>'t1'!L25+'t1'!M25</f>
        <v>0</v>
      </c>
      <c r="J25" s="104" t="str">
        <f t="shared" si="0"/>
        <v>OK</v>
      </c>
    </row>
    <row r="26" spans="1:10" ht="12.75" customHeight="1">
      <c r="A26" s="747" t="str">
        <f>'t1'!A26</f>
        <v>Operatore F3</v>
      </c>
      <c r="B26" s="189" t="str">
        <f>'t1'!B26</f>
        <v>0C1OF3</v>
      </c>
      <c r="C26" s="350">
        <f>'t1'!C26+'t1'!D26</f>
        <v>0</v>
      </c>
      <c r="D26" s="350">
        <f>'t5'!S27+'t5'!T27</f>
        <v>0</v>
      </c>
      <c r="E26" s="351">
        <f>'t6'!U27+'t6'!V27</f>
        <v>0</v>
      </c>
      <c r="F26" s="351">
        <f>'t4'!AA26</f>
        <v>0</v>
      </c>
      <c r="G26" s="351">
        <f>'t4'!W30</f>
        <v>0</v>
      </c>
      <c r="H26" s="351">
        <f t="shared" si="1"/>
        <v>0</v>
      </c>
      <c r="I26" s="351">
        <f>'t1'!L26+'t1'!M26</f>
        <v>0</v>
      </c>
      <c r="J26" s="104" t="str">
        <f t="shared" si="0"/>
        <v>OK</v>
      </c>
    </row>
    <row r="27" spans="1:10" ht="12.75" customHeight="1">
      <c r="A27" s="747" t="str">
        <f>'t1'!A27</f>
        <v>Operatore F2</v>
      </c>
      <c r="B27" s="189" t="str">
        <f>'t1'!B27</f>
        <v>0C1OF2</v>
      </c>
      <c r="C27" s="350">
        <f>'t1'!C27+'t1'!D27</f>
        <v>0</v>
      </c>
      <c r="D27" s="350">
        <f>'t5'!S28+'t5'!T28</f>
        <v>0</v>
      </c>
      <c r="E27" s="351">
        <f>'t6'!U28+'t6'!V28</f>
        <v>0</v>
      </c>
      <c r="F27" s="351">
        <f>'t4'!AA27</f>
        <v>0</v>
      </c>
      <c r="G27" s="351">
        <f>'t4'!X30</f>
        <v>0</v>
      </c>
      <c r="H27" s="351">
        <f t="shared" si="1"/>
        <v>0</v>
      </c>
      <c r="I27" s="351">
        <f>'t1'!L27+'t1'!M27</f>
        <v>0</v>
      </c>
      <c r="J27" s="104" t="str">
        <f t="shared" si="0"/>
        <v>OK</v>
      </c>
    </row>
    <row r="28" spans="1:10" ht="12.75" customHeight="1">
      <c r="A28" s="747" t="str">
        <f>'t1'!A28</f>
        <v>Operatore F1</v>
      </c>
      <c r="B28" s="189" t="str">
        <f>'t1'!B28</f>
        <v>0C1OF1</v>
      </c>
      <c r="C28" s="350">
        <f>'t1'!C28+'t1'!D28</f>
        <v>0</v>
      </c>
      <c r="D28" s="350">
        <f>'t5'!S29+'t5'!T29</f>
        <v>0</v>
      </c>
      <c r="E28" s="351">
        <f>'t6'!U29+'t6'!V29</f>
        <v>0</v>
      </c>
      <c r="F28" s="351">
        <f>'t4'!AA28</f>
        <v>0</v>
      </c>
      <c r="G28" s="351">
        <f>'t4'!Y30</f>
        <v>0</v>
      </c>
      <c r="H28" s="351">
        <f t="shared" si="1"/>
        <v>0</v>
      </c>
      <c r="I28" s="351">
        <f>'t1'!L28+'t1'!M28</f>
        <v>0</v>
      </c>
      <c r="J28" s="104" t="str">
        <f t="shared" si="0"/>
        <v>OK</v>
      </c>
    </row>
    <row r="29" spans="1:10" ht="12.75" customHeight="1">
      <c r="A29" s="747" t="str">
        <f>'t1'!A29</f>
        <v>Personale contrattista a t. ind. (a)</v>
      </c>
      <c r="B29" s="189" t="str">
        <f>'t1'!B29</f>
        <v>000061</v>
      </c>
      <c r="C29" s="350">
        <f>'t1'!C29+'t1'!D29</f>
        <v>0</v>
      </c>
      <c r="D29" s="350">
        <f>'t5'!S30+'t5'!T30</f>
        <v>0</v>
      </c>
      <c r="E29" s="351">
        <f>'t6'!U30+'t6'!V30</f>
        <v>0</v>
      </c>
      <c r="F29" s="351">
        <f>'t4'!AA29</f>
        <v>0</v>
      </c>
      <c r="G29" s="351">
        <f>'t4'!Z30</f>
        <v>0</v>
      </c>
      <c r="H29" s="351">
        <f t="shared" si="1"/>
        <v>0</v>
      </c>
      <c r="I29" s="351">
        <f>'t1'!L29+'t1'!M29</f>
        <v>0</v>
      </c>
      <c r="J29" s="104" t="str">
        <f t="shared" si="0"/>
        <v>OK</v>
      </c>
    </row>
    <row r="30" spans="1:10" s="357" customFormat="1" ht="15.75" customHeight="1">
      <c r="A30" s="748" t="str">
        <f>'t1'!A30</f>
        <v>TOTALE</v>
      </c>
      <c r="B30" s="210"/>
      <c r="C30" s="375">
        <f aca="true" t="shared" si="2" ref="C30:I30">SUM(C6:C29)</f>
        <v>0</v>
      </c>
      <c r="D30" s="375">
        <f t="shared" si="2"/>
        <v>0</v>
      </c>
      <c r="E30" s="375">
        <f t="shared" si="2"/>
        <v>0</v>
      </c>
      <c r="F30" s="375">
        <f t="shared" si="2"/>
        <v>0</v>
      </c>
      <c r="G30" s="375">
        <f t="shared" si="2"/>
        <v>0</v>
      </c>
      <c r="H30" s="375">
        <f t="shared" si="2"/>
        <v>0</v>
      </c>
      <c r="I30" s="375">
        <f t="shared" si="2"/>
        <v>0</v>
      </c>
      <c r="J30" s="376" t="str">
        <f>IF(H30=I30,"OK","ERRORE")</f>
        <v>OK</v>
      </c>
    </row>
    <row r="35" spans="6:20" ht="9.75">
      <c r="F35" s="372"/>
      <c r="G35" s="372"/>
      <c r="H35" s="372"/>
      <c r="I35" s="372"/>
      <c r="J35" s="372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9" ht="9.75">
      <c r="G39" s="372"/>
    </row>
    <row r="40" ht="9.75">
      <c r="G40" s="372"/>
    </row>
    <row r="41" ht="9.75">
      <c r="G41" s="372"/>
    </row>
    <row r="42" ht="9.75">
      <c r="G42" s="372"/>
    </row>
    <row r="43" ht="9.75">
      <c r="G43" s="372"/>
    </row>
    <row r="44" ht="9.75">
      <c r="G44" s="373"/>
    </row>
    <row r="45" ht="9.75">
      <c r="G45" s="373"/>
    </row>
    <row r="46" ht="9.75">
      <c r="G46" s="373"/>
    </row>
    <row r="47" ht="9.75">
      <c r="G47" s="373"/>
    </row>
    <row r="48" ht="9.75">
      <c r="G48" s="373"/>
    </row>
    <row r="49" ht="9.75">
      <c r="G49" s="373"/>
    </row>
    <row r="50" ht="9.75">
      <c r="G50" s="373"/>
    </row>
    <row r="51" ht="9.75">
      <c r="G51" s="373"/>
    </row>
    <row r="52" ht="9.75">
      <c r="G52" s="373"/>
    </row>
    <row r="53" ht="9.75">
      <c r="G53" s="373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M31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9.33203125" defaultRowHeight="10.5"/>
  <cols>
    <col min="1" max="1" width="35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3"/>
      <c r="L1" s="322"/>
      <c r="M1"/>
    </row>
    <row r="2" spans="2:13" ht="12.75" customHeight="1">
      <c r="B2" s="5"/>
      <c r="C2" s="5"/>
      <c r="D2" s="5"/>
      <c r="E2" s="1120"/>
      <c r="F2" s="1120"/>
      <c r="G2" s="1120"/>
      <c r="H2" s="1120"/>
      <c r="I2" s="1120"/>
      <c r="J2" s="1120"/>
      <c r="K2" s="1120"/>
      <c r="L2" s="1120"/>
      <c r="M2"/>
    </row>
    <row r="3" spans="1:11" ht="21" customHeight="1">
      <c r="A3" s="199" t="str">
        <f>"Tavola di coerenza tra presenti al 31.12."&amp;'t1'!M1&amp;" rilevati nelle Tabelle 1, 7, 8 e 9 (Squadratura 2)"</f>
        <v>Tavola di coerenza tra presenti al 31.12.2016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3" customFormat="1" ht="11.25" customHeight="1">
      <c r="A4" s="191"/>
      <c r="B4" s="191"/>
      <c r="C4" s="1121" t="s">
        <v>263</v>
      </c>
      <c r="D4" s="1122"/>
      <c r="E4" s="1122"/>
      <c r="F4" s="1122"/>
      <c r="G4" s="1123"/>
      <c r="H4" s="1121" t="s">
        <v>264</v>
      </c>
      <c r="I4" s="1122"/>
      <c r="J4" s="1122"/>
      <c r="K4" s="1122"/>
      <c r="L4" s="1123"/>
    </row>
    <row r="5" spans="1:12" ht="70.5" customHeight="1">
      <c r="A5" s="182" t="s">
        <v>203</v>
      </c>
      <c r="B5" s="182" t="s">
        <v>202</v>
      </c>
      <c r="C5" s="190" t="str">
        <f>"Presenti 31.12."&amp;'t1'!M1&amp;" (Tab 1)"</f>
        <v>Presenti 31.12.2016 (Tab 1)</v>
      </c>
      <c r="D5" s="187" t="s">
        <v>213</v>
      </c>
      <c r="E5" s="187" t="s">
        <v>214</v>
      </c>
      <c r="F5" s="187" t="s">
        <v>16</v>
      </c>
      <c r="G5" s="187" t="s">
        <v>212</v>
      </c>
      <c r="H5" s="190" t="str">
        <f>"Presenti 31.12."&amp;'t1'!M1&amp;" (Tab 1)"</f>
        <v>Presenti 31.12.2016 (Tab 1)</v>
      </c>
      <c r="I5" s="187" t="s">
        <v>213</v>
      </c>
      <c r="J5" s="187" t="s">
        <v>214</v>
      </c>
      <c r="K5" s="187" t="s">
        <v>16</v>
      </c>
      <c r="L5" s="187" t="s">
        <v>212</v>
      </c>
    </row>
    <row r="6" spans="1:12" ht="9.75">
      <c r="A6" s="183"/>
      <c r="B6" s="183"/>
      <c r="C6" s="192" t="s">
        <v>204</v>
      </c>
      <c r="D6" s="192" t="s">
        <v>205</v>
      </c>
      <c r="E6" s="192" t="s">
        <v>206</v>
      </c>
      <c r="F6" s="192" t="s">
        <v>207</v>
      </c>
      <c r="G6" s="193" t="s">
        <v>230</v>
      </c>
      <c r="H6" s="192" t="s">
        <v>208</v>
      </c>
      <c r="I6" s="192" t="s">
        <v>228</v>
      </c>
      <c r="J6" s="192" t="s">
        <v>210</v>
      </c>
      <c r="K6" s="192" t="s">
        <v>218</v>
      </c>
      <c r="L6" s="193" t="s">
        <v>231</v>
      </c>
    </row>
    <row r="7" spans="1:12" ht="12.75" customHeight="1">
      <c r="A7" s="140" t="str">
        <f>'t1'!A6</f>
        <v>Direttore Generale</v>
      </c>
      <c r="B7" s="189" t="str">
        <f>'t1'!B6</f>
        <v>0D0097</v>
      </c>
      <c r="C7" s="350">
        <f>'t1'!L6</f>
        <v>0</v>
      </c>
      <c r="D7" s="350">
        <f>'t7'!W6</f>
        <v>0</v>
      </c>
      <c r="E7" s="351">
        <f>'t8'!AA6</f>
        <v>0</v>
      </c>
      <c r="F7" s="351">
        <f>'t9'!O6</f>
        <v>0</v>
      </c>
      <c r="G7" s="104" t="str">
        <f aca="true" t="shared" si="0" ref="G7:G30">IF(COUNTIF(C7:F7,C7)=4,"OK","ERRORE")</f>
        <v>OK</v>
      </c>
      <c r="H7" s="351">
        <f>'t1'!M6</f>
        <v>0</v>
      </c>
      <c r="I7" s="351">
        <f>'t7'!X6</f>
        <v>0</v>
      </c>
      <c r="J7" s="351">
        <f>'t8'!AB6</f>
        <v>0</v>
      </c>
      <c r="K7" s="350">
        <f>'t9'!P6</f>
        <v>0</v>
      </c>
      <c r="L7" s="104" t="str">
        <f aca="true" t="shared" si="1" ref="L7:L30">IF(COUNTIF(H7:K7,H7)=4,"OK","ERRORE")</f>
        <v>OK</v>
      </c>
    </row>
    <row r="8" spans="1:12" ht="12.75" customHeight="1">
      <c r="A8" s="140" t="str">
        <f>'t1'!A7</f>
        <v>Dirigente II fascia</v>
      </c>
      <c r="B8" s="189" t="str">
        <f>'t1'!B7</f>
        <v>0D0079</v>
      </c>
      <c r="C8" s="350">
        <f>'t1'!L7</f>
        <v>0</v>
      </c>
      <c r="D8" s="350">
        <f>'t7'!W7</f>
        <v>0</v>
      </c>
      <c r="E8" s="351">
        <f>'t8'!AA7</f>
        <v>0</v>
      </c>
      <c r="F8" s="351">
        <f>'t9'!O7</f>
        <v>0</v>
      </c>
      <c r="G8" s="104" t="str">
        <f t="shared" si="0"/>
        <v>OK</v>
      </c>
      <c r="H8" s="351">
        <f>'t1'!M7</f>
        <v>0</v>
      </c>
      <c r="I8" s="351">
        <f>'t7'!X7</f>
        <v>0</v>
      </c>
      <c r="J8" s="351">
        <f>'t8'!AB7</f>
        <v>0</v>
      </c>
      <c r="K8" s="350">
        <f>'t9'!P7</f>
        <v>0</v>
      </c>
      <c r="L8" s="104" t="str">
        <f t="shared" si="1"/>
        <v>OK</v>
      </c>
    </row>
    <row r="9" spans="1:12" ht="12.75" customHeight="1">
      <c r="A9" s="140" t="str">
        <f>'t1'!A8</f>
        <v>Dirigente II fascia a tempo determinato</v>
      </c>
      <c r="B9" s="189" t="str">
        <f>'t1'!B8</f>
        <v>0D0080</v>
      </c>
      <c r="C9" s="350">
        <f>'t1'!L8</f>
        <v>0</v>
      </c>
      <c r="D9" s="350">
        <f>'t7'!W8</f>
        <v>0</v>
      </c>
      <c r="E9" s="351">
        <f>'t8'!AA8</f>
        <v>0</v>
      </c>
      <c r="F9" s="351">
        <f>'t9'!O8</f>
        <v>0</v>
      </c>
      <c r="G9" s="104" t="str">
        <f t="shared" si="0"/>
        <v>OK</v>
      </c>
      <c r="H9" s="351">
        <f>'t1'!M8</f>
        <v>0</v>
      </c>
      <c r="I9" s="351">
        <f>'t7'!X8</f>
        <v>0</v>
      </c>
      <c r="J9" s="351">
        <f>'t8'!AB8</f>
        <v>0</v>
      </c>
      <c r="K9" s="350">
        <f>'t9'!P8</f>
        <v>0</v>
      </c>
      <c r="L9" s="104" t="str">
        <f t="shared" si="1"/>
        <v>OK</v>
      </c>
    </row>
    <row r="10" spans="1:12" ht="12.75" customHeight="1">
      <c r="A10" s="140" t="str">
        <f>'t1'!A9</f>
        <v>Professional F9</v>
      </c>
      <c r="B10" s="189" t="str">
        <f>'t1'!B9</f>
        <v>0C3PF9</v>
      </c>
      <c r="C10" s="350">
        <f>'t1'!L9</f>
        <v>0</v>
      </c>
      <c r="D10" s="350">
        <f>'t7'!W9</f>
        <v>0</v>
      </c>
      <c r="E10" s="351">
        <f>'t8'!AA9</f>
        <v>0</v>
      </c>
      <c r="F10" s="351">
        <f>'t9'!O9</f>
        <v>0</v>
      </c>
      <c r="G10" s="104" t="str">
        <f t="shared" si="0"/>
        <v>OK</v>
      </c>
      <c r="H10" s="351">
        <f>'t1'!M9</f>
        <v>0</v>
      </c>
      <c r="I10" s="351">
        <f>'t7'!X9</f>
        <v>0</v>
      </c>
      <c r="J10" s="351">
        <f>'t8'!AB9</f>
        <v>0</v>
      </c>
      <c r="K10" s="350">
        <f>'t9'!P9</f>
        <v>0</v>
      </c>
      <c r="L10" s="104" t="str">
        <f t="shared" si="1"/>
        <v>OK</v>
      </c>
    </row>
    <row r="11" spans="1:12" ht="12.75" customHeight="1">
      <c r="A11" s="140" t="str">
        <f>'t1'!A10</f>
        <v>Professional F8</v>
      </c>
      <c r="B11" s="189" t="str">
        <f>'t1'!B10</f>
        <v>0C3PF8</v>
      </c>
      <c r="C11" s="350">
        <f>'t1'!L10</f>
        <v>0</v>
      </c>
      <c r="D11" s="350">
        <f>'t7'!W10</f>
        <v>0</v>
      </c>
      <c r="E11" s="351">
        <f>'t8'!AA10</f>
        <v>0</v>
      </c>
      <c r="F11" s="351">
        <f>'t9'!O10</f>
        <v>0</v>
      </c>
      <c r="G11" s="104" t="str">
        <f t="shared" si="0"/>
        <v>OK</v>
      </c>
      <c r="H11" s="351">
        <f>'t1'!M10</f>
        <v>0</v>
      </c>
      <c r="I11" s="351">
        <f>'t7'!X10</f>
        <v>0</v>
      </c>
      <c r="J11" s="351">
        <f>'t8'!AB10</f>
        <v>0</v>
      </c>
      <c r="K11" s="350">
        <f>'t9'!P10</f>
        <v>0</v>
      </c>
      <c r="L11" s="104" t="str">
        <f t="shared" si="1"/>
        <v>OK</v>
      </c>
    </row>
    <row r="12" spans="1:12" ht="12.75" customHeight="1">
      <c r="A12" s="140" t="str">
        <f>'t1'!A11</f>
        <v>Professional F7</v>
      </c>
      <c r="B12" s="189" t="str">
        <f>'t1'!B11</f>
        <v>0C3PF7</v>
      </c>
      <c r="C12" s="350">
        <f>'t1'!L11</f>
        <v>0</v>
      </c>
      <c r="D12" s="350">
        <f>'t7'!W11</f>
        <v>0</v>
      </c>
      <c r="E12" s="351">
        <f>'t8'!AA11</f>
        <v>0</v>
      </c>
      <c r="F12" s="351">
        <f>'t9'!O11</f>
        <v>0</v>
      </c>
      <c r="G12" s="104" t="str">
        <f t="shared" si="0"/>
        <v>OK</v>
      </c>
      <c r="H12" s="351">
        <f>'t1'!M11</f>
        <v>0</v>
      </c>
      <c r="I12" s="351">
        <f>'t7'!X11</f>
        <v>0</v>
      </c>
      <c r="J12" s="351">
        <f>'t8'!AB11</f>
        <v>0</v>
      </c>
      <c r="K12" s="350">
        <f>'t9'!P11</f>
        <v>0</v>
      </c>
      <c r="L12" s="104" t="str">
        <f t="shared" si="1"/>
        <v>OK</v>
      </c>
    </row>
    <row r="13" spans="1:12" ht="12.75" customHeight="1">
      <c r="A13" s="140" t="str">
        <f>'t1'!A12</f>
        <v>Professional F6</v>
      </c>
      <c r="B13" s="189" t="str">
        <f>'t1'!B12</f>
        <v>0C3PF6</v>
      </c>
      <c r="C13" s="350">
        <f>'t1'!L12</f>
        <v>0</v>
      </c>
      <c r="D13" s="350">
        <f>'t7'!W12</f>
        <v>0</v>
      </c>
      <c r="E13" s="351">
        <f>'t8'!AA12</f>
        <v>0</v>
      </c>
      <c r="F13" s="351">
        <f>'t9'!O12</f>
        <v>0</v>
      </c>
      <c r="G13" s="104" t="str">
        <f t="shared" si="0"/>
        <v>OK</v>
      </c>
      <c r="H13" s="351">
        <f>'t1'!M12</f>
        <v>0</v>
      </c>
      <c r="I13" s="351">
        <f>'t7'!X12</f>
        <v>0</v>
      </c>
      <c r="J13" s="351">
        <f>'t8'!AB12</f>
        <v>0</v>
      </c>
      <c r="K13" s="350">
        <f>'t9'!P12</f>
        <v>0</v>
      </c>
      <c r="L13" s="104" t="str">
        <f t="shared" si="1"/>
        <v>OK</v>
      </c>
    </row>
    <row r="14" spans="1:12" ht="12.75" customHeight="1">
      <c r="A14" s="140" t="str">
        <f>'t1'!A13</f>
        <v>Funzionario F7</v>
      </c>
      <c r="B14" s="189" t="str">
        <f>'t1'!B13</f>
        <v>0C3FF7</v>
      </c>
      <c r="C14" s="350">
        <f>'t1'!L13</f>
        <v>0</v>
      </c>
      <c r="D14" s="350">
        <f>'t7'!W13</f>
        <v>0</v>
      </c>
      <c r="E14" s="351">
        <f>'t8'!AA13</f>
        <v>0</v>
      </c>
      <c r="F14" s="351">
        <f>'t9'!O13</f>
        <v>0</v>
      </c>
      <c r="G14" s="104" t="str">
        <f t="shared" si="0"/>
        <v>OK</v>
      </c>
      <c r="H14" s="351">
        <f>'t1'!M13</f>
        <v>0</v>
      </c>
      <c r="I14" s="351">
        <f>'t7'!X13</f>
        <v>0</v>
      </c>
      <c r="J14" s="351">
        <f>'t8'!AB13</f>
        <v>0</v>
      </c>
      <c r="K14" s="350">
        <f>'t9'!P13</f>
        <v>0</v>
      </c>
      <c r="L14" s="104" t="str">
        <f t="shared" si="1"/>
        <v>OK</v>
      </c>
    </row>
    <row r="15" spans="1:12" ht="12.75" customHeight="1">
      <c r="A15" s="140" t="str">
        <f>'t1'!A14</f>
        <v>Funzionario F6</v>
      </c>
      <c r="B15" s="189" t="str">
        <f>'t1'!B14</f>
        <v>0C3FF6</v>
      </c>
      <c r="C15" s="350">
        <f>'t1'!L14</f>
        <v>0</v>
      </c>
      <c r="D15" s="350">
        <f>'t7'!W14</f>
        <v>0</v>
      </c>
      <c r="E15" s="351">
        <f>'t8'!AA14</f>
        <v>0</v>
      </c>
      <c r="F15" s="351">
        <f>'t9'!O14</f>
        <v>0</v>
      </c>
      <c r="G15" s="104" t="str">
        <f t="shared" si="0"/>
        <v>OK</v>
      </c>
      <c r="H15" s="351">
        <f>'t1'!M14</f>
        <v>0</v>
      </c>
      <c r="I15" s="351">
        <f>'t7'!X14</f>
        <v>0</v>
      </c>
      <c r="J15" s="351">
        <f>'t8'!AB14</f>
        <v>0</v>
      </c>
      <c r="K15" s="350">
        <f>'t9'!P14</f>
        <v>0</v>
      </c>
      <c r="L15" s="104" t="str">
        <f t="shared" si="1"/>
        <v>OK</v>
      </c>
    </row>
    <row r="16" spans="1:12" ht="12.75" customHeight="1">
      <c r="A16" s="140" t="str">
        <f>'t1'!A15</f>
        <v>Funzionario F5</v>
      </c>
      <c r="B16" s="189" t="str">
        <f>'t1'!B15</f>
        <v>0C3FF5</v>
      </c>
      <c r="C16" s="350">
        <f>'t1'!L15</f>
        <v>0</v>
      </c>
      <c r="D16" s="350">
        <f>'t7'!W15</f>
        <v>0</v>
      </c>
      <c r="E16" s="351">
        <f>'t8'!AA15</f>
        <v>0</v>
      </c>
      <c r="F16" s="351">
        <f>'t9'!O15</f>
        <v>0</v>
      </c>
      <c r="G16" s="104" t="str">
        <f t="shared" si="0"/>
        <v>OK</v>
      </c>
      <c r="H16" s="351">
        <f>'t1'!M15</f>
        <v>0</v>
      </c>
      <c r="I16" s="351">
        <f>'t7'!X15</f>
        <v>0</v>
      </c>
      <c r="J16" s="351">
        <f>'t8'!AB15</f>
        <v>0</v>
      </c>
      <c r="K16" s="350">
        <f>'t9'!P15</f>
        <v>0</v>
      </c>
      <c r="L16" s="104" t="str">
        <f t="shared" si="1"/>
        <v>OK</v>
      </c>
    </row>
    <row r="17" spans="1:12" ht="12.75" customHeight="1">
      <c r="A17" s="140" t="str">
        <f>'t1'!A16</f>
        <v>Funzionario F4</v>
      </c>
      <c r="B17" s="189" t="str">
        <f>'t1'!B16</f>
        <v>0C3FF4</v>
      </c>
      <c r="C17" s="350">
        <f>'t1'!L16</f>
        <v>0</v>
      </c>
      <c r="D17" s="350">
        <f>'t7'!W16</f>
        <v>0</v>
      </c>
      <c r="E17" s="351">
        <f>'t8'!AA16</f>
        <v>0</v>
      </c>
      <c r="F17" s="351">
        <f>'t9'!O16</f>
        <v>0</v>
      </c>
      <c r="G17" s="104" t="str">
        <f t="shared" si="0"/>
        <v>OK</v>
      </c>
      <c r="H17" s="351">
        <f>'t1'!M16</f>
        <v>0</v>
      </c>
      <c r="I17" s="351">
        <f>'t7'!X16</f>
        <v>0</v>
      </c>
      <c r="J17" s="351">
        <f>'t8'!AB16</f>
        <v>0</v>
      </c>
      <c r="K17" s="350">
        <f>'t9'!P16</f>
        <v>0</v>
      </c>
      <c r="L17" s="104" t="str">
        <f t="shared" si="1"/>
        <v>OK</v>
      </c>
    </row>
    <row r="18" spans="1:12" ht="12.75" customHeight="1">
      <c r="A18" s="140" t="str">
        <f>'t1'!A17</f>
        <v>Funzionario F3</v>
      </c>
      <c r="B18" s="189" t="str">
        <f>'t1'!B17</f>
        <v>0C3FF3</v>
      </c>
      <c r="C18" s="350">
        <f>'t1'!L17</f>
        <v>0</v>
      </c>
      <c r="D18" s="350">
        <f>'t7'!W17</f>
        <v>0</v>
      </c>
      <c r="E18" s="351">
        <f>'t8'!AA17</f>
        <v>0</v>
      </c>
      <c r="F18" s="351">
        <f>'t9'!O17</f>
        <v>0</v>
      </c>
      <c r="G18" s="104" t="str">
        <f t="shared" si="0"/>
        <v>OK</v>
      </c>
      <c r="H18" s="351">
        <f>'t1'!M17</f>
        <v>0</v>
      </c>
      <c r="I18" s="351">
        <f>'t7'!X17</f>
        <v>0</v>
      </c>
      <c r="J18" s="351">
        <f>'t8'!AB17</f>
        <v>0</v>
      </c>
      <c r="K18" s="350">
        <f>'t9'!P17</f>
        <v>0</v>
      </c>
      <c r="L18" s="104" t="str">
        <f t="shared" si="1"/>
        <v>OK</v>
      </c>
    </row>
    <row r="19" spans="1:12" ht="12.75" customHeight="1">
      <c r="A19" s="140" t="str">
        <f>'t1'!A18</f>
        <v>Funzionaro F2</v>
      </c>
      <c r="B19" s="189" t="str">
        <f>'t1'!B18</f>
        <v>0C3FF2</v>
      </c>
      <c r="C19" s="350">
        <f>'t1'!L18</f>
        <v>0</v>
      </c>
      <c r="D19" s="350">
        <f>'t7'!W18</f>
        <v>0</v>
      </c>
      <c r="E19" s="351">
        <f>'t8'!AA18</f>
        <v>0</v>
      </c>
      <c r="F19" s="351">
        <f>'t9'!O18</f>
        <v>0</v>
      </c>
      <c r="G19" s="104" t="str">
        <f t="shared" si="0"/>
        <v>OK</v>
      </c>
      <c r="H19" s="351">
        <f>'t1'!M18</f>
        <v>0</v>
      </c>
      <c r="I19" s="351">
        <f>'t7'!X18</f>
        <v>0</v>
      </c>
      <c r="J19" s="351">
        <f>'t8'!AB18</f>
        <v>0</v>
      </c>
      <c r="K19" s="350">
        <f>'t9'!P18</f>
        <v>0</v>
      </c>
      <c r="L19" s="104" t="str">
        <f t="shared" si="1"/>
        <v>OK</v>
      </c>
    </row>
    <row r="20" spans="1:12" ht="12.75" customHeight="1">
      <c r="A20" s="140" t="str">
        <f>'t1'!A19</f>
        <v>Funzionario F1</v>
      </c>
      <c r="B20" s="189" t="str">
        <f>'t1'!B19</f>
        <v>0C3FF1</v>
      </c>
      <c r="C20" s="350">
        <f>'t1'!L19</f>
        <v>0</v>
      </c>
      <c r="D20" s="350">
        <f>'t7'!W19</f>
        <v>0</v>
      </c>
      <c r="E20" s="351">
        <f>'t8'!AA19</f>
        <v>0</v>
      </c>
      <c r="F20" s="351">
        <f>'t9'!O19</f>
        <v>0</v>
      </c>
      <c r="G20" s="104" t="str">
        <f t="shared" si="0"/>
        <v>OK</v>
      </c>
      <c r="H20" s="351">
        <f>'t1'!M19</f>
        <v>0</v>
      </c>
      <c r="I20" s="351">
        <f>'t7'!X19</f>
        <v>0</v>
      </c>
      <c r="J20" s="351">
        <f>'t8'!AB19</f>
        <v>0</v>
      </c>
      <c r="K20" s="350">
        <f>'t9'!P19</f>
        <v>0</v>
      </c>
      <c r="L20" s="104" t="str">
        <f t="shared" si="1"/>
        <v>OK</v>
      </c>
    </row>
    <row r="21" spans="1:12" ht="12.75" customHeight="1">
      <c r="A21" s="140" t="str">
        <f>'t1'!A20</f>
        <v>Collaboratore F6</v>
      </c>
      <c r="B21" s="189" t="str">
        <f>'t1'!B20</f>
        <v>0C2CF6</v>
      </c>
      <c r="C21" s="350">
        <f>'t1'!L20</f>
        <v>0</v>
      </c>
      <c r="D21" s="350">
        <f>'t7'!W20</f>
        <v>0</v>
      </c>
      <c r="E21" s="351">
        <f>'t8'!AA20</f>
        <v>0</v>
      </c>
      <c r="F21" s="351">
        <f>'t9'!O20</f>
        <v>0</v>
      </c>
      <c r="G21" s="104" t="str">
        <f t="shared" si="0"/>
        <v>OK</v>
      </c>
      <c r="H21" s="351">
        <f>'t1'!M20</f>
        <v>0</v>
      </c>
      <c r="I21" s="351">
        <f>'t7'!X20</f>
        <v>0</v>
      </c>
      <c r="J21" s="351">
        <f>'t8'!AB20</f>
        <v>0</v>
      </c>
      <c r="K21" s="350">
        <f>'t9'!P20</f>
        <v>0</v>
      </c>
      <c r="L21" s="104" t="str">
        <f t="shared" si="1"/>
        <v>OK</v>
      </c>
    </row>
    <row r="22" spans="1:12" ht="12.75" customHeight="1">
      <c r="A22" s="140" t="str">
        <f>'t1'!A21</f>
        <v>Collaboratore F5</v>
      </c>
      <c r="B22" s="189" t="str">
        <f>'t1'!B21</f>
        <v>0C2CF5</v>
      </c>
      <c r="C22" s="350">
        <f>'t1'!L21</f>
        <v>0</v>
      </c>
      <c r="D22" s="350">
        <f>'t7'!W21</f>
        <v>0</v>
      </c>
      <c r="E22" s="351">
        <f>'t8'!AA21</f>
        <v>0</v>
      </c>
      <c r="F22" s="351">
        <f>'t9'!O21</f>
        <v>0</v>
      </c>
      <c r="G22" s="104" t="str">
        <f t="shared" si="0"/>
        <v>OK</v>
      </c>
      <c r="H22" s="351">
        <f>'t1'!M21</f>
        <v>0</v>
      </c>
      <c r="I22" s="351">
        <f>'t7'!X21</f>
        <v>0</v>
      </c>
      <c r="J22" s="351">
        <f>'t8'!AB21</f>
        <v>0</v>
      </c>
      <c r="K22" s="350">
        <f>'t9'!P21</f>
        <v>0</v>
      </c>
      <c r="L22" s="104" t="str">
        <f t="shared" si="1"/>
        <v>OK</v>
      </c>
    </row>
    <row r="23" spans="1:12" ht="12.75" customHeight="1">
      <c r="A23" s="140" t="str">
        <f>'t1'!A22</f>
        <v>Collaboratore F4</v>
      </c>
      <c r="B23" s="189" t="str">
        <f>'t1'!B22</f>
        <v>0C2CF4</v>
      </c>
      <c r="C23" s="350">
        <f>'t1'!L22</f>
        <v>0</v>
      </c>
      <c r="D23" s="350">
        <f>'t7'!W22</f>
        <v>0</v>
      </c>
      <c r="E23" s="351">
        <f>'t8'!AA22</f>
        <v>0</v>
      </c>
      <c r="F23" s="351">
        <f>'t9'!O22</f>
        <v>0</v>
      </c>
      <c r="G23" s="104" t="str">
        <f t="shared" si="0"/>
        <v>OK</v>
      </c>
      <c r="H23" s="351">
        <f>'t1'!M22</f>
        <v>0</v>
      </c>
      <c r="I23" s="351">
        <f>'t7'!X22</f>
        <v>0</v>
      </c>
      <c r="J23" s="351">
        <f>'t8'!AB22</f>
        <v>0</v>
      </c>
      <c r="K23" s="350">
        <f>'t9'!P22</f>
        <v>0</v>
      </c>
      <c r="L23" s="104" t="str">
        <f t="shared" si="1"/>
        <v>OK</v>
      </c>
    </row>
    <row r="24" spans="1:12" ht="12.75" customHeight="1">
      <c r="A24" s="140" t="str">
        <f>'t1'!A23</f>
        <v>Collaboratore F3</v>
      </c>
      <c r="B24" s="189" t="str">
        <f>'t1'!B23</f>
        <v>0C2CF3</v>
      </c>
      <c r="C24" s="350">
        <f>'t1'!L23</f>
        <v>0</v>
      </c>
      <c r="D24" s="350">
        <f>'t7'!W23</f>
        <v>0</v>
      </c>
      <c r="E24" s="351">
        <f>'t8'!AA23</f>
        <v>0</v>
      </c>
      <c r="F24" s="351">
        <f>'t9'!O23</f>
        <v>0</v>
      </c>
      <c r="G24" s="104" t="str">
        <f t="shared" si="0"/>
        <v>OK</v>
      </c>
      <c r="H24" s="351">
        <f>'t1'!M23</f>
        <v>0</v>
      </c>
      <c r="I24" s="351">
        <f>'t7'!X23</f>
        <v>0</v>
      </c>
      <c r="J24" s="351">
        <f>'t8'!AB23</f>
        <v>0</v>
      </c>
      <c r="K24" s="350">
        <f>'t9'!P23</f>
        <v>0</v>
      </c>
      <c r="L24" s="104" t="str">
        <f t="shared" si="1"/>
        <v>OK</v>
      </c>
    </row>
    <row r="25" spans="1:12" ht="12.75" customHeight="1">
      <c r="A25" s="140" t="str">
        <f>'t1'!A24</f>
        <v>Collaboratore F2</v>
      </c>
      <c r="B25" s="189" t="str">
        <f>'t1'!B24</f>
        <v>0C2CF2</v>
      </c>
      <c r="C25" s="350">
        <f>'t1'!L24</f>
        <v>0</v>
      </c>
      <c r="D25" s="350">
        <f>'t7'!W24</f>
        <v>0</v>
      </c>
      <c r="E25" s="351">
        <f>'t8'!AA24</f>
        <v>0</v>
      </c>
      <c r="F25" s="351">
        <f>'t9'!O24</f>
        <v>0</v>
      </c>
      <c r="G25" s="104" t="str">
        <f t="shared" si="0"/>
        <v>OK</v>
      </c>
      <c r="H25" s="351">
        <f>'t1'!M24</f>
        <v>0</v>
      </c>
      <c r="I25" s="351">
        <f>'t7'!X24</f>
        <v>0</v>
      </c>
      <c r="J25" s="351">
        <f>'t8'!AB24</f>
        <v>0</v>
      </c>
      <c r="K25" s="350">
        <f>'t9'!P24</f>
        <v>0</v>
      </c>
      <c r="L25" s="104" t="str">
        <f t="shared" si="1"/>
        <v>OK</v>
      </c>
    </row>
    <row r="26" spans="1:12" ht="12.75" customHeight="1">
      <c r="A26" s="140" t="str">
        <f>'t1'!A25</f>
        <v>Collaboratore F1</v>
      </c>
      <c r="B26" s="189" t="str">
        <f>'t1'!B25</f>
        <v>0C2CF1</v>
      </c>
      <c r="C26" s="350">
        <f>'t1'!L25</f>
        <v>0</v>
      </c>
      <c r="D26" s="350">
        <f>'t7'!W25</f>
        <v>0</v>
      </c>
      <c r="E26" s="351">
        <f>'t8'!AA25</f>
        <v>0</v>
      </c>
      <c r="F26" s="351">
        <f>'t9'!O25</f>
        <v>0</v>
      </c>
      <c r="G26" s="104" t="str">
        <f t="shared" si="0"/>
        <v>OK</v>
      </c>
      <c r="H26" s="351">
        <f>'t1'!M25</f>
        <v>0</v>
      </c>
      <c r="I26" s="351">
        <f>'t7'!X25</f>
        <v>0</v>
      </c>
      <c r="J26" s="351">
        <f>'t8'!AB25</f>
        <v>0</v>
      </c>
      <c r="K26" s="350">
        <f>'t9'!P25</f>
        <v>0</v>
      </c>
      <c r="L26" s="104" t="str">
        <f t="shared" si="1"/>
        <v>OK</v>
      </c>
    </row>
    <row r="27" spans="1:12" ht="12.75" customHeight="1">
      <c r="A27" s="140" t="str">
        <f>'t1'!A26</f>
        <v>Operatore F3</v>
      </c>
      <c r="B27" s="189" t="str">
        <f>'t1'!B26</f>
        <v>0C1OF3</v>
      </c>
      <c r="C27" s="350">
        <f>'t1'!L26</f>
        <v>0</v>
      </c>
      <c r="D27" s="350">
        <f>'t7'!W26</f>
        <v>0</v>
      </c>
      <c r="E27" s="351">
        <f>'t8'!AA26</f>
        <v>0</v>
      </c>
      <c r="F27" s="351">
        <f>'t9'!O26</f>
        <v>0</v>
      </c>
      <c r="G27" s="104" t="str">
        <f t="shared" si="0"/>
        <v>OK</v>
      </c>
      <c r="H27" s="351">
        <f>'t1'!M26</f>
        <v>0</v>
      </c>
      <c r="I27" s="351">
        <f>'t7'!X26</f>
        <v>0</v>
      </c>
      <c r="J27" s="351">
        <f>'t8'!AB26</f>
        <v>0</v>
      </c>
      <c r="K27" s="350">
        <f>'t9'!P26</f>
        <v>0</v>
      </c>
      <c r="L27" s="104" t="str">
        <f t="shared" si="1"/>
        <v>OK</v>
      </c>
    </row>
    <row r="28" spans="1:12" ht="12.75" customHeight="1">
      <c r="A28" s="140" t="str">
        <f>'t1'!A27</f>
        <v>Operatore F2</v>
      </c>
      <c r="B28" s="189" t="str">
        <f>'t1'!B27</f>
        <v>0C1OF2</v>
      </c>
      <c r="C28" s="350">
        <f>'t1'!L27</f>
        <v>0</v>
      </c>
      <c r="D28" s="350">
        <f>'t7'!W27</f>
        <v>0</v>
      </c>
      <c r="E28" s="351">
        <f>'t8'!AA27</f>
        <v>0</v>
      </c>
      <c r="F28" s="351">
        <f>'t9'!O27</f>
        <v>0</v>
      </c>
      <c r="G28" s="104" t="str">
        <f t="shared" si="0"/>
        <v>OK</v>
      </c>
      <c r="H28" s="351">
        <f>'t1'!M27</f>
        <v>0</v>
      </c>
      <c r="I28" s="351">
        <f>'t7'!X27</f>
        <v>0</v>
      </c>
      <c r="J28" s="351">
        <f>'t8'!AB27</f>
        <v>0</v>
      </c>
      <c r="K28" s="350">
        <f>'t9'!P27</f>
        <v>0</v>
      </c>
      <c r="L28" s="104" t="str">
        <f t="shared" si="1"/>
        <v>OK</v>
      </c>
    </row>
    <row r="29" spans="1:12" ht="12.75" customHeight="1">
      <c r="A29" s="140" t="str">
        <f>'t1'!A28</f>
        <v>Operatore F1</v>
      </c>
      <c r="B29" s="189" t="str">
        <f>'t1'!B28</f>
        <v>0C1OF1</v>
      </c>
      <c r="C29" s="350">
        <f>'t1'!L28</f>
        <v>0</v>
      </c>
      <c r="D29" s="350">
        <f>'t7'!W28</f>
        <v>0</v>
      </c>
      <c r="E29" s="351">
        <f>'t8'!AA28</f>
        <v>0</v>
      </c>
      <c r="F29" s="351">
        <f>'t9'!O28</f>
        <v>0</v>
      </c>
      <c r="G29" s="104" t="str">
        <f t="shared" si="0"/>
        <v>OK</v>
      </c>
      <c r="H29" s="351">
        <f>'t1'!M28</f>
        <v>0</v>
      </c>
      <c r="I29" s="351">
        <f>'t7'!X28</f>
        <v>0</v>
      </c>
      <c r="J29" s="351">
        <f>'t8'!AB28</f>
        <v>0</v>
      </c>
      <c r="K29" s="350">
        <f>'t9'!P28</f>
        <v>0</v>
      </c>
      <c r="L29" s="104" t="str">
        <f t="shared" si="1"/>
        <v>OK</v>
      </c>
    </row>
    <row r="30" spans="1:12" ht="12.75" customHeight="1">
      <c r="A30" s="140" t="str">
        <f>'t1'!A29</f>
        <v>Personale contrattista a t. ind. (a)</v>
      </c>
      <c r="B30" s="189" t="str">
        <f>'t1'!B29</f>
        <v>000061</v>
      </c>
      <c r="C30" s="350">
        <f>'t1'!L29</f>
        <v>0</v>
      </c>
      <c r="D30" s="350">
        <f>'t7'!W29</f>
        <v>0</v>
      </c>
      <c r="E30" s="351">
        <f>'t8'!AA29</f>
        <v>0</v>
      </c>
      <c r="F30" s="351">
        <f>'t9'!O29</f>
        <v>0</v>
      </c>
      <c r="G30" s="104" t="str">
        <f t="shared" si="0"/>
        <v>OK</v>
      </c>
      <c r="H30" s="351">
        <f>'t1'!M29</f>
        <v>0</v>
      </c>
      <c r="I30" s="351">
        <f>'t7'!X29</f>
        <v>0</v>
      </c>
      <c r="J30" s="351">
        <f>'t8'!AB29</f>
        <v>0</v>
      </c>
      <c r="K30" s="350">
        <f>'t9'!P29</f>
        <v>0</v>
      </c>
      <c r="L30" s="104" t="str">
        <f t="shared" si="1"/>
        <v>OK</v>
      </c>
    </row>
    <row r="31" spans="1:12" ht="15.75" customHeight="1">
      <c r="A31" s="140" t="str">
        <f>'t1'!A30</f>
        <v>TOTALE</v>
      </c>
      <c r="B31" s="179"/>
      <c r="C31" s="351">
        <f>SUM(C7:C30)</f>
        <v>0</v>
      </c>
      <c r="D31" s="351">
        <f>SUM(D7:D30)</f>
        <v>0</v>
      </c>
      <c r="E31" s="351">
        <f>SUM(E7:E30)</f>
        <v>0</v>
      </c>
      <c r="F31" s="351">
        <f>SUM(F7:F30)</f>
        <v>0</v>
      </c>
      <c r="G31" s="104" t="str">
        <f>IF(COUNTIF(C31:F31,C31)=4,"OK","ERRORE")</f>
        <v>OK</v>
      </c>
      <c r="H31" s="351">
        <f>SUM(H7:H30)</f>
        <v>0</v>
      </c>
      <c r="I31" s="351">
        <f>SUM(I7:I30)</f>
        <v>0</v>
      </c>
      <c r="J31" s="351">
        <f>SUM(J7:J30)</f>
        <v>0</v>
      </c>
      <c r="K31" s="351">
        <f>SUM(K7:K30)</f>
        <v>0</v>
      </c>
      <c r="L31" s="104" t="str">
        <f>IF(COUNTIF(H31:K31,H31)=4,"OK","ERRORE")</f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5748031496062992" bottom="0.15748031496062992" header="0.1968503937007874" footer="0.15748031496062992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>
    <tabColor indexed="10"/>
  </sheetPr>
  <dimension ref="A1:AB32"/>
  <sheetViews>
    <sheetView showGridLines="0" zoomScalePageLayoutView="0" workbookViewId="0" topLeftCell="A1">
      <pane xSplit="2" ySplit="7" topLeftCell="M2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5" sqref="A5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4" width="13.33203125" style="7" customWidth="1"/>
    <col min="15" max="15" width="12.66015625" style="7" bestFit="1" customWidth="1"/>
    <col min="16" max="16" width="10.83203125" style="7" customWidth="1"/>
    <col min="17" max="24" width="12.83203125" style="7" customWidth="1"/>
    <col min="25" max="27" width="13.33203125" style="7" customWidth="1"/>
    <col min="28" max="28" width="12.66015625" style="7" bestFit="1" customWidth="1"/>
    <col min="29" max="16384" width="9.33203125" style="5" customWidth="1"/>
  </cols>
  <sheetData>
    <row r="1" spans="1:28" ht="30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5"/>
      <c r="AA1" s="5"/>
      <c r="AB1" s="753"/>
    </row>
    <row r="2" spans="1:28" ht="36" customHeight="1">
      <c r="A2" s="1127" t="s">
        <v>577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831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831"/>
      <c r="AB2" s="502"/>
    </row>
    <row r="3" spans="1:28" ht="18.75" customHeight="1">
      <c r="A3" s="199" t="str">
        <f>"Tavola di coerenza tra presenti al 31.12."&amp;'t1'!M1&amp;" rilevati in Tabella 1 con il personale rilevato in Tabella 3 e con i presenti rilevati in Tabella 10 (Squadratura 3)(*)"</f>
        <v>Tavola di coerenza tra presenti al 31.12.2016 rilevati in Tabella 1 con il personale rilevato in Tabella 3 e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1.25">
      <c r="A4" s="327" t="s">
        <v>233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183"/>
      <c r="B5" s="180"/>
      <c r="C5" s="1124" t="s">
        <v>263</v>
      </c>
      <c r="D5" s="1125"/>
      <c r="E5" s="1125"/>
      <c r="F5" s="1125"/>
      <c r="G5" s="1125"/>
      <c r="H5" s="1125"/>
      <c r="I5" s="1125"/>
      <c r="J5" s="1125"/>
      <c r="K5" s="1125"/>
      <c r="L5" s="1125"/>
      <c r="M5" s="1125"/>
      <c r="N5" s="1125"/>
      <c r="O5" s="1125"/>
      <c r="P5" s="1124" t="s">
        <v>264</v>
      </c>
      <c r="Q5" s="1125"/>
      <c r="R5" s="1125"/>
      <c r="S5" s="1125"/>
      <c r="T5" s="1125"/>
      <c r="U5" s="1125"/>
      <c r="V5" s="1125"/>
      <c r="W5" s="1125"/>
      <c r="X5" s="1125"/>
      <c r="Y5" s="1125"/>
      <c r="Z5" s="1125"/>
      <c r="AA5" s="1125"/>
      <c r="AB5" s="1126"/>
    </row>
    <row r="6" spans="1:28" s="198" customFormat="1" ht="64.5" customHeight="1">
      <c r="A6" s="187" t="s">
        <v>203</v>
      </c>
      <c r="B6" s="187" t="s">
        <v>202</v>
      </c>
      <c r="C6" s="187" t="str">
        <f>"Presenti 31.12."&amp;'t1'!M1&amp;" (Tab 1)"</f>
        <v>Presenti 31.12.2016 (Tab 1)</v>
      </c>
      <c r="D6" s="187" t="s">
        <v>216</v>
      </c>
      <c r="E6" s="187" t="s">
        <v>215</v>
      </c>
      <c r="F6" s="187" t="s">
        <v>330</v>
      </c>
      <c r="G6" s="187" t="s">
        <v>232</v>
      </c>
      <c r="H6" s="187" t="s">
        <v>217</v>
      </c>
      <c r="I6" s="187" t="s">
        <v>331</v>
      </c>
      <c r="J6" s="187" t="s">
        <v>6</v>
      </c>
      <c r="K6" s="187" t="s">
        <v>7</v>
      </c>
      <c r="L6" s="187" t="s">
        <v>234</v>
      </c>
      <c r="M6" s="187" t="s">
        <v>235</v>
      </c>
      <c r="N6" s="640" t="s">
        <v>572</v>
      </c>
      <c r="O6" s="640" t="s">
        <v>573</v>
      </c>
      <c r="P6" s="187" t="str">
        <f>"Presenti 31.12."&amp;'t1'!M1&amp;" (Tab 1)"</f>
        <v>Presenti 31.12.2016 (Tab 1)</v>
      </c>
      <c r="Q6" s="187" t="s">
        <v>216</v>
      </c>
      <c r="R6" s="187" t="s">
        <v>215</v>
      </c>
      <c r="S6" s="187" t="s">
        <v>330</v>
      </c>
      <c r="T6" s="187" t="s">
        <v>232</v>
      </c>
      <c r="U6" s="187" t="s">
        <v>217</v>
      </c>
      <c r="V6" s="187" t="s">
        <v>331</v>
      </c>
      <c r="W6" s="187" t="s">
        <v>6</v>
      </c>
      <c r="X6" s="187" t="s">
        <v>7</v>
      </c>
      <c r="Y6" s="187" t="s">
        <v>234</v>
      </c>
      <c r="Z6" s="187" t="s">
        <v>235</v>
      </c>
      <c r="AA6" s="640" t="s">
        <v>572</v>
      </c>
      <c r="AB6" s="640" t="s">
        <v>573</v>
      </c>
    </row>
    <row r="7" spans="1:28" s="196" customFormat="1" ht="20.25">
      <c r="A7" s="195"/>
      <c r="B7" s="195"/>
      <c r="C7" s="192" t="s">
        <v>204</v>
      </c>
      <c r="D7" s="192" t="s">
        <v>205</v>
      </c>
      <c r="E7" s="192" t="s">
        <v>206</v>
      </c>
      <c r="F7" s="192" t="s">
        <v>207</v>
      </c>
      <c r="G7" s="193" t="s">
        <v>208</v>
      </c>
      <c r="H7" s="193" t="s">
        <v>228</v>
      </c>
      <c r="I7" s="193" t="s">
        <v>210</v>
      </c>
      <c r="J7" s="193" t="s">
        <v>218</v>
      </c>
      <c r="K7" s="193" t="s">
        <v>219</v>
      </c>
      <c r="L7" s="193" t="s">
        <v>8</v>
      </c>
      <c r="M7" s="193" t="s">
        <v>9</v>
      </c>
      <c r="N7" s="193" t="s">
        <v>575</v>
      </c>
      <c r="O7" s="193" t="s">
        <v>10</v>
      </c>
      <c r="P7" s="192" t="s">
        <v>220</v>
      </c>
      <c r="Q7" s="192" t="s">
        <v>221</v>
      </c>
      <c r="R7" s="192" t="s">
        <v>222</v>
      </c>
      <c r="S7" s="192" t="s">
        <v>332</v>
      </c>
      <c r="T7" s="193" t="s">
        <v>223</v>
      </c>
      <c r="U7" s="193" t="s">
        <v>333</v>
      </c>
      <c r="V7" s="193" t="s">
        <v>334</v>
      </c>
      <c r="W7" s="193" t="s">
        <v>11</v>
      </c>
      <c r="X7" s="193" t="s">
        <v>335</v>
      </c>
      <c r="Y7" s="193" t="s">
        <v>12</v>
      </c>
      <c r="Z7" s="193" t="s">
        <v>13</v>
      </c>
      <c r="AA7" s="193" t="s">
        <v>574</v>
      </c>
      <c r="AB7" s="193" t="s">
        <v>14</v>
      </c>
    </row>
    <row r="8" spans="1:28" ht="12.75" customHeight="1">
      <c r="A8" s="140" t="str">
        <f>'t1'!A6</f>
        <v>Direttore Generale</v>
      </c>
      <c r="B8" s="189" t="str">
        <f>'t1'!B6</f>
        <v>0D0097</v>
      </c>
      <c r="C8" s="350">
        <f>'t1'!L6</f>
        <v>0</v>
      </c>
      <c r="D8" s="350">
        <f>'t3'!M6</f>
        <v>0</v>
      </c>
      <c r="E8" s="351">
        <f>'t3'!O6</f>
        <v>0</v>
      </c>
      <c r="F8" s="351">
        <f>'t3'!Q6</f>
        <v>0</v>
      </c>
      <c r="G8" s="351">
        <f>'t3'!C6</f>
        <v>0</v>
      </c>
      <c r="H8" s="351">
        <f>'t3'!E6</f>
        <v>0</v>
      </c>
      <c r="I8" s="351">
        <f>'t3'!G6</f>
        <v>0</v>
      </c>
      <c r="J8" s="351">
        <f>'t3'!I6</f>
        <v>0</v>
      </c>
      <c r="K8" s="351">
        <f>'t3'!K6</f>
        <v>0</v>
      </c>
      <c r="L8" s="351">
        <f>C8+D8+E8+F8-G8-H8-I8-J8-K8</f>
        <v>0</v>
      </c>
      <c r="M8" s="351">
        <f>'t10'!AU6</f>
        <v>0</v>
      </c>
      <c r="N8" s="351" t="str">
        <f>IF(C8&lt;(G8+H8+I8+J8+K8),"ERRORE","OK")</f>
        <v>OK</v>
      </c>
      <c r="O8" s="104" t="str">
        <f>IF(L8=M8,"OK","ERRORE")</f>
        <v>OK</v>
      </c>
      <c r="P8" s="350">
        <f>'t1'!M6</f>
        <v>0</v>
      </c>
      <c r="Q8" s="350">
        <f>'t3'!N6</f>
        <v>0</v>
      </c>
      <c r="R8" s="351">
        <f>'t3'!P6</f>
        <v>0</v>
      </c>
      <c r="S8" s="351">
        <f>'t3'!R6</f>
        <v>0</v>
      </c>
      <c r="T8" s="351">
        <f>'t3'!D6</f>
        <v>0</v>
      </c>
      <c r="U8" s="351">
        <f>'t3'!F6</f>
        <v>0</v>
      </c>
      <c r="V8" s="351">
        <f>'t3'!H6</f>
        <v>0</v>
      </c>
      <c r="W8" s="351">
        <f>'t3'!J6</f>
        <v>0</v>
      </c>
      <c r="X8" s="351">
        <f>'t3'!L6</f>
        <v>0</v>
      </c>
      <c r="Y8" s="351">
        <f aca="true" t="shared" si="0" ref="Y8:Y31">P8+Q8+R8+S8-T8-U8-V8-W8-X8</f>
        <v>0</v>
      </c>
      <c r="Z8" s="351">
        <f>'t10'!AV6</f>
        <v>0</v>
      </c>
      <c r="AA8" s="351" t="str">
        <f>IF(P8&lt;(T8+U8+V8+W8+X8),"ERRORE","OK")</f>
        <v>OK</v>
      </c>
      <c r="AB8" s="194" t="str">
        <f>IF(Y8=Z8,"OK","ERRORE")</f>
        <v>OK</v>
      </c>
    </row>
    <row r="9" spans="1:28" ht="12.75" customHeight="1">
      <c r="A9" s="140" t="str">
        <f>'t1'!A7</f>
        <v>Dirigente II fascia</v>
      </c>
      <c r="B9" s="189" t="str">
        <f>'t1'!B7</f>
        <v>0D0079</v>
      </c>
      <c r="C9" s="350">
        <f>'t1'!L7</f>
        <v>0</v>
      </c>
      <c r="D9" s="350">
        <f>'t3'!M7</f>
        <v>0</v>
      </c>
      <c r="E9" s="351">
        <f>'t3'!O7</f>
        <v>0</v>
      </c>
      <c r="F9" s="351">
        <f>'t3'!Q7</f>
        <v>0</v>
      </c>
      <c r="G9" s="351">
        <f>'t3'!C7</f>
        <v>0</v>
      </c>
      <c r="H9" s="351">
        <f>'t3'!E7</f>
        <v>0</v>
      </c>
      <c r="I9" s="351">
        <f>'t3'!G7</f>
        <v>0</v>
      </c>
      <c r="J9" s="351">
        <f>'t3'!I7</f>
        <v>0</v>
      </c>
      <c r="K9" s="351">
        <f>'t3'!K7</f>
        <v>0</v>
      </c>
      <c r="L9" s="351">
        <f aca="true" t="shared" si="1" ref="L9:L31">C9+D9+E9+F9-G9-H9-I9-J9-K9</f>
        <v>0</v>
      </c>
      <c r="M9" s="351">
        <f>'t10'!AU7</f>
        <v>0</v>
      </c>
      <c r="N9" s="351" t="str">
        <f aca="true" t="shared" si="2" ref="N9:N32">IF(C9&lt;(G9+H9+I9+J9+K9),"ERRORE","OK")</f>
        <v>OK</v>
      </c>
      <c r="O9" s="104" t="str">
        <f aca="true" t="shared" si="3" ref="O9:O32">IF(L9=M9,"OK","ERRORE")</f>
        <v>OK</v>
      </c>
      <c r="P9" s="350">
        <f>'t1'!M7</f>
        <v>0</v>
      </c>
      <c r="Q9" s="350">
        <f>'t3'!N7</f>
        <v>0</v>
      </c>
      <c r="R9" s="351">
        <f>'t3'!P7</f>
        <v>0</v>
      </c>
      <c r="S9" s="351">
        <f>'t3'!R7</f>
        <v>0</v>
      </c>
      <c r="T9" s="351">
        <f>'t3'!D7</f>
        <v>0</v>
      </c>
      <c r="U9" s="351">
        <f>'t3'!F7</f>
        <v>0</v>
      </c>
      <c r="V9" s="351">
        <f>'t3'!H7</f>
        <v>0</v>
      </c>
      <c r="W9" s="351">
        <f>'t3'!J7</f>
        <v>0</v>
      </c>
      <c r="X9" s="351">
        <f>'t3'!L7</f>
        <v>0</v>
      </c>
      <c r="Y9" s="351">
        <f t="shared" si="0"/>
        <v>0</v>
      </c>
      <c r="Z9" s="351">
        <f>'t10'!AV7</f>
        <v>0</v>
      </c>
      <c r="AA9" s="351" t="str">
        <f aca="true" t="shared" si="4" ref="AA9:AA32">IF(P9&lt;(T9+U9+V9+W9+X9),"ERRORE","OK")</f>
        <v>OK</v>
      </c>
      <c r="AB9" s="194" t="str">
        <f aca="true" t="shared" si="5" ref="AB9:AB32">IF(Y9=Z9,"OK","ERRORE")</f>
        <v>OK</v>
      </c>
    </row>
    <row r="10" spans="1:28" ht="12.75" customHeight="1">
      <c r="A10" s="140" t="str">
        <f>'t1'!A8</f>
        <v>Dirigente II fascia a tempo determinato</v>
      </c>
      <c r="B10" s="189" t="str">
        <f>'t1'!B8</f>
        <v>0D0080</v>
      </c>
      <c r="C10" s="350">
        <f>'t1'!L8</f>
        <v>0</v>
      </c>
      <c r="D10" s="350">
        <f>'t3'!M8</f>
        <v>0</v>
      </c>
      <c r="E10" s="351">
        <f>'t3'!O8</f>
        <v>0</v>
      </c>
      <c r="F10" s="351">
        <f>'t3'!Q8</f>
        <v>0</v>
      </c>
      <c r="G10" s="351">
        <f>'t3'!C8</f>
        <v>0</v>
      </c>
      <c r="H10" s="351">
        <f>'t3'!E8</f>
        <v>0</v>
      </c>
      <c r="I10" s="351">
        <f>'t3'!G8</f>
        <v>0</v>
      </c>
      <c r="J10" s="351">
        <f>'t3'!I8</f>
        <v>0</v>
      </c>
      <c r="K10" s="351">
        <f>'t3'!K8</f>
        <v>0</v>
      </c>
      <c r="L10" s="351">
        <f t="shared" si="1"/>
        <v>0</v>
      </c>
      <c r="M10" s="351">
        <f>'t10'!AU8</f>
        <v>0</v>
      </c>
      <c r="N10" s="351" t="str">
        <f t="shared" si="2"/>
        <v>OK</v>
      </c>
      <c r="O10" s="104" t="str">
        <f t="shared" si="3"/>
        <v>OK</v>
      </c>
      <c r="P10" s="350">
        <f>'t1'!M8</f>
        <v>0</v>
      </c>
      <c r="Q10" s="350">
        <f>'t3'!N8</f>
        <v>0</v>
      </c>
      <c r="R10" s="351">
        <f>'t3'!P8</f>
        <v>0</v>
      </c>
      <c r="S10" s="351">
        <f>'t3'!R8</f>
        <v>0</v>
      </c>
      <c r="T10" s="351">
        <f>'t3'!D8</f>
        <v>0</v>
      </c>
      <c r="U10" s="351">
        <f>'t3'!F8</f>
        <v>0</v>
      </c>
      <c r="V10" s="351">
        <f>'t3'!H8</f>
        <v>0</v>
      </c>
      <c r="W10" s="351">
        <f>'t3'!J8</f>
        <v>0</v>
      </c>
      <c r="X10" s="351">
        <f>'t3'!L8</f>
        <v>0</v>
      </c>
      <c r="Y10" s="351">
        <f t="shared" si="0"/>
        <v>0</v>
      </c>
      <c r="Z10" s="351">
        <f>'t10'!AV8</f>
        <v>0</v>
      </c>
      <c r="AA10" s="351" t="str">
        <f t="shared" si="4"/>
        <v>OK</v>
      </c>
      <c r="AB10" s="194" t="str">
        <f t="shared" si="5"/>
        <v>OK</v>
      </c>
    </row>
    <row r="11" spans="1:28" ht="12.75" customHeight="1">
      <c r="A11" s="140" t="str">
        <f>'t1'!A9</f>
        <v>Professional F9</v>
      </c>
      <c r="B11" s="189" t="str">
        <f>'t1'!B9</f>
        <v>0C3PF9</v>
      </c>
      <c r="C11" s="350">
        <f>'t1'!L9</f>
        <v>0</v>
      </c>
      <c r="D11" s="350">
        <f>'t3'!M9</f>
        <v>0</v>
      </c>
      <c r="E11" s="351">
        <f>'t3'!O9</f>
        <v>0</v>
      </c>
      <c r="F11" s="351">
        <f>'t3'!Q9</f>
        <v>0</v>
      </c>
      <c r="G11" s="351">
        <f>'t3'!C9</f>
        <v>0</v>
      </c>
      <c r="H11" s="351">
        <f>'t3'!E9</f>
        <v>0</v>
      </c>
      <c r="I11" s="351">
        <f>'t3'!G9</f>
        <v>0</v>
      </c>
      <c r="J11" s="351">
        <f>'t3'!I9</f>
        <v>0</v>
      </c>
      <c r="K11" s="351">
        <f>'t3'!K9</f>
        <v>0</v>
      </c>
      <c r="L11" s="351">
        <f t="shared" si="1"/>
        <v>0</v>
      </c>
      <c r="M11" s="351">
        <f>'t10'!AU9</f>
        <v>0</v>
      </c>
      <c r="N11" s="351" t="str">
        <f t="shared" si="2"/>
        <v>OK</v>
      </c>
      <c r="O11" s="104" t="str">
        <f t="shared" si="3"/>
        <v>OK</v>
      </c>
      <c r="P11" s="350">
        <f>'t1'!M9</f>
        <v>0</v>
      </c>
      <c r="Q11" s="350">
        <f>'t3'!N9</f>
        <v>0</v>
      </c>
      <c r="R11" s="351">
        <f>'t3'!P9</f>
        <v>0</v>
      </c>
      <c r="S11" s="351">
        <f>'t3'!R9</f>
        <v>0</v>
      </c>
      <c r="T11" s="351">
        <f>'t3'!D9</f>
        <v>0</v>
      </c>
      <c r="U11" s="351">
        <f>'t3'!F9</f>
        <v>0</v>
      </c>
      <c r="V11" s="351">
        <f>'t3'!H9</f>
        <v>0</v>
      </c>
      <c r="W11" s="351">
        <f>'t3'!J9</f>
        <v>0</v>
      </c>
      <c r="X11" s="351">
        <f>'t3'!L9</f>
        <v>0</v>
      </c>
      <c r="Y11" s="351">
        <f t="shared" si="0"/>
        <v>0</v>
      </c>
      <c r="Z11" s="351">
        <f>'t10'!AV9</f>
        <v>0</v>
      </c>
      <c r="AA11" s="351" t="str">
        <f t="shared" si="4"/>
        <v>OK</v>
      </c>
      <c r="AB11" s="194" t="str">
        <f t="shared" si="5"/>
        <v>OK</v>
      </c>
    </row>
    <row r="12" spans="1:28" ht="12.75" customHeight="1">
      <c r="A12" s="140" t="str">
        <f>'t1'!A10</f>
        <v>Professional F8</v>
      </c>
      <c r="B12" s="189" t="str">
        <f>'t1'!B10</f>
        <v>0C3PF8</v>
      </c>
      <c r="C12" s="350">
        <f>'t1'!L10</f>
        <v>0</v>
      </c>
      <c r="D12" s="350">
        <f>'t3'!M10</f>
        <v>0</v>
      </c>
      <c r="E12" s="351">
        <f>'t3'!O10</f>
        <v>0</v>
      </c>
      <c r="F12" s="351">
        <f>'t3'!Q10</f>
        <v>0</v>
      </c>
      <c r="G12" s="351">
        <f>'t3'!C10</f>
        <v>0</v>
      </c>
      <c r="H12" s="351">
        <f>'t3'!E10</f>
        <v>0</v>
      </c>
      <c r="I12" s="351">
        <f>'t3'!G10</f>
        <v>0</v>
      </c>
      <c r="J12" s="351">
        <f>'t3'!I10</f>
        <v>0</v>
      </c>
      <c r="K12" s="351">
        <f>'t3'!K10</f>
        <v>0</v>
      </c>
      <c r="L12" s="351">
        <f t="shared" si="1"/>
        <v>0</v>
      </c>
      <c r="M12" s="351">
        <f>'t10'!AU10</f>
        <v>0</v>
      </c>
      <c r="N12" s="351" t="str">
        <f t="shared" si="2"/>
        <v>OK</v>
      </c>
      <c r="O12" s="104" t="str">
        <f t="shared" si="3"/>
        <v>OK</v>
      </c>
      <c r="P12" s="350">
        <f>'t1'!M10</f>
        <v>0</v>
      </c>
      <c r="Q12" s="350">
        <f>'t3'!N10</f>
        <v>0</v>
      </c>
      <c r="R12" s="351">
        <f>'t3'!P10</f>
        <v>0</v>
      </c>
      <c r="S12" s="351">
        <f>'t3'!R10</f>
        <v>0</v>
      </c>
      <c r="T12" s="351">
        <f>'t3'!D10</f>
        <v>0</v>
      </c>
      <c r="U12" s="351">
        <f>'t3'!F10</f>
        <v>0</v>
      </c>
      <c r="V12" s="351">
        <f>'t3'!H10</f>
        <v>0</v>
      </c>
      <c r="W12" s="351">
        <f>'t3'!J10</f>
        <v>0</v>
      </c>
      <c r="X12" s="351">
        <f>'t3'!L10</f>
        <v>0</v>
      </c>
      <c r="Y12" s="351">
        <f t="shared" si="0"/>
        <v>0</v>
      </c>
      <c r="Z12" s="351">
        <f>'t10'!AV10</f>
        <v>0</v>
      </c>
      <c r="AA12" s="351" t="str">
        <f t="shared" si="4"/>
        <v>OK</v>
      </c>
      <c r="AB12" s="194" t="str">
        <f t="shared" si="5"/>
        <v>OK</v>
      </c>
    </row>
    <row r="13" spans="1:28" ht="12.75" customHeight="1">
      <c r="A13" s="140" t="str">
        <f>'t1'!A11</f>
        <v>Professional F7</v>
      </c>
      <c r="B13" s="189" t="str">
        <f>'t1'!B11</f>
        <v>0C3PF7</v>
      </c>
      <c r="C13" s="350">
        <f>'t1'!L11</f>
        <v>0</v>
      </c>
      <c r="D13" s="350">
        <f>'t3'!M11</f>
        <v>0</v>
      </c>
      <c r="E13" s="351">
        <f>'t3'!O11</f>
        <v>0</v>
      </c>
      <c r="F13" s="351">
        <f>'t3'!Q11</f>
        <v>0</v>
      </c>
      <c r="G13" s="351">
        <f>'t3'!C11</f>
        <v>0</v>
      </c>
      <c r="H13" s="351">
        <f>'t3'!E11</f>
        <v>0</v>
      </c>
      <c r="I13" s="351">
        <f>'t3'!G11</f>
        <v>0</v>
      </c>
      <c r="J13" s="351">
        <f>'t3'!I11</f>
        <v>0</v>
      </c>
      <c r="K13" s="351">
        <f>'t3'!K11</f>
        <v>0</v>
      </c>
      <c r="L13" s="351">
        <f t="shared" si="1"/>
        <v>0</v>
      </c>
      <c r="M13" s="351">
        <f>'t10'!AU11</f>
        <v>0</v>
      </c>
      <c r="N13" s="351" t="str">
        <f t="shared" si="2"/>
        <v>OK</v>
      </c>
      <c r="O13" s="104" t="str">
        <f t="shared" si="3"/>
        <v>OK</v>
      </c>
      <c r="P13" s="350">
        <f>'t1'!M11</f>
        <v>0</v>
      </c>
      <c r="Q13" s="350">
        <f>'t3'!N11</f>
        <v>0</v>
      </c>
      <c r="R13" s="351">
        <f>'t3'!P11</f>
        <v>0</v>
      </c>
      <c r="S13" s="351">
        <f>'t3'!R11</f>
        <v>0</v>
      </c>
      <c r="T13" s="351">
        <f>'t3'!D11</f>
        <v>0</v>
      </c>
      <c r="U13" s="351">
        <f>'t3'!F11</f>
        <v>0</v>
      </c>
      <c r="V13" s="351">
        <f>'t3'!H11</f>
        <v>0</v>
      </c>
      <c r="W13" s="351">
        <f>'t3'!J11</f>
        <v>0</v>
      </c>
      <c r="X13" s="351">
        <f>'t3'!L11</f>
        <v>0</v>
      </c>
      <c r="Y13" s="351">
        <f t="shared" si="0"/>
        <v>0</v>
      </c>
      <c r="Z13" s="351">
        <f>'t10'!AV11</f>
        <v>0</v>
      </c>
      <c r="AA13" s="351" t="str">
        <f t="shared" si="4"/>
        <v>OK</v>
      </c>
      <c r="AB13" s="194" t="str">
        <f t="shared" si="5"/>
        <v>OK</v>
      </c>
    </row>
    <row r="14" spans="1:28" ht="12.75" customHeight="1">
      <c r="A14" s="140" t="str">
        <f>'t1'!A12</f>
        <v>Professional F6</v>
      </c>
      <c r="B14" s="189" t="str">
        <f>'t1'!B12</f>
        <v>0C3PF6</v>
      </c>
      <c r="C14" s="350">
        <f>'t1'!L12</f>
        <v>0</v>
      </c>
      <c r="D14" s="350">
        <f>'t3'!M12</f>
        <v>0</v>
      </c>
      <c r="E14" s="351">
        <f>'t3'!O12</f>
        <v>0</v>
      </c>
      <c r="F14" s="351">
        <f>'t3'!Q12</f>
        <v>0</v>
      </c>
      <c r="G14" s="351">
        <f>'t3'!C12</f>
        <v>0</v>
      </c>
      <c r="H14" s="351">
        <f>'t3'!E12</f>
        <v>0</v>
      </c>
      <c r="I14" s="351">
        <f>'t3'!G12</f>
        <v>0</v>
      </c>
      <c r="J14" s="351">
        <f>'t3'!I12</f>
        <v>0</v>
      </c>
      <c r="K14" s="351">
        <f>'t3'!K12</f>
        <v>0</v>
      </c>
      <c r="L14" s="351">
        <f t="shared" si="1"/>
        <v>0</v>
      </c>
      <c r="M14" s="351">
        <f>'t10'!AU12</f>
        <v>0</v>
      </c>
      <c r="N14" s="351" t="str">
        <f t="shared" si="2"/>
        <v>OK</v>
      </c>
      <c r="O14" s="104" t="str">
        <f t="shared" si="3"/>
        <v>OK</v>
      </c>
      <c r="P14" s="350">
        <f>'t1'!M12</f>
        <v>0</v>
      </c>
      <c r="Q14" s="350">
        <f>'t3'!N12</f>
        <v>0</v>
      </c>
      <c r="R14" s="351">
        <f>'t3'!P12</f>
        <v>0</v>
      </c>
      <c r="S14" s="351">
        <f>'t3'!R12</f>
        <v>0</v>
      </c>
      <c r="T14" s="351">
        <f>'t3'!D12</f>
        <v>0</v>
      </c>
      <c r="U14" s="351">
        <f>'t3'!F12</f>
        <v>0</v>
      </c>
      <c r="V14" s="351">
        <f>'t3'!H12</f>
        <v>0</v>
      </c>
      <c r="W14" s="351">
        <f>'t3'!J12</f>
        <v>0</v>
      </c>
      <c r="X14" s="351">
        <f>'t3'!L12</f>
        <v>0</v>
      </c>
      <c r="Y14" s="351">
        <f t="shared" si="0"/>
        <v>0</v>
      </c>
      <c r="Z14" s="351">
        <f>'t10'!AV12</f>
        <v>0</v>
      </c>
      <c r="AA14" s="351" t="str">
        <f t="shared" si="4"/>
        <v>OK</v>
      </c>
      <c r="AB14" s="194" t="str">
        <f t="shared" si="5"/>
        <v>OK</v>
      </c>
    </row>
    <row r="15" spans="1:28" ht="12.75" customHeight="1">
      <c r="A15" s="140" t="str">
        <f>'t1'!A13</f>
        <v>Funzionario F7</v>
      </c>
      <c r="B15" s="189" t="str">
        <f>'t1'!B13</f>
        <v>0C3FF7</v>
      </c>
      <c r="C15" s="350">
        <f>'t1'!L13</f>
        <v>0</v>
      </c>
      <c r="D15" s="350">
        <f>'t3'!M13</f>
        <v>0</v>
      </c>
      <c r="E15" s="351">
        <f>'t3'!O13</f>
        <v>0</v>
      </c>
      <c r="F15" s="351">
        <f>'t3'!Q13</f>
        <v>0</v>
      </c>
      <c r="G15" s="351">
        <f>'t3'!C13</f>
        <v>0</v>
      </c>
      <c r="H15" s="351">
        <f>'t3'!E13</f>
        <v>0</v>
      </c>
      <c r="I15" s="351">
        <f>'t3'!G13</f>
        <v>0</v>
      </c>
      <c r="J15" s="351">
        <f>'t3'!I13</f>
        <v>0</v>
      </c>
      <c r="K15" s="351">
        <f>'t3'!K13</f>
        <v>0</v>
      </c>
      <c r="L15" s="351">
        <f t="shared" si="1"/>
        <v>0</v>
      </c>
      <c r="M15" s="351">
        <f>'t10'!AU13</f>
        <v>0</v>
      </c>
      <c r="N15" s="351" t="str">
        <f t="shared" si="2"/>
        <v>OK</v>
      </c>
      <c r="O15" s="104" t="str">
        <f t="shared" si="3"/>
        <v>OK</v>
      </c>
      <c r="P15" s="350">
        <f>'t1'!M13</f>
        <v>0</v>
      </c>
      <c r="Q15" s="350">
        <f>'t3'!N13</f>
        <v>0</v>
      </c>
      <c r="R15" s="351">
        <f>'t3'!P13</f>
        <v>0</v>
      </c>
      <c r="S15" s="351">
        <f>'t3'!R13</f>
        <v>0</v>
      </c>
      <c r="T15" s="351">
        <f>'t3'!D13</f>
        <v>0</v>
      </c>
      <c r="U15" s="351">
        <f>'t3'!F13</f>
        <v>0</v>
      </c>
      <c r="V15" s="351">
        <f>'t3'!H13</f>
        <v>0</v>
      </c>
      <c r="W15" s="351">
        <f>'t3'!J13</f>
        <v>0</v>
      </c>
      <c r="X15" s="351">
        <f>'t3'!L13</f>
        <v>0</v>
      </c>
      <c r="Y15" s="351">
        <f t="shared" si="0"/>
        <v>0</v>
      </c>
      <c r="Z15" s="351">
        <f>'t10'!AV13</f>
        <v>0</v>
      </c>
      <c r="AA15" s="351" t="str">
        <f t="shared" si="4"/>
        <v>OK</v>
      </c>
      <c r="AB15" s="194" t="str">
        <f t="shared" si="5"/>
        <v>OK</v>
      </c>
    </row>
    <row r="16" spans="1:28" ht="12.75" customHeight="1">
      <c r="A16" s="140" t="str">
        <f>'t1'!A14</f>
        <v>Funzionario F6</v>
      </c>
      <c r="B16" s="189" t="str">
        <f>'t1'!B14</f>
        <v>0C3FF6</v>
      </c>
      <c r="C16" s="350">
        <f>'t1'!L14</f>
        <v>0</v>
      </c>
      <c r="D16" s="350">
        <f>'t3'!M14</f>
        <v>0</v>
      </c>
      <c r="E16" s="351">
        <f>'t3'!O14</f>
        <v>0</v>
      </c>
      <c r="F16" s="351">
        <f>'t3'!Q14</f>
        <v>0</v>
      </c>
      <c r="G16" s="351">
        <f>'t3'!C14</f>
        <v>0</v>
      </c>
      <c r="H16" s="351">
        <f>'t3'!E14</f>
        <v>0</v>
      </c>
      <c r="I16" s="351">
        <f>'t3'!G14</f>
        <v>0</v>
      </c>
      <c r="J16" s="351">
        <f>'t3'!I14</f>
        <v>0</v>
      </c>
      <c r="K16" s="351">
        <f>'t3'!K14</f>
        <v>0</v>
      </c>
      <c r="L16" s="351">
        <f t="shared" si="1"/>
        <v>0</v>
      </c>
      <c r="M16" s="351">
        <f>'t10'!AU14</f>
        <v>0</v>
      </c>
      <c r="N16" s="351" t="str">
        <f t="shared" si="2"/>
        <v>OK</v>
      </c>
      <c r="O16" s="104" t="str">
        <f t="shared" si="3"/>
        <v>OK</v>
      </c>
      <c r="P16" s="350">
        <f>'t1'!M14</f>
        <v>0</v>
      </c>
      <c r="Q16" s="350">
        <f>'t3'!N14</f>
        <v>0</v>
      </c>
      <c r="R16" s="351">
        <f>'t3'!P14</f>
        <v>0</v>
      </c>
      <c r="S16" s="351">
        <f>'t3'!R14</f>
        <v>0</v>
      </c>
      <c r="T16" s="351">
        <f>'t3'!D14</f>
        <v>0</v>
      </c>
      <c r="U16" s="351">
        <f>'t3'!F14</f>
        <v>0</v>
      </c>
      <c r="V16" s="351">
        <f>'t3'!H14</f>
        <v>0</v>
      </c>
      <c r="W16" s="351">
        <f>'t3'!J14</f>
        <v>0</v>
      </c>
      <c r="X16" s="351">
        <f>'t3'!L14</f>
        <v>0</v>
      </c>
      <c r="Y16" s="351">
        <f t="shared" si="0"/>
        <v>0</v>
      </c>
      <c r="Z16" s="351">
        <f>'t10'!AV14</f>
        <v>0</v>
      </c>
      <c r="AA16" s="351" t="str">
        <f t="shared" si="4"/>
        <v>OK</v>
      </c>
      <c r="AB16" s="194" t="str">
        <f t="shared" si="5"/>
        <v>OK</v>
      </c>
    </row>
    <row r="17" spans="1:28" ht="12.75" customHeight="1">
      <c r="A17" s="140" t="str">
        <f>'t1'!A15</f>
        <v>Funzionario F5</v>
      </c>
      <c r="B17" s="189" t="str">
        <f>'t1'!B15</f>
        <v>0C3FF5</v>
      </c>
      <c r="C17" s="350">
        <f>'t1'!L15</f>
        <v>0</v>
      </c>
      <c r="D17" s="350">
        <f>'t3'!M15</f>
        <v>0</v>
      </c>
      <c r="E17" s="351">
        <f>'t3'!O15</f>
        <v>0</v>
      </c>
      <c r="F17" s="351">
        <f>'t3'!Q15</f>
        <v>0</v>
      </c>
      <c r="G17" s="351">
        <f>'t3'!C15</f>
        <v>0</v>
      </c>
      <c r="H17" s="351">
        <f>'t3'!E15</f>
        <v>0</v>
      </c>
      <c r="I17" s="351">
        <f>'t3'!G15</f>
        <v>0</v>
      </c>
      <c r="J17" s="351">
        <f>'t3'!I15</f>
        <v>0</v>
      </c>
      <c r="K17" s="351">
        <f>'t3'!K15</f>
        <v>0</v>
      </c>
      <c r="L17" s="351">
        <f t="shared" si="1"/>
        <v>0</v>
      </c>
      <c r="M17" s="351">
        <f>'t10'!AU15</f>
        <v>0</v>
      </c>
      <c r="N17" s="351" t="str">
        <f t="shared" si="2"/>
        <v>OK</v>
      </c>
      <c r="O17" s="104" t="str">
        <f t="shared" si="3"/>
        <v>OK</v>
      </c>
      <c r="P17" s="350">
        <f>'t1'!M15</f>
        <v>0</v>
      </c>
      <c r="Q17" s="350">
        <f>'t3'!N15</f>
        <v>0</v>
      </c>
      <c r="R17" s="351">
        <f>'t3'!P15</f>
        <v>0</v>
      </c>
      <c r="S17" s="351">
        <f>'t3'!R15</f>
        <v>0</v>
      </c>
      <c r="T17" s="351">
        <f>'t3'!D15</f>
        <v>0</v>
      </c>
      <c r="U17" s="351">
        <f>'t3'!F15</f>
        <v>0</v>
      </c>
      <c r="V17" s="351">
        <f>'t3'!H15</f>
        <v>0</v>
      </c>
      <c r="W17" s="351">
        <f>'t3'!J15</f>
        <v>0</v>
      </c>
      <c r="X17" s="351">
        <f>'t3'!L15</f>
        <v>0</v>
      </c>
      <c r="Y17" s="351">
        <f t="shared" si="0"/>
        <v>0</v>
      </c>
      <c r="Z17" s="351">
        <f>'t10'!AV15</f>
        <v>0</v>
      </c>
      <c r="AA17" s="351" t="str">
        <f t="shared" si="4"/>
        <v>OK</v>
      </c>
      <c r="AB17" s="194" t="str">
        <f t="shared" si="5"/>
        <v>OK</v>
      </c>
    </row>
    <row r="18" spans="1:28" ht="12.75" customHeight="1">
      <c r="A18" s="140" t="str">
        <f>'t1'!A16</f>
        <v>Funzionario F4</v>
      </c>
      <c r="B18" s="189" t="str">
        <f>'t1'!B16</f>
        <v>0C3FF4</v>
      </c>
      <c r="C18" s="350">
        <f>'t1'!L16</f>
        <v>0</v>
      </c>
      <c r="D18" s="350">
        <f>'t3'!M16</f>
        <v>0</v>
      </c>
      <c r="E18" s="351">
        <f>'t3'!O16</f>
        <v>0</v>
      </c>
      <c r="F18" s="351">
        <f>'t3'!Q16</f>
        <v>0</v>
      </c>
      <c r="G18" s="351">
        <f>'t3'!C16</f>
        <v>0</v>
      </c>
      <c r="H18" s="351">
        <f>'t3'!E16</f>
        <v>0</v>
      </c>
      <c r="I18" s="351">
        <f>'t3'!G16</f>
        <v>0</v>
      </c>
      <c r="J18" s="351">
        <f>'t3'!I16</f>
        <v>0</v>
      </c>
      <c r="K18" s="351">
        <f>'t3'!K16</f>
        <v>0</v>
      </c>
      <c r="L18" s="351">
        <f t="shared" si="1"/>
        <v>0</v>
      </c>
      <c r="M18" s="351">
        <f>'t10'!AU16</f>
        <v>0</v>
      </c>
      <c r="N18" s="351" t="str">
        <f t="shared" si="2"/>
        <v>OK</v>
      </c>
      <c r="O18" s="104" t="str">
        <f t="shared" si="3"/>
        <v>OK</v>
      </c>
      <c r="P18" s="350">
        <f>'t1'!M16</f>
        <v>0</v>
      </c>
      <c r="Q18" s="350">
        <f>'t3'!N16</f>
        <v>0</v>
      </c>
      <c r="R18" s="351">
        <f>'t3'!P16</f>
        <v>0</v>
      </c>
      <c r="S18" s="351">
        <f>'t3'!R16</f>
        <v>0</v>
      </c>
      <c r="T18" s="351">
        <f>'t3'!D16</f>
        <v>0</v>
      </c>
      <c r="U18" s="351">
        <f>'t3'!F16</f>
        <v>0</v>
      </c>
      <c r="V18" s="351">
        <f>'t3'!H16</f>
        <v>0</v>
      </c>
      <c r="W18" s="351">
        <f>'t3'!J16</f>
        <v>0</v>
      </c>
      <c r="X18" s="351">
        <f>'t3'!L16</f>
        <v>0</v>
      </c>
      <c r="Y18" s="351">
        <f t="shared" si="0"/>
        <v>0</v>
      </c>
      <c r="Z18" s="351">
        <f>'t10'!AV16</f>
        <v>0</v>
      </c>
      <c r="AA18" s="351" t="str">
        <f t="shared" si="4"/>
        <v>OK</v>
      </c>
      <c r="AB18" s="194" t="str">
        <f t="shared" si="5"/>
        <v>OK</v>
      </c>
    </row>
    <row r="19" spans="1:28" ht="12.75" customHeight="1">
      <c r="A19" s="140" t="str">
        <f>'t1'!A17</f>
        <v>Funzionario F3</v>
      </c>
      <c r="B19" s="189" t="str">
        <f>'t1'!B17</f>
        <v>0C3FF3</v>
      </c>
      <c r="C19" s="350">
        <f>'t1'!L17</f>
        <v>0</v>
      </c>
      <c r="D19" s="350">
        <f>'t3'!M17</f>
        <v>0</v>
      </c>
      <c r="E19" s="351">
        <f>'t3'!O17</f>
        <v>0</v>
      </c>
      <c r="F19" s="351">
        <f>'t3'!Q17</f>
        <v>0</v>
      </c>
      <c r="G19" s="351">
        <f>'t3'!C17</f>
        <v>0</v>
      </c>
      <c r="H19" s="351">
        <f>'t3'!E17</f>
        <v>0</v>
      </c>
      <c r="I19" s="351">
        <f>'t3'!G17</f>
        <v>0</v>
      </c>
      <c r="J19" s="351">
        <f>'t3'!I17</f>
        <v>0</v>
      </c>
      <c r="K19" s="351">
        <f>'t3'!K17</f>
        <v>0</v>
      </c>
      <c r="L19" s="351">
        <f t="shared" si="1"/>
        <v>0</v>
      </c>
      <c r="M19" s="351">
        <f>'t10'!AU17</f>
        <v>0</v>
      </c>
      <c r="N19" s="351" t="str">
        <f t="shared" si="2"/>
        <v>OK</v>
      </c>
      <c r="O19" s="104" t="str">
        <f t="shared" si="3"/>
        <v>OK</v>
      </c>
      <c r="P19" s="350">
        <f>'t1'!M17</f>
        <v>0</v>
      </c>
      <c r="Q19" s="350">
        <f>'t3'!N17</f>
        <v>0</v>
      </c>
      <c r="R19" s="351">
        <f>'t3'!P17</f>
        <v>0</v>
      </c>
      <c r="S19" s="351">
        <f>'t3'!R17</f>
        <v>0</v>
      </c>
      <c r="T19" s="351">
        <f>'t3'!D17</f>
        <v>0</v>
      </c>
      <c r="U19" s="351">
        <f>'t3'!F17</f>
        <v>0</v>
      </c>
      <c r="V19" s="351">
        <f>'t3'!H17</f>
        <v>0</v>
      </c>
      <c r="W19" s="351">
        <f>'t3'!J17</f>
        <v>0</v>
      </c>
      <c r="X19" s="351">
        <f>'t3'!L17</f>
        <v>0</v>
      </c>
      <c r="Y19" s="351">
        <f t="shared" si="0"/>
        <v>0</v>
      </c>
      <c r="Z19" s="351">
        <f>'t10'!AV17</f>
        <v>0</v>
      </c>
      <c r="AA19" s="351" t="str">
        <f t="shared" si="4"/>
        <v>OK</v>
      </c>
      <c r="AB19" s="194" t="str">
        <f t="shared" si="5"/>
        <v>OK</v>
      </c>
    </row>
    <row r="20" spans="1:28" ht="12.75" customHeight="1">
      <c r="A20" s="140" t="str">
        <f>'t1'!A18</f>
        <v>Funzionaro F2</v>
      </c>
      <c r="B20" s="189" t="str">
        <f>'t1'!B18</f>
        <v>0C3FF2</v>
      </c>
      <c r="C20" s="350">
        <f>'t1'!L18</f>
        <v>0</v>
      </c>
      <c r="D20" s="350">
        <f>'t3'!M18</f>
        <v>0</v>
      </c>
      <c r="E20" s="351">
        <f>'t3'!O18</f>
        <v>0</v>
      </c>
      <c r="F20" s="351">
        <f>'t3'!Q18</f>
        <v>0</v>
      </c>
      <c r="G20" s="351">
        <f>'t3'!C18</f>
        <v>0</v>
      </c>
      <c r="H20" s="351">
        <f>'t3'!E18</f>
        <v>0</v>
      </c>
      <c r="I20" s="351">
        <f>'t3'!G18</f>
        <v>0</v>
      </c>
      <c r="J20" s="351">
        <f>'t3'!I18</f>
        <v>0</v>
      </c>
      <c r="K20" s="351">
        <f>'t3'!K18</f>
        <v>0</v>
      </c>
      <c r="L20" s="351">
        <f t="shared" si="1"/>
        <v>0</v>
      </c>
      <c r="M20" s="351">
        <f>'t10'!AU18</f>
        <v>0</v>
      </c>
      <c r="N20" s="351" t="str">
        <f t="shared" si="2"/>
        <v>OK</v>
      </c>
      <c r="O20" s="104" t="str">
        <f t="shared" si="3"/>
        <v>OK</v>
      </c>
      <c r="P20" s="350">
        <f>'t1'!M18</f>
        <v>0</v>
      </c>
      <c r="Q20" s="350">
        <f>'t3'!N18</f>
        <v>0</v>
      </c>
      <c r="R20" s="351">
        <f>'t3'!P18</f>
        <v>0</v>
      </c>
      <c r="S20" s="351">
        <f>'t3'!R18</f>
        <v>0</v>
      </c>
      <c r="T20" s="351">
        <f>'t3'!D18</f>
        <v>0</v>
      </c>
      <c r="U20" s="351">
        <f>'t3'!F18</f>
        <v>0</v>
      </c>
      <c r="V20" s="351">
        <f>'t3'!H18</f>
        <v>0</v>
      </c>
      <c r="W20" s="351">
        <f>'t3'!J18</f>
        <v>0</v>
      </c>
      <c r="X20" s="351">
        <f>'t3'!L18</f>
        <v>0</v>
      </c>
      <c r="Y20" s="351">
        <f t="shared" si="0"/>
        <v>0</v>
      </c>
      <c r="Z20" s="351">
        <f>'t10'!AV18</f>
        <v>0</v>
      </c>
      <c r="AA20" s="351" t="str">
        <f t="shared" si="4"/>
        <v>OK</v>
      </c>
      <c r="AB20" s="194" t="str">
        <f t="shared" si="5"/>
        <v>OK</v>
      </c>
    </row>
    <row r="21" spans="1:28" ht="12.75" customHeight="1">
      <c r="A21" s="140" t="str">
        <f>'t1'!A19</f>
        <v>Funzionario F1</v>
      </c>
      <c r="B21" s="189" t="str">
        <f>'t1'!B19</f>
        <v>0C3FF1</v>
      </c>
      <c r="C21" s="350">
        <f>'t1'!L19</f>
        <v>0</v>
      </c>
      <c r="D21" s="350">
        <f>'t3'!M19</f>
        <v>0</v>
      </c>
      <c r="E21" s="351">
        <f>'t3'!O19</f>
        <v>0</v>
      </c>
      <c r="F21" s="351">
        <f>'t3'!Q19</f>
        <v>0</v>
      </c>
      <c r="G21" s="351">
        <f>'t3'!C19</f>
        <v>0</v>
      </c>
      <c r="H21" s="351">
        <f>'t3'!E19</f>
        <v>0</v>
      </c>
      <c r="I21" s="351">
        <f>'t3'!G19</f>
        <v>0</v>
      </c>
      <c r="J21" s="351">
        <f>'t3'!I19</f>
        <v>0</v>
      </c>
      <c r="K21" s="351">
        <f>'t3'!K19</f>
        <v>0</v>
      </c>
      <c r="L21" s="351">
        <f t="shared" si="1"/>
        <v>0</v>
      </c>
      <c r="M21" s="351">
        <f>'t10'!AU19</f>
        <v>0</v>
      </c>
      <c r="N21" s="351" t="str">
        <f t="shared" si="2"/>
        <v>OK</v>
      </c>
      <c r="O21" s="104" t="str">
        <f t="shared" si="3"/>
        <v>OK</v>
      </c>
      <c r="P21" s="350">
        <f>'t1'!M19</f>
        <v>0</v>
      </c>
      <c r="Q21" s="350">
        <f>'t3'!N19</f>
        <v>0</v>
      </c>
      <c r="R21" s="351">
        <f>'t3'!P19</f>
        <v>0</v>
      </c>
      <c r="S21" s="351">
        <f>'t3'!R19</f>
        <v>0</v>
      </c>
      <c r="T21" s="351">
        <f>'t3'!D19</f>
        <v>0</v>
      </c>
      <c r="U21" s="351">
        <f>'t3'!F19</f>
        <v>0</v>
      </c>
      <c r="V21" s="351">
        <f>'t3'!H19</f>
        <v>0</v>
      </c>
      <c r="W21" s="351">
        <f>'t3'!J19</f>
        <v>0</v>
      </c>
      <c r="X21" s="351">
        <f>'t3'!L19</f>
        <v>0</v>
      </c>
      <c r="Y21" s="351">
        <f t="shared" si="0"/>
        <v>0</v>
      </c>
      <c r="Z21" s="351">
        <f>'t10'!AV19</f>
        <v>0</v>
      </c>
      <c r="AA21" s="351" t="str">
        <f t="shared" si="4"/>
        <v>OK</v>
      </c>
      <c r="AB21" s="194" t="str">
        <f t="shared" si="5"/>
        <v>OK</v>
      </c>
    </row>
    <row r="22" spans="1:28" ht="12.75" customHeight="1">
      <c r="A22" s="140" t="str">
        <f>'t1'!A20</f>
        <v>Collaboratore F6</v>
      </c>
      <c r="B22" s="189" t="str">
        <f>'t1'!B20</f>
        <v>0C2CF6</v>
      </c>
      <c r="C22" s="350">
        <f>'t1'!L20</f>
        <v>0</v>
      </c>
      <c r="D22" s="350">
        <f>'t3'!M20</f>
        <v>0</v>
      </c>
      <c r="E22" s="351">
        <f>'t3'!O20</f>
        <v>0</v>
      </c>
      <c r="F22" s="351">
        <f>'t3'!Q20</f>
        <v>0</v>
      </c>
      <c r="G22" s="351">
        <f>'t3'!C20</f>
        <v>0</v>
      </c>
      <c r="H22" s="351">
        <f>'t3'!E20</f>
        <v>0</v>
      </c>
      <c r="I22" s="351">
        <f>'t3'!G20</f>
        <v>0</v>
      </c>
      <c r="J22" s="351">
        <f>'t3'!I20</f>
        <v>0</v>
      </c>
      <c r="K22" s="351">
        <f>'t3'!K20</f>
        <v>0</v>
      </c>
      <c r="L22" s="351">
        <f t="shared" si="1"/>
        <v>0</v>
      </c>
      <c r="M22" s="351">
        <f>'t10'!AU20</f>
        <v>0</v>
      </c>
      <c r="N22" s="351" t="str">
        <f t="shared" si="2"/>
        <v>OK</v>
      </c>
      <c r="O22" s="104" t="str">
        <f t="shared" si="3"/>
        <v>OK</v>
      </c>
      <c r="P22" s="350">
        <f>'t1'!M20</f>
        <v>0</v>
      </c>
      <c r="Q22" s="350">
        <f>'t3'!N20</f>
        <v>0</v>
      </c>
      <c r="R22" s="351">
        <f>'t3'!P20</f>
        <v>0</v>
      </c>
      <c r="S22" s="351">
        <f>'t3'!R20</f>
        <v>0</v>
      </c>
      <c r="T22" s="351">
        <f>'t3'!D20</f>
        <v>0</v>
      </c>
      <c r="U22" s="351">
        <f>'t3'!F20</f>
        <v>0</v>
      </c>
      <c r="V22" s="351">
        <f>'t3'!H20</f>
        <v>0</v>
      </c>
      <c r="W22" s="351">
        <f>'t3'!J20</f>
        <v>0</v>
      </c>
      <c r="X22" s="351">
        <f>'t3'!L20</f>
        <v>0</v>
      </c>
      <c r="Y22" s="351">
        <f t="shared" si="0"/>
        <v>0</v>
      </c>
      <c r="Z22" s="351">
        <f>'t10'!AV20</f>
        <v>0</v>
      </c>
      <c r="AA22" s="351" t="str">
        <f t="shared" si="4"/>
        <v>OK</v>
      </c>
      <c r="AB22" s="194" t="str">
        <f t="shared" si="5"/>
        <v>OK</v>
      </c>
    </row>
    <row r="23" spans="1:28" ht="12.75" customHeight="1">
      <c r="A23" s="140" t="str">
        <f>'t1'!A21</f>
        <v>Collaboratore F5</v>
      </c>
      <c r="B23" s="189" t="str">
        <f>'t1'!B21</f>
        <v>0C2CF5</v>
      </c>
      <c r="C23" s="350">
        <f>'t1'!L21</f>
        <v>0</v>
      </c>
      <c r="D23" s="350">
        <f>'t3'!M21</f>
        <v>0</v>
      </c>
      <c r="E23" s="351">
        <f>'t3'!O21</f>
        <v>0</v>
      </c>
      <c r="F23" s="351">
        <f>'t3'!Q21</f>
        <v>0</v>
      </c>
      <c r="G23" s="351">
        <f>'t3'!C21</f>
        <v>0</v>
      </c>
      <c r="H23" s="351">
        <f>'t3'!E21</f>
        <v>0</v>
      </c>
      <c r="I23" s="351">
        <f>'t3'!G21</f>
        <v>0</v>
      </c>
      <c r="J23" s="351">
        <f>'t3'!I21</f>
        <v>0</v>
      </c>
      <c r="K23" s="351">
        <f>'t3'!K21</f>
        <v>0</v>
      </c>
      <c r="L23" s="351">
        <f t="shared" si="1"/>
        <v>0</v>
      </c>
      <c r="M23" s="351">
        <f>'t10'!AU21</f>
        <v>0</v>
      </c>
      <c r="N23" s="351" t="str">
        <f t="shared" si="2"/>
        <v>OK</v>
      </c>
      <c r="O23" s="104" t="str">
        <f t="shared" si="3"/>
        <v>OK</v>
      </c>
      <c r="P23" s="350">
        <f>'t1'!M21</f>
        <v>0</v>
      </c>
      <c r="Q23" s="350">
        <f>'t3'!N21</f>
        <v>0</v>
      </c>
      <c r="R23" s="351">
        <f>'t3'!P21</f>
        <v>0</v>
      </c>
      <c r="S23" s="351">
        <f>'t3'!R21</f>
        <v>0</v>
      </c>
      <c r="T23" s="351">
        <f>'t3'!D21</f>
        <v>0</v>
      </c>
      <c r="U23" s="351">
        <f>'t3'!F21</f>
        <v>0</v>
      </c>
      <c r="V23" s="351">
        <f>'t3'!H21</f>
        <v>0</v>
      </c>
      <c r="W23" s="351">
        <f>'t3'!J21</f>
        <v>0</v>
      </c>
      <c r="X23" s="351">
        <f>'t3'!L21</f>
        <v>0</v>
      </c>
      <c r="Y23" s="351">
        <f t="shared" si="0"/>
        <v>0</v>
      </c>
      <c r="Z23" s="351">
        <f>'t10'!AV21</f>
        <v>0</v>
      </c>
      <c r="AA23" s="351" t="str">
        <f>IF(P23&lt;(T23+U23+V23+W23+X23),"ERRORE","OK")</f>
        <v>OK</v>
      </c>
      <c r="AB23" s="194" t="str">
        <f t="shared" si="5"/>
        <v>OK</v>
      </c>
    </row>
    <row r="24" spans="1:28" ht="12.75" customHeight="1">
      <c r="A24" s="140" t="str">
        <f>'t1'!A22</f>
        <v>Collaboratore F4</v>
      </c>
      <c r="B24" s="189" t="str">
        <f>'t1'!B22</f>
        <v>0C2CF4</v>
      </c>
      <c r="C24" s="350">
        <f>'t1'!L22</f>
        <v>0</v>
      </c>
      <c r="D24" s="350">
        <f>'t3'!M22</f>
        <v>0</v>
      </c>
      <c r="E24" s="351">
        <f>'t3'!O22</f>
        <v>0</v>
      </c>
      <c r="F24" s="351">
        <f>'t3'!Q22</f>
        <v>0</v>
      </c>
      <c r="G24" s="351">
        <f>'t3'!C22</f>
        <v>0</v>
      </c>
      <c r="H24" s="351">
        <f>'t3'!E22</f>
        <v>0</v>
      </c>
      <c r="I24" s="351">
        <f>'t3'!G22</f>
        <v>0</v>
      </c>
      <c r="J24" s="351">
        <f>'t3'!I22</f>
        <v>0</v>
      </c>
      <c r="K24" s="351">
        <f>'t3'!K22</f>
        <v>0</v>
      </c>
      <c r="L24" s="351">
        <f t="shared" si="1"/>
        <v>0</v>
      </c>
      <c r="M24" s="351">
        <f>'t10'!AU22</f>
        <v>0</v>
      </c>
      <c r="N24" s="351" t="str">
        <f t="shared" si="2"/>
        <v>OK</v>
      </c>
      <c r="O24" s="104" t="str">
        <f t="shared" si="3"/>
        <v>OK</v>
      </c>
      <c r="P24" s="350">
        <f>'t1'!M22</f>
        <v>0</v>
      </c>
      <c r="Q24" s="350">
        <f>'t3'!N22</f>
        <v>0</v>
      </c>
      <c r="R24" s="351">
        <f>'t3'!P22</f>
        <v>0</v>
      </c>
      <c r="S24" s="351">
        <f>'t3'!R22</f>
        <v>0</v>
      </c>
      <c r="T24" s="351">
        <f>'t3'!D22</f>
        <v>0</v>
      </c>
      <c r="U24" s="351">
        <f>'t3'!F22</f>
        <v>0</v>
      </c>
      <c r="V24" s="351">
        <f>'t3'!H22</f>
        <v>0</v>
      </c>
      <c r="W24" s="351">
        <f>'t3'!J22</f>
        <v>0</v>
      </c>
      <c r="X24" s="351">
        <f>'t3'!L22</f>
        <v>0</v>
      </c>
      <c r="Y24" s="351">
        <f t="shared" si="0"/>
        <v>0</v>
      </c>
      <c r="Z24" s="351">
        <f>'t10'!AV22</f>
        <v>0</v>
      </c>
      <c r="AA24" s="351" t="str">
        <f t="shared" si="4"/>
        <v>OK</v>
      </c>
      <c r="AB24" s="194" t="str">
        <f t="shared" si="5"/>
        <v>OK</v>
      </c>
    </row>
    <row r="25" spans="1:28" ht="12.75" customHeight="1">
      <c r="A25" s="140" t="str">
        <f>'t1'!A23</f>
        <v>Collaboratore F3</v>
      </c>
      <c r="B25" s="189" t="str">
        <f>'t1'!B23</f>
        <v>0C2CF3</v>
      </c>
      <c r="C25" s="350">
        <f>'t1'!L23</f>
        <v>0</v>
      </c>
      <c r="D25" s="350">
        <f>'t3'!M23</f>
        <v>0</v>
      </c>
      <c r="E25" s="351">
        <f>'t3'!O23</f>
        <v>0</v>
      </c>
      <c r="F25" s="351">
        <f>'t3'!Q23</f>
        <v>0</v>
      </c>
      <c r="G25" s="351">
        <f>'t3'!C23</f>
        <v>0</v>
      </c>
      <c r="H25" s="351">
        <f>'t3'!E23</f>
        <v>0</v>
      </c>
      <c r="I25" s="351">
        <f>'t3'!G23</f>
        <v>0</v>
      </c>
      <c r="J25" s="351">
        <f>'t3'!I23</f>
        <v>0</v>
      </c>
      <c r="K25" s="351">
        <f>'t3'!K23</f>
        <v>0</v>
      </c>
      <c r="L25" s="351">
        <f t="shared" si="1"/>
        <v>0</v>
      </c>
      <c r="M25" s="351">
        <f>'t10'!AU23</f>
        <v>0</v>
      </c>
      <c r="N25" s="351" t="str">
        <f t="shared" si="2"/>
        <v>OK</v>
      </c>
      <c r="O25" s="104" t="str">
        <f t="shared" si="3"/>
        <v>OK</v>
      </c>
      <c r="P25" s="350">
        <f>'t1'!M23</f>
        <v>0</v>
      </c>
      <c r="Q25" s="350">
        <f>'t3'!N23</f>
        <v>0</v>
      </c>
      <c r="R25" s="351">
        <f>'t3'!P23</f>
        <v>0</v>
      </c>
      <c r="S25" s="351">
        <f>'t3'!R23</f>
        <v>0</v>
      </c>
      <c r="T25" s="351">
        <f>'t3'!D23</f>
        <v>0</v>
      </c>
      <c r="U25" s="351">
        <f>'t3'!F23</f>
        <v>0</v>
      </c>
      <c r="V25" s="351">
        <f>'t3'!H23</f>
        <v>0</v>
      </c>
      <c r="W25" s="351">
        <f>'t3'!J23</f>
        <v>0</v>
      </c>
      <c r="X25" s="351">
        <f>'t3'!L23</f>
        <v>0</v>
      </c>
      <c r="Y25" s="351">
        <f t="shared" si="0"/>
        <v>0</v>
      </c>
      <c r="Z25" s="351">
        <f>'t10'!AV23</f>
        <v>0</v>
      </c>
      <c r="AA25" s="351" t="str">
        <f t="shared" si="4"/>
        <v>OK</v>
      </c>
      <c r="AB25" s="194" t="str">
        <f t="shared" si="5"/>
        <v>OK</v>
      </c>
    </row>
    <row r="26" spans="1:28" ht="12.75" customHeight="1">
      <c r="A26" s="140" t="str">
        <f>'t1'!A24</f>
        <v>Collaboratore F2</v>
      </c>
      <c r="B26" s="189" t="str">
        <f>'t1'!B24</f>
        <v>0C2CF2</v>
      </c>
      <c r="C26" s="350">
        <f>'t1'!L24</f>
        <v>0</v>
      </c>
      <c r="D26" s="350">
        <f>'t3'!M24</f>
        <v>0</v>
      </c>
      <c r="E26" s="351">
        <f>'t3'!O24</f>
        <v>0</v>
      </c>
      <c r="F26" s="351">
        <f>'t3'!Q24</f>
        <v>0</v>
      </c>
      <c r="G26" s="351">
        <f>'t3'!C24</f>
        <v>0</v>
      </c>
      <c r="H26" s="351">
        <f>'t3'!E24</f>
        <v>0</v>
      </c>
      <c r="I26" s="351">
        <f>'t3'!G24</f>
        <v>0</v>
      </c>
      <c r="J26" s="351">
        <f>'t3'!I24</f>
        <v>0</v>
      </c>
      <c r="K26" s="351">
        <f>'t3'!K24</f>
        <v>0</v>
      </c>
      <c r="L26" s="351">
        <f t="shared" si="1"/>
        <v>0</v>
      </c>
      <c r="M26" s="351">
        <f>'t10'!AU24</f>
        <v>0</v>
      </c>
      <c r="N26" s="351" t="str">
        <f t="shared" si="2"/>
        <v>OK</v>
      </c>
      <c r="O26" s="104" t="str">
        <f t="shared" si="3"/>
        <v>OK</v>
      </c>
      <c r="P26" s="350">
        <f>'t1'!M24</f>
        <v>0</v>
      </c>
      <c r="Q26" s="350">
        <f>'t3'!N24</f>
        <v>0</v>
      </c>
      <c r="R26" s="351">
        <f>'t3'!P24</f>
        <v>0</v>
      </c>
      <c r="S26" s="351">
        <f>'t3'!R24</f>
        <v>0</v>
      </c>
      <c r="T26" s="351">
        <f>'t3'!D24</f>
        <v>0</v>
      </c>
      <c r="U26" s="351">
        <f>'t3'!F24</f>
        <v>0</v>
      </c>
      <c r="V26" s="351">
        <f>'t3'!H24</f>
        <v>0</v>
      </c>
      <c r="W26" s="351">
        <f>'t3'!J24</f>
        <v>0</v>
      </c>
      <c r="X26" s="351">
        <f>'t3'!L24</f>
        <v>0</v>
      </c>
      <c r="Y26" s="351">
        <f t="shared" si="0"/>
        <v>0</v>
      </c>
      <c r="Z26" s="351">
        <f>'t10'!AV24</f>
        <v>0</v>
      </c>
      <c r="AA26" s="351" t="str">
        <f t="shared" si="4"/>
        <v>OK</v>
      </c>
      <c r="AB26" s="194" t="str">
        <f t="shared" si="5"/>
        <v>OK</v>
      </c>
    </row>
    <row r="27" spans="1:28" ht="12.75" customHeight="1">
      <c r="A27" s="140" t="str">
        <f>'t1'!A25</f>
        <v>Collaboratore F1</v>
      </c>
      <c r="B27" s="189" t="str">
        <f>'t1'!B25</f>
        <v>0C2CF1</v>
      </c>
      <c r="C27" s="350">
        <f>'t1'!L25</f>
        <v>0</v>
      </c>
      <c r="D27" s="350">
        <f>'t3'!M25</f>
        <v>0</v>
      </c>
      <c r="E27" s="351">
        <f>'t3'!O25</f>
        <v>0</v>
      </c>
      <c r="F27" s="351">
        <f>'t3'!Q25</f>
        <v>0</v>
      </c>
      <c r="G27" s="351">
        <f>'t3'!C25</f>
        <v>0</v>
      </c>
      <c r="H27" s="351">
        <f>'t3'!E25</f>
        <v>0</v>
      </c>
      <c r="I27" s="351">
        <f>'t3'!G25</f>
        <v>0</v>
      </c>
      <c r="J27" s="351">
        <f>'t3'!I25</f>
        <v>0</v>
      </c>
      <c r="K27" s="351">
        <f>'t3'!K25</f>
        <v>0</v>
      </c>
      <c r="L27" s="351">
        <f t="shared" si="1"/>
        <v>0</v>
      </c>
      <c r="M27" s="351">
        <f>'t10'!AU25</f>
        <v>0</v>
      </c>
      <c r="N27" s="351" t="str">
        <f t="shared" si="2"/>
        <v>OK</v>
      </c>
      <c r="O27" s="104" t="str">
        <f t="shared" si="3"/>
        <v>OK</v>
      </c>
      <c r="P27" s="350">
        <f>'t1'!M25</f>
        <v>0</v>
      </c>
      <c r="Q27" s="350">
        <f>'t3'!N25</f>
        <v>0</v>
      </c>
      <c r="R27" s="351">
        <f>'t3'!P25</f>
        <v>0</v>
      </c>
      <c r="S27" s="351">
        <f>'t3'!R25</f>
        <v>0</v>
      </c>
      <c r="T27" s="351">
        <f>'t3'!D25</f>
        <v>0</v>
      </c>
      <c r="U27" s="351">
        <f>'t3'!F25</f>
        <v>0</v>
      </c>
      <c r="V27" s="351">
        <f>'t3'!H25</f>
        <v>0</v>
      </c>
      <c r="W27" s="351">
        <f>'t3'!J25</f>
        <v>0</v>
      </c>
      <c r="X27" s="351">
        <f>'t3'!L25</f>
        <v>0</v>
      </c>
      <c r="Y27" s="351">
        <f t="shared" si="0"/>
        <v>0</v>
      </c>
      <c r="Z27" s="351">
        <f>'t10'!AV25</f>
        <v>0</v>
      </c>
      <c r="AA27" s="351" t="str">
        <f t="shared" si="4"/>
        <v>OK</v>
      </c>
      <c r="AB27" s="194" t="str">
        <f t="shared" si="5"/>
        <v>OK</v>
      </c>
    </row>
    <row r="28" spans="1:28" ht="12.75" customHeight="1">
      <c r="A28" s="140" t="str">
        <f>'t1'!A26</f>
        <v>Operatore F3</v>
      </c>
      <c r="B28" s="189" t="str">
        <f>'t1'!B26</f>
        <v>0C1OF3</v>
      </c>
      <c r="C28" s="350">
        <f>'t1'!L26</f>
        <v>0</v>
      </c>
      <c r="D28" s="350">
        <f>'t3'!M26</f>
        <v>0</v>
      </c>
      <c r="E28" s="351">
        <f>'t3'!O26</f>
        <v>0</v>
      </c>
      <c r="F28" s="351">
        <f>'t3'!Q26</f>
        <v>0</v>
      </c>
      <c r="G28" s="351">
        <f>'t3'!C26</f>
        <v>0</v>
      </c>
      <c r="H28" s="351">
        <f>'t3'!E26</f>
        <v>0</v>
      </c>
      <c r="I28" s="351">
        <f>'t3'!G26</f>
        <v>0</v>
      </c>
      <c r="J28" s="351">
        <f>'t3'!I26</f>
        <v>0</v>
      </c>
      <c r="K28" s="351">
        <f>'t3'!K26</f>
        <v>0</v>
      </c>
      <c r="L28" s="351">
        <f t="shared" si="1"/>
        <v>0</v>
      </c>
      <c r="M28" s="351">
        <f>'t10'!AU26</f>
        <v>0</v>
      </c>
      <c r="N28" s="351" t="str">
        <f t="shared" si="2"/>
        <v>OK</v>
      </c>
      <c r="O28" s="104" t="str">
        <f t="shared" si="3"/>
        <v>OK</v>
      </c>
      <c r="P28" s="350">
        <f>'t1'!M26</f>
        <v>0</v>
      </c>
      <c r="Q28" s="350">
        <f>'t3'!N26</f>
        <v>0</v>
      </c>
      <c r="R28" s="351">
        <f>'t3'!P26</f>
        <v>0</v>
      </c>
      <c r="S28" s="351">
        <f>'t3'!R26</f>
        <v>0</v>
      </c>
      <c r="T28" s="351">
        <f>'t3'!D26</f>
        <v>0</v>
      </c>
      <c r="U28" s="351">
        <f>'t3'!F26</f>
        <v>0</v>
      </c>
      <c r="V28" s="351">
        <f>'t3'!H26</f>
        <v>0</v>
      </c>
      <c r="W28" s="351">
        <f>'t3'!J26</f>
        <v>0</v>
      </c>
      <c r="X28" s="351">
        <f>'t3'!L26</f>
        <v>0</v>
      </c>
      <c r="Y28" s="351">
        <f t="shared" si="0"/>
        <v>0</v>
      </c>
      <c r="Z28" s="351">
        <f>'t10'!AV26</f>
        <v>0</v>
      </c>
      <c r="AA28" s="351" t="str">
        <f t="shared" si="4"/>
        <v>OK</v>
      </c>
      <c r="AB28" s="194" t="str">
        <f t="shared" si="5"/>
        <v>OK</v>
      </c>
    </row>
    <row r="29" spans="1:28" ht="12.75" customHeight="1">
      <c r="A29" s="140" t="str">
        <f>'t1'!A27</f>
        <v>Operatore F2</v>
      </c>
      <c r="B29" s="189" t="str">
        <f>'t1'!B27</f>
        <v>0C1OF2</v>
      </c>
      <c r="C29" s="350">
        <f>'t1'!L27</f>
        <v>0</v>
      </c>
      <c r="D29" s="350">
        <f>'t3'!M27</f>
        <v>0</v>
      </c>
      <c r="E29" s="351">
        <f>'t3'!O27</f>
        <v>0</v>
      </c>
      <c r="F29" s="351">
        <f>'t3'!Q27</f>
        <v>0</v>
      </c>
      <c r="G29" s="351">
        <f>'t3'!C27</f>
        <v>0</v>
      </c>
      <c r="H29" s="351">
        <f>'t3'!E27</f>
        <v>0</v>
      </c>
      <c r="I29" s="351">
        <f>'t3'!G27</f>
        <v>0</v>
      </c>
      <c r="J29" s="351">
        <f>'t3'!I27</f>
        <v>0</v>
      </c>
      <c r="K29" s="351">
        <f>'t3'!K27</f>
        <v>0</v>
      </c>
      <c r="L29" s="351">
        <f t="shared" si="1"/>
        <v>0</v>
      </c>
      <c r="M29" s="351">
        <f>'t10'!AU27</f>
        <v>0</v>
      </c>
      <c r="N29" s="351" t="str">
        <f t="shared" si="2"/>
        <v>OK</v>
      </c>
      <c r="O29" s="104" t="str">
        <f t="shared" si="3"/>
        <v>OK</v>
      </c>
      <c r="P29" s="350">
        <f>'t1'!M27</f>
        <v>0</v>
      </c>
      <c r="Q29" s="350">
        <f>'t3'!N27</f>
        <v>0</v>
      </c>
      <c r="R29" s="351">
        <f>'t3'!P27</f>
        <v>0</v>
      </c>
      <c r="S29" s="351">
        <f>'t3'!R27</f>
        <v>0</v>
      </c>
      <c r="T29" s="351">
        <f>'t3'!D27</f>
        <v>0</v>
      </c>
      <c r="U29" s="351">
        <f>'t3'!F27</f>
        <v>0</v>
      </c>
      <c r="V29" s="351">
        <f>'t3'!H27</f>
        <v>0</v>
      </c>
      <c r="W29" s="351">
        <f>'t3'!J27</f>
        <v>0</v>
      </c>
      <c r="X29" s="351">
        <f>'t3'!L27</f>
        <v>0</v>
      </c>
      <c r="Y29" s="351">
        <f t="shared" si="0"/>
        <v>0</v>
      </c>
      <c r="Z29" s="351">
        <f>'t10'!AV27</f>
        <v>0</v>
      </c>
      <c r="AA29" s="351" t="str">
        <f t="shared" si="4"/>
        <v>OK</v>
      </c>
      <c r="AB29" s="194" t="str">
        <f t="shared" si="5"/>
        <v>OK</v>
      </c>
    </row>
    <row r="30" spans="1:28" ht="12.75" customHeight="1">
      <c r="A30" s="140" t="str">
        <f>'t1'!A28</f>
        <v>Operatore F1</v>
      </c>
      <c r="B30" s="189" t="str">
        <f>'t1'!B28</f>
        <v>0C1OF1</v>
      </c>
      <c r="C30" s="350">
        <f>'t1'!L28</f>
        <v>0</v>
      </c>
      <c r="D30" s="350">
        <f>'t3'!M28</f>
        <v>0</v>
      </c>
      <c r="E30" s="351">
        <f>'t3'!O28</f>
        <v>0</v>
      </c>
      <c r="F30" s="351">
        <f>'t3'!Q28</f>
        <v>0</v>
      </c>
      <c r="G30" s="351">
        <f>'t3'!C28</f>
        <v>0</v>
      </c>
      <c r="H30" s="351">
        <f>'t3'!E28</f>
        <v>0</v>
      </c>
      <c r="I30" s="351">
        <f>'t3'!G28</f>
        <v>0</v>
      </c>
      <c r="J30" s="351">
        <f>'t3'!I28</f>
        <v>0</v>
      </c>
      <c r="K30" s="351">
        <f>'t3'!K28</f>
        <v>0</v>
      </c>
      <c r="L30" s="351">
        <f t="shared" si="1"/>
        <v>0</v>
      </c>
      <c r="M30" s="351">
        <f>'t10'!AU28</f>
        <v>0</v>
      </c>
      <c r="N30" s="351" t="str">
        <f t="shared" si="2"/>
        <v>OK</v>
      </c>
      <c r="O30" s="104" t="str">
        <f t="shared" si="3"/>
        <v>OK</v>
      </c>
      <c r="P30" s="350">
        <f>'t1'!M28</f>
        <v>0</v>
      </c>
      <c r="Q30" s="350">
        <f>'t3'!N28</f>
        <v>0</v>
      </c>
      <c r="R30" s="351">
        <f>'t3'!P28</f>
        <v>0</v>
      </c>
      <c r="S30" s="351">
        <f>'t3'!R28</f>
        <v>0</v>
      </c>
      <c r="T30" s="351">
        <f>'t3'!D28</f>
        <v>0</v>
      </c>
      <c r="U30" s="351">
        <f>'t3'!F28</f>
        <v>0</v>
      </c>
      <c r="V30" s="351">
        <f>'t3'!H28</f>
        <v>0</v>
      </c>
      <c r="W30" s="351">
        <f>'t3'!J28</f>
        <v>0</v>
      </c>
      <c r="X30" s="351">
        <f>'t3'!L28</f>
        <v>0</v>
      </c>
      <c r="Y30" s="351">
        <f t="shared" si="0"/>
        <v>0</v>
      </c>
      <c r="Z30" s="351">
        <f>'t10'!AV28</f>
        <v>0</v>
      </c>
      <c r="AA30" s="351" t="str">
        <f t="shared" si="4"/>
        <v>OK</v>
      </c>
      <c r="AB30" s="194" t="str">
        <f t="shared" si="5"/>
        <v>OK</v>
      </c>
    </row>
    <row r="31" spans="1:28" ht="12.75" customHeight="1">
      <c r="A31" s="140" t="str">
        <f>'t1'!A29</f>
        <v>Personale contrattista a t. ind. (a)</v>
      </c>
      <c r="B31" s="189" t="str">
        <f>'t1'!B29</f>
        <v>000061</v>
      </c>
      <c r="C31" s="350">
        <f>'t1'!L29</f>
        <v>0</v>
      </c>
      <c r="D31" s="350">
        <f>'t3'!M29</f>
        <v>0</v>
      </c>
      <c r="E31" s="351">
        <f>'t3'!O29</f>
        <v>0</v>
      </c>
      <c r="F31" s="351">
        <f>'t3'!Q29</f>
        <v>0</v>
      </c>
      <c r="G31" s="351">
        <f>'t3'!C29</f>
        <v>0</v>
      </c>
      <c r="H31" s="351">
        <f>'t3'!E29</f>
        <v>0</v>
      </c>
      <c r="I31" s="351">
        <f>'t3'!G29</f>
        <v>0</v>
      </c>
      <c r="J31" s="351">
        <f>'t3'!I29</f>
        <v>0</v>
      </c>
      <c r="K31" s="351">
        <f>'t3'!K29</f>
        <v>0</v>
      </c>
      <c r="L31" s="351">
        <f t="shared" si="1"/>
        <v>0</v>
      </c>
      <c r="M31" s="351">
        <f>'t10'!AU29</f>
        <v>0</v>
      </c>
      <c r="N31" s="351" t="str">
        <f t="shared" si="2"/>
        <v>OK</v>
      </c>
      <c r="O31" s="104" t="str">
        <f t="shared" si="3"/>
        <v>OK</v>
      </c>
      <c r="P31" s="350">
        <f>'t1'!M29</f>
        <v>0</v>
      </c>
      <c r="Q31" s="350">
        <f>'t3'!N29</f>
        <v>0</v>
      </c>
      <c r="R31" s="351">
        <f>'t3'!P29</f>
        <v>0</v>
      </c>
      <c r="S31" s="351">
        <f>'t3'!R29</f>
        <v>0</v>
      </c>
      <c r="T31" s="351">
        <f>'t3'!D29</f>
        <v>0</v>
      </c>
      <c r="U31" s="351">
        <f>'t3'!F29</f>
        <v>0</v>
      </c>
      <c r="V31" s="351">
        <f>'t3'!H29</f>
        <v>0</v>
      </c>
      <c r="W31" s="351">
        <f>'t3'!J29</f>
        <v>0</v>
      </c>
      <c r="X31" s="351">
        <f>'t3'!L29</f>
        <v>0</v>
      </c>
      <c r="Y31" s="351">
        <f t="shared" si="0"/>
        <v>0</v>
      </c>
      <c r="Z31" s="351">
        <f>'t10'!AV29</f>
        <v>0</v>
      </c>
      <c r="AA31" s="351" t="str">
        <f t="shared" si="4"/>
        <v>OK</v>
      </c>
      <c r="AB31" s="194" t="str">
        <f t="shared" si="5"/>
        <v>OK</v>
      </c>
    </row>
    <row r="32" spans="1:28" ht="15.75" customHeight="1">
      <c r="A32" s="140" t="str">
        <f>'t1'!A30</f>
        <v>TOTALE</v>
      </c>
      <c r="B32" s="179"/>
      <c r="C32" s="350">
        <f aca="true" t="shared" si="6" ref="C32:M32">SUM(C8:C31)</f>
        <v>0</v>
      </c>
      <c r="D32" s="350">
        <f t="shared" si="6"/>
        <v>0</v>
      </c>
      <c r="E32" s="350">
        <f t="shared" si="6"/>
        <v>0</v>
      </c>
      <c r="F32" s="350">
        <f t="shared" si="6"/>
        <v>0</v>
      </c>
      <c r="G32" s="350">
        <f t="shared" si="6"/>
        <v>0</v>
      </c>
      <c r="H32" s="350">
        <f t="shared" si="6"/>
        <v>0</v>
      </c>
      <c r="I32" s="350">
        <f t="shared" si="6"/>
        <v>0</v>
      </c>
      <c r="J32" s="350">
        <f t="shared" si="6"/>
        <v>0</v>
      </c>
      <c r="K32" s="350">
        <f t="shared" si="6"/>
        <v>0</v>
      </c>
      <c r="L32" s="350">
        <f t="shared" si="6"/>
        <v>0</v>
      </c>
      <c r="M32" s="350">
        <f t="shared" si="6"/>
        <v>0</v>
      </c>
      <c r="N32" s="351" t="str">
        <f t="shared" si="2"/>
        <v>OK</v>
      </c>
      <c r="O32" s="104" t="str">
        <f t="shared" si="3"/>
        <v>OK</v>
      </c>
      <c r="P32" s="350">
        <f aca="true" t="shared" si="7" ref="P32:Z32">SUM(P8:P31)</f>
        <v>0</v>
      </c>
      <c r="Q32" s="350">
        <f t="shared" si="7"/>
        <v>0</v>
      </c>
      <c r="R32" s="350">
        <f t="shared" si="7"/>
        <v>0</v>
      </c>
      <c r="S32" s="350">
        <f t="shared" si="7"/>
        <v>0</v>
      </c>
      <c r="T32" s="350">
        <f t="shared" si="7"/>
        <v>0</v>
      </c>
      <c r="U32" s="350">
        <f t="shared" si="7"/>
        <v>0</v>
      </c>
      <c r="V32" s="350">
        <f t="shared" si="7"/>
        <v>0</v>
      </c>
      <c r="W32" s="350">
        <f t="shared" si="7"/>
        <v>0</v>
      </c>
      <c r="X32" s="350">
        <f t="shared" si="7"/>
        <v>0</v>
      </c>
      <c r="Y32" s="350">
        <f t="shared" si="7"/>
        <v>0</v>
      </c>
      <c r="Z32" s="350">
        <f t="shared" si="7"/>
        <v>0</v>
      </c>
      <c r="AA32" s="351" t="str">
        <f t="shared" si="4"/>
        <v>OK</v>
      </c>
      <c r="AB32" s="194" t="str">
        <f t="shared" si="5"/>
        <v>OK</v>
      </c>
    </row>
  </sheetData>
  <sheetProtection password="EA98" sheet="1" formatColumns="0" selectLockedCells="1" selectUnlockedCells="1"/>
  <mergeCells count="4">
    <mergeCell ref="P5:AB5"/>
    <mergeCell ref="C5:O5"/>
    <mergeCell ref="A1:Y1"/>
    <mergeCell ref="A2:M2"/>
  </mergeCells>
  <printOptions horizontalCentered="1" verticalCentered="1"/>
  <pageMargins left="0.1968503937007874" right="0" top="0.15748031496062992" bottom="0.15748031496062992" header="0.1968503937007874" footer="0.1968503937007874"/>
  <pageSetup horizontalDpi="300" verticalDpi="300" orientation="landscape" paperSize="9" scale="80" r:id="rId2"/>
  <colBreaks count="1" manualBreakCount="1">
    <brk id="1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5"/>
  <dimension ref="A1:M30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325"/>
      <c r="I1" s="322"/>
      <c r="K1" s="3"/>
      <c r="M1"/>
    </row>
    <row r="2" spans="2:13" ht="12.75" customHeight="1">
      <c r="B2" s="5"/>
      <c r="C2" s="5"/>
      <c r="D2" s="1120"/>
      <c r="E2" s="1120"/>
      <c r="F2" s="1120"/>
      <c r="G2" s="1120"/>
      <c r="H2" s="1120"/>
      <c r="I2" s="1120"/>
      <c r="J2" s="326"/>
      <c r="K2" s="3"/>
      <c r="M2"/>
    </row>
    <row r="3" spans="1:9" ht="21" customHeight="1">
      <c r="A3" s="199" t="s">
        <v>265</v>
      </c>
      <c r="C3" s="5"/>
      <c r="D3" s="5"/>
      <c r="E3" s="5"/>
      <c r="F3" s="5"/>
      <c r="G3" s="5"/>
      <c r="H3" s="5"/>
      <c r="I3" s="5"/>
    </row>
    <row r="4" spans="1:9" ht="49.5" customHeight="1">
      <c r="A4" s="187" t="s">
        <v>203</v>
      </c>
      <c r="B4" s="187" t="s">
        <v>202</v>
      </c>
      <c r="C4" s="187" t="str">
        <f>"Presenti 31.12 anno precedente (Tab 1)"</f>
        <v>Presenti 31.12 anno precedente (Tab 1)</v>
      </c>
      <c r="D4" s="187" t="s">
        <v>224</v>
      </c>
      <c r="E4" s="187" t="s">
        <v>225</v>
      </c>
      <c r="F4" s="187" t="s">
        <v>226</v>
      </c>
      <c r="G4" s="187" t="s">
        <v>237</v>
      </c>
      <c r="H4" s="187" t="s">
        <v>227</v>
      </c>
      <c r="I4" s="187" t="s">
        <v>194</v>
      </c>
    </row>
    <row r="5" spans="1:9" ht="9.75">
      <c r="A5" s="187"/>
      <c r="B5" s="187"/>
      <c r="C5" s="197" t="s">
        <v>204</v>
      </c>
      <c r="D5" s="197" t="s">
        <v>205</v>
      </c>
      <c r="E5" s="197" t="s">
        <v>206</v>
      </c>
      <c r="F5" s="197" t="s">
        <v>207</v>
      </c>
      <c r="G5" s="197" t="s">
        <v>236</v>
      </c>
      <c r="H5" s="197" t="s">
        <v>228</v>
      </c>
      <c r="I5" s="197" t="s">
        <v>229</v>
      </c>
    </row>
    <row r="6" spans="1:9" ht="12.75" customHeight="1">
      <c r="A6" s="140" t="str">
        <f>'t1'!A6</f>
        <v>Direttore Generale</v>
      </c>
      <c r="B6" s="189" t="str">
        <f>'t1'!B6</f>
        <v>0D0097</v>
      </c>
      <c r="C6" s="350">
        <f>'t1'!C6+'t1'!D6</f>
        <v>0</v>
      </c>
      <c r="D6" s="350">
        <f>'t5'!S7+'t5'!T7</f>
        <v>0</v>
      </c>
      <c r="E6" s="351">
        <f>'t6'!U7+'t6'!V7</f>
        <v>0</v>
      </c>
      <c r="F6" s="351">
        <f>'t4'!C30</f>
        <v>0</v>
      </c>
      <c r="G6" s="351">
        <f>C6-D6+E6+F6</f>
        <v>0</v>
      </c>
      <c r="H6" s="351">
        <f>'t4'!AA6</f>
        <v>0</v>
      </c>
      <c r="I6" s="180" t="str">
        <f>IF(H6&lt;=G6,"OK","ERRORE")</f>
        <v>OK</v>
      </c>
    </row>
    <row r="7" spans="1:9" ht="12.75" customHeight="1">
      <c r="A7" s="140" t="str">
        <f>'t1'!A7</f>
        <v>Dirigente II fascia</v>
      </c>
      <c r="B7" s="189" t="str">
        <f>'t1'!B7</f>
        <v>0D0079</v>
      </c>
      <c r="C7" s="350">
        <f>'t1'!C7+'t1'!D7</f>
        <v>0</v>
      </c>
      <c r="D7" s="350">
        <f>'t5'!S8+'t5'!T8</f>
        <v>0</v>
      </c>
      <c r="E7" s="351">
        <f>'t6'!U8+'t6'!V8</f>
        <v>0</v>
      </c>
      <c r="F7" s="351">
        <f>'t4'!D30</f>
        <v>0</v>
      </c>
      <c r="G7" s="351">
        <f>C7-D7+E7+F7</f>
        <v>0</v>
      </c>
      <c r="H7" s="351">
        <f>'t4'!AA7</f>
        <v>0</v>
      </c>
      <c r="I7" s="180" t="str">
        <f aca="true" t="shared" si="0" ref="I7:I29">IF(H7&lt;=G7,"OK","ERRORE")</f>
        <v>OK</v>
      </c>
    </row>
    <row r="8" spans="1:9" ht="12.75" customHeight="1">
      <c r="A8" s="140" t="str">
        <f>'t1'!A8</f>
        <v>Dirigente II fascia a tempo determinato</v>
      </c>
      <c r="B8" s="189" t="str">
        <f>'t1'!B8</f>
        <v>0D0080</v>
      </c>
      <c r="C8" s="350">
        <f>'t1'!C8+'t1'!D8</f>
        <v>0</v>
      </c>
      <c r="D8" s="350">
        <f>'t5'!S9+'t5'!T9</f>
        <v>0</v>
      </c>
      <c r="E8" s="351">
        <f>'t6'!U9+'t6'!V9</f>
        <v>0</v>
      </c>
      <c r="F8" s="351">
        <f>'t4'!E30</f>
        <v>0</v>
      </c>
      <c r="G8" s="351">
        <f aca="true" t="shared" si="1" ref="G8:G29">C8-D8+E8+F8</f>
        <v>0</v>
      </c>
      <c r="H8" s="351">
        <f>'t4'!AA8</f>
        <v>0</v>
      </c>
      <c r="I8" s="180" t="str">
        <f t="shared" si="0"/>
        <v>OK</v>
      </c>
    </row>
    <row r="9" spans="1:9" ht="12.75" customHeight="1">
      <c r="A9" s="140" t="str">
        <f>'t1'!A9</f>
        <v>Professional F9</v>
      </c>
      <c r="B9" s="189" t="str">
        <f>'t1'!B9</f>
        <v>0C3PF9</v>
      </c>
      <c r="C9" s="350">
        <f>'t1'!C9+'t1'!D9</f>
        <v>0</v>
      </c>
      <c r="D9" s="350">
        <f>'t5'!S10+'t5'!T10</f>
        <v>0</v>
      </c>
      <c r="E9" s="351">
        <f>'t6'!U10+'t6'!V10</f>
        <v>0</v>
      </c>
      <c r="F9" s="351">
        <f>'t4'!F30</f>
        <v>0</v>
      </c>
      <c r="G9" s="351">
        <f t="shared" si="1"/>
        <v>0</v>
      </c>
      <c r="H9" s="351">
        <f>'t4'!AA9</f>
        <v>0</v>
      </c>
      <c r="I9" s="180" t="str">
        <f t="shared" si="0"/>
        <v>OK</v>
      </c>
    </row>
    <row r="10" spans="1:9" ht="12.75" customHeight="1">
      <c r="A10" s="140" t="str">
        <f>'t1'!A10</f>
        <v>Professional F8</v>
      </c>
      <c r="B10" s="189" t="str">
        <f>'t1'!B10</f>
        <v>0C3PF8</v>
      </c>
      <c r="C10" s="350">
        <f>'t1'!C10+'t1'!D10</f>
        <v>0</v>
      </c>
      <c r="D10" s="350">
        <f>'t5'!S11+'t5'!T11</f>
        <v>0</v>
      </c>
      <c r="E10" s="351">
        <f>'t6'!U11+'t6'!V11</f>
        <v>0</v>
      </c>
      <c r="F10" s="351">
        <f>'t4'!G30</f>
        <v>0</v>
      </c>
      <c r="G10" s="351">
        <f t="shared" si="1"/>
        <v>0</v>
      </c>
      <c r="H10" s="351">
        <f>'t4'!AA10</f>
        <v>0</v>
      </c>
      <c r="I10" s="180" t="str">
        <f t="shared" si="0"/>
        <v>OK</v>
      </c>
    </row>
    <row r="11" spans="1:9" ht="12.75" customHeight="1">
      <c r="A11" s="140" t="str">
        <f>'t1'!A11</f>
        <v>Professional F7</v>
      </c>
      <c r="B11" s="189" t="str">
        <f>'t1'!B11</f>
        <v>0C3PF7</v>
      </c>
      <c r="C11" s="350">
        <f>'t1'!C11+'t1'!D11</f>
        <v>0</v>
      </c>
      <c r="D11" s="350">
        <f>'t5'!S12+'t5'!T12</f>
        <v>0</v>
      </c>
      <c r="E11" s="351">
        <f>'t6'!U12+'t6'!V12</f>
        <v>0</v>
      </c>
      <c r="F11" s="351">
        <f>'t4'!H30</f>
        <v>0</v>
      </c>
      <c r="G11" s="351">
        <f t="shared" si="1"/>
        <v>0</v>
      </c>
      <c r="H11" s="351">
        <f>'t4'!AA11</f>
        <v>0</v>
      </c>
      <c r="I11" s="180" t="str">
        <f t="shared" si="0"/>
        <v>OK</v>
      </c>
    </row>
    <row r="12" spans="1:9" ht="12.75" customHeight="1">
      <c r="A12" s="140" t="str">
        <f>'t1'!A12</f>
        <v>Professional F6</v>
      </c>
      <c r="B12" s="189" t="str">
        <f>'t1'!B12</f>
        <v>0C3PF6</v>
      </c>
      <c r="C12" s="350">
        <f>'t1'!C12+'t1'!D12</f>
        <v>0</v>
      </c>
      <c r="D12" s="350">
        <f>'t5'!S13+'t5'!T13</f>
        <v>0</v>
      </c>
      <c r="E12" s="351">
        <f>'t6'!U13+'t6'!V13</f>
        <v>0</v>
      </c>
      <c r="F12" s="351">
        <f>'t4'!I30</f>
        <v>0</v>
      </c>
      <c r="G12" s="351">
        <f t="shared" si="1"/>
        <v>0</v>
      </c>
      <c r="H12" s="351">
        <f>'t4'!AA12</f>
        <v>0</v>
      </c>
      <c r="I12" s="180" t="str">
        <f t="shared" si="0"/>
        <v>OK</v>
      </c>
    </row>
    <row r="13" spans="1:9" ht="12.75" customHeight="1">
      <c r="A13" s="140" t="str">
        <f>'t1'!A13</f>
        <v>Funzionario F7</v>
      </c>
      <c r="B13" s="189" t="str">
        <f>'t1'!B13</f>
        <v>0C3FF7</v>
      </c>
      <c r="C13" s="350">
        <f>'t1'!C13+'t1'!D13</f>
        <v>0</v>
      </c>
      <c r="D13" s="350">
        <f>'t5'!S14+'t5'!T14</f>
        <v>0</v>
      </c>
      <c r="E13" s="351">
        <f>'t6'!U14+'t6'!V14</f>
        <v>0</v>
      </c>
      <c r="F13" s="351">
        <f>'t4'!J30</f>
        <v>0</v>
      </c>
      <c r="G13" s="351">
        <f t="shared" si="1"/>
        <v>0</v>
      </c>
      <c r="H13" s="351">
        <f>'t4'!AA13</f>
        <v>0</v>
      </c>
      <c r="I13" s="180" t="str">
        <f t="shared" si="0"/>
        <v>OK</v>
      </c>
    </row>
    <row r="14" spans="1:9" ht="12.75" customHeight="1">
      <c r="A14" s="140" t="str">
        <f>'t1'!A14</f>
        <v>Funzionario F6</v>
      </c>
      <c r="B14" s="189" t="str">
        <f>'t1'!B14</f>
        <v>0C3FF6</v>
      </c>
      <c r="C14" s="350">
        <f>'t1'!C14+'t1'!D14</f>
        <v>0</v>
      </c>
      <c r="D14" s="350">
        <f>'t5'!S15+'t5'!T15</f>
        <v>0</v>
      </c>
      <c r="E14" s="351">
        <f>'t6'!U15+'t6'!V15</f>
        <v>0</v>
      </c>
      <c r="F14" s="351">
        <f>'t4'!K30</f>
        <v>0</v>
      </c>
      <c r="G14" s="351">
        <f t="shared" si="1"/>
        <v>0</v>
      </c>
      <c r="H14" s="351">
        <f>'t4'!AA14</f>
        <v>0</v>
      </c>
      <c r="I14" s="180" t="str">
        <f t="shared" si="0"/>
        <v>OK</v>
      </c>
    </row>
    <row r="15" spans="1:9" ht="12.75" customHeight="1">
      <c r="A15" s="140" t="str">
        <f>'t1'!A15</f>
        <v>Funzionario F5</v>
      </c>
      <c r="B15" s="189" t="str">
        <f>'t1'!B15</f>
        <v>0C3FF5</v>
      </c>
      <c r="C15" s="350">
        <f>'t1'!C15+'t1'!D15</f>
        <v>0</v>
      </c>
      <c r="D15" s="350">
        <f>'t5'!S16+'t5'!T16</f>
        <v>0</v>
      </c>
      <c r="E15" s="351">
        <f>'t6'!U16+'t6'!V16</f>
        <v>0</v>
      </c>
      <c r="F15" s="351">
        <f>'t4'!L30</f>
        <v>0</v>
      </c>
      <c r="G15" s="351">
        <f t="shared" si="1"/>
        <v>0</v>
      </c>
      <c r="H15" s="351">
        <f>'t4'!AA15</f>
        <v>0</v>
      </c>
      <c r="I15" s="180" t="str">
        <f t="shared" si="0"/>
        <v>OK</v>
      </c>
    </row>
    <row r="16" spans="1:9" ht="12.75" customHeight="1">
      <c r="A16" s="140" t="str">
        <f>'t1'!A16</f>
        <v>Funzionario F4</v>
      </c>
      <c r="B16" s="189" t="str">
        <f>'t1'!B16</f>
        <v>0C3FF4</v>
      </c>
      <c r="C16" s="350">
        <f>'t1'!C16+'t1'!D16</f>
        <v>0</v>
      </c>
      <c r="D16" s="350">
        <f>'t5'!S17+'t5'!T17</f>
        <v>0</v>
      </c>
      <c r="E16" s="351">
        <f>'t6'!U17+'t6'!V17</f>
        <v>0</v>
      </c>
      <c r="F16" s="351">
        <f>'t4'!M30</f>
        <v>0</v>
      </c>
      <c r="G16" s="351">
        <f t="shared" si="1"/>
        <v>0</v>
      </c>
      <c r="H16" s="351">
        <f>'t4'!AA16</f>
        <v>0</v>
      </c>
      <c r="I16" s="180" t="str">
        <f t="shared" si="0"/>
        <v>OK</v>
      </c>
    </row>
    <row r="17" spans="1:9" ht="12.75" customHeight="1">
      <c r="A17" s="140" t="str">
        <f>'t1'!A17</f>
        <v>Funzionario F3</v>
      </c>
      <c r="B17" s="189" t="str">
        <f>'t1'!B17</f>
        <v>0C3FF3</v>
      </c>
      <c r="C17" s="350">
        <f>'t1'!C17+'t1'!D17</f>
        <v>0</v>
      </c>
      <c r="D17" s="350">
        <f>'t5'!S18+'t5'!T18</f>
        <v>0</v>
      </c>
      <c r="E17" s="351">
        <f>'t6'!U18+'t6'!V18</f>
        <v>0</v>
      </c>
      <c r="F17" s="351">
        <f>'t4'!N30</f>
        <v>0</v>
      </c>
      <c r="G17" s="351">
        <f t="shared" si="1"/>
        <v>0</v>
      </c>
      <c r="H17" s="351">
        <f>'t4'!AA17</f>
        <v>0</v>
      </c>
      <c r="I17" s="180" t="str">
        <f t="shared" si="0"/>
        <v>OK</v>
      </c>
    </row>
    <row r="18" spans="1:9" ht="12.75" customHeight="1">
      <c r="A18" s="140" t="str">
        <f>'t1'!A18</f>
        <v>Funzionaro F2</v>
      </c>
      <c r="B18" s="189" t="str">
        <f>'t1'!B18</f>
        <v>0C3FF2</v>
      </c>
      <c r="C18" s="350">
        <f>'t1'!C18+'t1'!D18</f>
        <v>0</v>
      </c>
      <c r="D18" s="350">
        <f>'t5'!S19+'t5'!T19</f>
        <v>0</v>
      </c>
      <c r="E18" s="351">
        <f>'t6'!U19+'t6'!V19</f>
        <v>0</v>
      </c>
      <c r="F18" s="351">
        <f>'t4'!O30</f>
        <v>0</v>
      </c>
      <c r="G18" s="351">
        <f t="shared" si="1"/>
        <v>0</v>
      </c>
      <c r="H18" s="351">
        <f>'t4'!AA18</f>
        <v>0</v>
      </c>
      <c r="I18" s="180" t="str">
        <f t="shared" si="0"/>
        <v>OK</v>
      </c>
    </row>
    <row r="19" spans="1:9" ht="12.75" customHeight="1">
      <c r="A19" s="140" t="str">
        <f>'t1'!A19</f>
        <v>Funzionario F1</v>
      </c>
      <c r="B19" s="189" t="str">
        <f>'t1'!B19</f>
        <v>0C3FF1</v>
      </c>
      <c r="C19" s="350">
        <f>'t1'!C19+'t1'!D19</f>
        <v>0</v>
      </c>
      <c r="D19" s="350">
        <f>'t5'!S20+'t5'!T20</f>
        <v>0</v>
      </c>
      <c r="E19" s="351">
        <f>'t6'!U20+'t6'!V20</f>
        <v>0</v>
      </c>
      <c r="F19" s="351">
        <f>'t4'!P30</f>
        <v>0</v>
      </c>
      <c r="G19" s="351">
        <f t="shared" si="1"/>
        <v>0</v>
      </c>
      <c r="H19" s="351">
        <f>'t4'!AA19</f>
        <v>0</v>
      </c>
      <c r="I19" s="180" t="str">
        <f t="shared" si="0"/>
        <v>OK</v>
      </c>
    </row>
    <row r="20" spans="1:9" ht="12.75" customHeight="1">
      <c r="A20" s="140" t="str">
        <f>'t1'!A20</f>
        <v>Collaboratore F6</v>
      </c>
      <c r="B20" s="189" t="str">
        <f>'t1'!B20</f>
        <v>0C2CF6</v>
      </c>
      <c r="C20" s="350">
        <f>'t1'!C20+'t1'!D20</f>
        <v>0</v>
      </c>
      <c r="D20" s="350">
        <f>'t5'!S21+'t5'!T21</f>
        <v>0</v>
      </c>
      <c r="E20" s="351">
        <f>'t6'!U21+'t6'!V21</f>
        <v>0</v>
      </c>
      <c r="F20" s="351">
        <f>'t4'!Q30</f>
        <v>0</v>
      </c>
      <c r="G20" s="351">
        <f t="shared" si="1"/>
        <v>0</v>
      </c>
      <c r="H20" s="351">
        <f>'t4'!AA20</f>
        <v>0</v>
      </c>
      <c r="I20" s="180" t="str">
        <f t="shared" si="0"/>
        <v>OK</v>
      </c>
    </row>
    <row r="21" spans="1:9" ht="12.75" customHeight="1">
      <c r="A21" s="140" t="str">
        <f>'t1'!A21</f>
        <v>Collaboratore F5</v>
      </c>
      <c r="B21" s="189" t="str">
        <f>'t1'!B21</f>
        <v>0C2CF5</v>
      </c>
      <c r="C21" s="350">
        <f>'t1'!C21+'t1'!D21</f>
        <v>0</v>
      </c>
      <c r="D21" s="350">
        <f>'t5'!S22+'t5'!T22</f>
        <v>0</v>
      </c>
      <c r="E21" s="351">
        <f>'t6'!U22+'t6'!V22</f>
        <v>0</v>
      </c>
      <c r="F21" s="351">
        <f>'t4'!R30</f>
        <v>0</v>
      </c>
      <c r="G21" s="351">
        <f t="shared" si="1"/>
        <v>0</v>
      </c>
      <c r="H21" s="351">
        <f>'t4'!AA21</f>
        <v>0</v>
      </c>
      <c r="I21" s="180" t="str">
        <f t="shared" si="0"/>
        <v>OK</v>
      </c>
    </row>
    <row r="22" spans="1:9" ht="12.75" customHeight="1">
      <c r="A22" s="140" t="str">
        <f>'t1'!A22</f>
        <v>Collaboratore F4</v>
      </c>
      <c r="B22" s="189" t="str">
        <f>'t1'!B22</f>
        <v>0C2CF4</v>
      </c>
      <c r="C22" s="350">
        <f>'t1'!C22+'t1'!D22</f>
        <v>0</v>
      </c>
      <c r="D22" s="350">
        <f>'t5'!S23+'t5'!T23</f>
        <v>0</v>
      </c>
      <c r="E22" s="351">
        <f>'t6'!U23+'t6'!V23</f>
        <v>0</v>
      </c>
      <c r="F22" s="351">
        <f>'t4'!S30</f>
        <v>0</v>
      </c>
      <c r="G22" s="351">
        <f t="shared" si="1"/>
        <v>0</v>
      </c>
      <c r="H22" s="351">
        <f>'t4'!AA22</f>
        <v>0</v>
      </c>
      <c r="I22" s="180" t="str">
        <f t="shared" si="0"/>
        <v>OK</v>
      </c>
    </row>
    <row r="23" spans="1:9" ht="12.75" customHeight="1">
      <c r="A23" s="140" t="str">
        <f>'t1'!A23</f>
        <v>Collaboratore F3</v>
      </c>
      <c r="B23" s="189" t="str">
        <f>'t1'!B23</f>
        <v>0C2CF3</v>
      </c>
      <c r="C23" s="350">
        <f>'t1'!C23+'t1'!D23</f>
        <v>0</v>
      </c>
      <c r="D23" s="350">
        <f>'t5'!S24+'t5'!T24</f>
        <v>0</v>
      </c>
      <c r="E23" s="351">
        <f>'t6'!U24+'t6'!V24</f>
        <v>0</v>
      </c>
      <c r="F23" s="351">
        <f>'t4'!T30</f>
        <v>0</v>
      </c>
      <c r="G23" s="351">
        <f t="shared" si="1"/>
        <v>0</v>
      </c>
      <c r="H23" s="351">
        <f>'t4'!AA23</f>
        <v>0</v>
      </c>
      <c r="I23" s="180" t="str">
        <f t="shared" si="0"/>
        <v>OK</v>
      </c>
    </row>
    <row r="24" spans="1:9" ht="12.75" customHeight="1">
      <c r="A24" s="140" t="str">
        <f>'t1'!A24</f>
        <v>Collaboratore F2</v>
      </c>
      <c r="B24" s="189" t="str">
        <f>'t1'!B24</f>
        <v>0C2CF2</v>
      </c>
      <c r="C24" s="350">
        <f>'t1'!C24+'t1'!D24</f>
        <v>0</v>
      </c>
      <c r="D24" s="350">
        <f>'t5'!S25+'t5'!T25</f>
        <v>0</v>
      </c>
      <c r="E24" s="351">
        <f>'t6'!U25+'t6'!V25</f>
        <v>0</v>
      </c>
      <c r="F24" s="351">
        <f>'t4'!U30</f>
        <v>0</v>
      </c>
      <c r="G24" s="351">
        <f t="shared" si="1"/>
        <v>0</v>
      </c>
      <c r="H24" s="351">
        <f>'t4'!AA24</f>
        <v>0</v>
      </c>
      <c r="I24" s="180" t="str">
        <f t="shared" si="0"/>
        <v>OK</v>
      </c>
    </row>
    <row r="25" spans="1:9" ht="12.75" customHeight="1">
      <c r="A25" s="140" t="str">
        <f>'t1'!A25</f>
        <v>Collaboratore F1</v>
      </c>
      <c r="B25" s="189" t="str">
        <f>'t1'!B25</f>
        <v>0C2CF1</v>
      </c>
      <c r="C25" s="350">
        <f>'t1'!C25+'t1'!D25</f>
        <v>0</v>
      </c>
      <c r="D25" s="350">
        <f>'t5'!S26+'t5'!T26</f>
        <v>0</v>
      </c>
      <c r="E25" s="351">
        <f>'t6'!U26+'t6'!V26</f>
        <v>0</v>
      </c>
      <c r="F25" s="351">
        <f>'t4'!V30</f>
        <v>0</v>
      </c>
      <c r="G25" s="351">
        <f t="shared" si="1"/>
        <v>0</v>
      </c>
      <c r="H25" s="351">
        <f>'t4'!AA25</f>
        <v>0</v>
      </c>
      <c r="I25" s="180" t="str">
        <f t="shared" si="0"/>
        <v>OK</v>
      </c>
    </row>
    <row r="26" spans="1:9" ht="12.75" customHeight="1">
      <c r="A26" s="140" t="str">
        <f>'t1'!A26</f>
        <v>Operatore F3</v>
      </c>
      <c r="B26" s="189" t="str">
        <f>'t1'!B26</f>
        <v>0C1OF3</v>
      </c>
      <c r="C26" s="350">
        <f>'t1'!C26+'t1'!D26</f>
        <v>0</v>
      </c>
      <c r="D26" s="350">
        <f>'t5'!S27+'t5'!T27</f>
        <v>0</v>
      </c>
      <c r="E26" s="351">
        <f>'t6'!U27+'t6'!V27</f>
        <v>0</v>
      </c>
      <c r="F26" s="351">
        <f>'t4'!W30</f>
        <v>0</v>
      </c>
      <c r="G26" s="351">
        <f t="shared" si="1"/>
        <v>0</v>
      </c>
      <c r="H26" s="351">
        <f>'t4'!AA26</f>
        <v>0</v>
      </c>
      <c r="I26" s="180" t="str">
        <f t="shared" si="0"/>
        <v>OK</v>
      </c>
    </row>
    <row r="27" spans="1:9" ht="12.75" customHeight="1">
      <c r="A27" s="140" t="str">
        <f>'t1'!A27</f>
        <v>Operatore F2</v>
      </c>
      <c r="B27" s="189" t="str">
        <f>'t1'!B27</f>
        <v>0C1OF2</v>
      </c>
      <c r="C27" s="350">
        <f>'t1'!C27+'t1'!D27</f>
        <v>0</v>
      </c>
      <c r="D27" s="350">
        <f>'t5'!S28+'t5'!T28</f>
        <v>0</v>
      </c>
      <c r="E27" s="351">
        <f>'t6'!U28+'t6'!V28</f>
        <v>0</v>
      </c>
      <c r="F27" s="351">
        <f>'t4'!X30</f>
        <v>0</v>
      </c>
      <c r="G27" s="351">
        <f t="shared" si="1"/>
        <v>0</v>
      </c>
      <c r="H27" s="351">
        <f>'t4'!AA27</f>
        <v>0</v>
      </c>
      <c r="I27" s="180" t="str">
        <f t="shared" si="0"/>
        <v>OK</v>
      </c>
    </row>
    <row r="28" spans="1:9" ht="12.75" customHeight="1">
      <c r="A28" s="140" t="str">
        <f>'t1'!A28</f>
        <v>Operatore F1</v>
      </c>
      <c r="B28" s="189" t="str">
        <f>'t1'!B28</f>
        <v>0C1OF1</v>
      </c>
      <c r="C28" s="350">
        <f>'t1'!C28+'t1'!D28</f>
        <v>0</v>
      </c>
      <c r="D28" s="350">
        <f>'t5'!S29+'t5'!T29</f>
        <v>0</v>
      </c>
      <c r="E28" s="351">
        <f>'t6'!U29+'t6'!V29</f>
        <v>0</v>
      </c>
      <c r="F28" s="351">
        <f>'t4'!Y30</f>
        <v>0</v>
      </c>
      <c r="G28" s="351">
        <f t="shared" si="1"/>
        <v>0</v>
      </c>
      <c r="H28" s="351">
        <f>'t4'!AA28</f>
        <v>0</v>
      </c>
      <c r="I28" s="180" t="str">
        <f t="shared" si="0"/>
        <v>OK</v>
      </c>
    </row>
    <row r="29" spans="1:9" ht="12.75" customHeight="1">
      <c r="A29" s="140" t="str">
        <f>'t1'!A29</f>
        <v>Personale contrattista a t. ind. (a)</v>
      </c>
      <c r="B29" s="189" t="str">
        <f>'t1'!B29</f>
        <v>000061</v>
      </c>
      <c r="C29" s="350">
        <f>'t1'!C29+'t1'!D29</f>
        <v>0</v>
      </c>
      <c r="D29" s="350">
        <f>'t5'!S30+'t5'!T30</f>
        <v>0</v>
      </c>
      <c r="E29" s="351">
        <f>'t6'!U30+'t6'!V30</f>
        <v>0</v>
      </c>
      <c r="F29" s="351">
        <f>'t4'!Z30</f>
        <v>0</v>
      </c>
      <c r="G29" s="351">
        <f t="shared" si="1"/>
        <v>0</v>
      </c>
      <c r="H29" s="351">
        <f>'t4'!AA29</f>
        <v>0</v>
      </c>
      <c r="I29" s="180" t="str">
        <f t="shared" si="0"/>
        <v>OK</v>
      </c>
    </row>
    <row r="30" spans="1:9" s="357" customFormat="1" ht="15.75" customHeight="1">
      <c r="A30" s="749" t="str">
        <f>'t1'!A30</f>
        <v>TOTALE</v>
      </c>
      <c r="B30" s="210"/>
      <c r="C30" s="375">
        <f aca="true" t="shared" si="2" ref="C30:H30">SUM(C6:C29)</f>
        <v>0</v>
      </c>
      <c r="D30" s="375">
        <f t="shared" si="2"/>
        <v>0</v>
      </c>
      <c r="E30" s="375">
        <f t="shared" si="2"/>
        <v>0</v>
      </c>
      <c r="F30" s="375">
        <f t="shared" si="2"/>
        <v>0</v>
      </c>
      <c r="G30" s="375">
        <f t="shared" si="2"/>
        <v>0</v>
      </c>
      <c r="H30" s="375">
        <f t="shared" si="2"/>
        <v>0</v>
      </c>
      <c r="I30" s="181" t="str">
        <f>IF(H30&lt;=G30,"OK","ERRORE")</f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6"/>
  <dimension ref="A1:M21"/>
  <sheetViews>
    <sheetView showGridLines="0" zoomScalePageLayoutView="0" workbookViewId="0" topLeftCell="A1">
      <selection activeCell="C2" sqref="C2:E2"/>
    </sheetView>
  </sheetViews>
  <sheetFormatPr defaultColWidth="9.33203125" defaultRowHeight="10.5"/>
  <cols>
    <col min="1" max="1" width="57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048" t="str">
        <f>'t1'!A1</f>
        <v>COMPARTO Digit-PA - anno 2016</v>
      </c>
      <c r="B1" s="1048"/>
      <c r="C1" s="1048"/>
      <c r="D1" s="1048"/>
      <c r="E1" s="322"/>
      <c r="F1" s="325"/>
      <c r="G1" s="325"/>
      <c r="H1" s="325"/>
      <c r="I1" s="325"/>
      <c r="K1" s="3"/>
      <c r="M1"/>
    </row>
    <row r="2" spans="1:13" ht="15.75" thickBot="1">
      <c r="A2" s="947" t="s">
        <v>603</v>
      </c>
      <c r="C2" s="1120"/>
      <c r="D2" s="1120"/>
      <c r="E2" s="1120"/>
      <c r="F2" s="326"/>
      <c r="G2" s="326"/>
      <c r="H2" s="326"/>
      <c r="I2" s="326"/>
      <c r="K2" s="3"/>
      <c r="M2"/>
    </row>
    <row r="3" spans="1:5" ht="30" customHeight="1" thickBot="1">
      <c r="A3" s="1128" t="s">
        <v>604</v>
      </c>
      <c r="B3" s="1129"/>
      <c r="C3" s="1129"/>
      <c r="D3" s="1129"/>
      <c r="E3" s="1130"/>
    </row>
    <row r="4" spans="1:5" s="200" customFormat="1" ht="30">
      <c r="A4" s="690" t="s">
        <v>605</v>
      </c>
      <c r="B4" s="691" t="s">
        <v>606</v>
      </c>
      <c r="C4" s="691" t="s">
        <v>238</v>
      </c>
      <c r="D4" s="692" t="s">
        <v>239</v>
      </c>
      <c r="E4" s="693" t="s">
        <v>436</v>
      </c>
    </row>
    <row r="5" spans="1:5" ht="20.25" customHeight="1">
      <c r="A5" s="204" t="s">
        <v>43</v>
      </c>
      <c r="B5" s="850">
        <f>SI_1!G56</f>
        <v>0</v>
      </c>
      <c r="C5" s="208">
        <f>'t14'!D12</f>
        <v>0</v>
      </c>
      <c r="D5" s="211" t="str">
        <f>IF(B5=0,IF(C5=0,"OK","MANCANO LE UNITA'"),IF(C5=0,"MANCANO LE SPESE","OK"))</f>
        <v>OK</v>
      </c>
      <c r="E5" s="207" t="str">
        <f>IF(AND(B5&gt;0,C5&gt;0),C5/B5," ")</f>
        <v> </v>
      </c>
    </row>
    <row r="6" spans="1:5" ht="20.25" customHeight="1">
      <c r="A6" s="204" t="s">
        <v>17</v>
      </c>
      <c r="B6" s="850">
        <f>SI_1!G59</f>
        <v>0</v>
      </c>
      <c r="C6" s="208">
        <f>'t14'!D13</f>
        <v>0</v>
      </c>
      <c r="D6" s="211" t="str">
        <f>IF(B6=0,IF(C6=0,"OK","MANCANO LE UNITA'"),IF(C6=0,"MANCANO LE SPESE","OK"))</f>
        <v>OK</v>
      </c>
      <c r="E6" s="207" t="str">
        <f>IF(AND(B6&gt;0,C6&gt;0),C6/B6," ")</f>
        <v> </v>
      </c>
    </row>
    <row r="7" spans="1:5" ht="20.25" customHeight="1" thickBot="1">
      <c r="A7" s="205" t="s">
        <v>18</v>
      </c>
      <c r="B7" s="851">
        <f>SI_1!G62</f>
        <v>0</v>
      </c>
      <c r="C7" s="209">
        <f>'t14'!D14</f>
        <v>0</v>
      </c>
      <c r="D7" s="212" t="str">
        <f>IF(B7=0,IF(C7=0,"OK","MANCANO LE UNITA'"),IF(C7=0,"MANCANO LE SPESE","OK"))</f>
        <v>OK</v>
      </c>
      <c r="E7" s="520" t="str">
        <f>IF(AND(B7&gt;0,C7&gt;0),C7/B7," ")</f>
        <v> </v>
      </c>
    </row>
    <row r="10" ht="18" thickBot="1">
      <c r="A10" s="948" t="s">
        <v>607</v>
      </c>
    </row>
    <row r="11" spans="1:5" ht="30" customHeight="1" thickBot="1">
      <c r="A11" s="1128" t="s">
        <v>608</v>
      </c>
      <c r="B11" s="1129"/>
      <c r="C11" s="1129"/>
      <c r="D11" s="1129"/>
      <c r="E11" s="1130"/>
    </row>
    <row r="12" spans="1:5" s="200" customFormat="1" ht="30.75" thickBot="1">
      <c r="A12" s="690" t="s">
        <v>609</v>
      </c>
      <c r="B12" s="691" t="s">
        <v>610</v>
      </c>
      <c r="C12" s="691" t="s">
        <v>238</v>
      </c>
      <c r="D12" s="692" t="s">
        <v>239</v>
      </c>
      <c r="E12" s="693" t="s">
        <v>436</v>
      </c>
    </row>
    <row r="13" spans="1:5" ht="20.25" customHeight="1">
      <c r="A13" s="517" t="s">
        <v>198</v>
      </c>
      <c r="B13" s="849">
        <f>'t2'!C10+'t2'!D10</f>
        <v>0</v>
      </c>
      <c r="C13" s="518">
        <f>'t14'!D16</f>
        <v>0</v>
      </c>
      <c r="D13" s="519" t="str">
        <f>IF(B13=0,IF(C13=0,"OK","MANCANO LE UNITA'"),IF(C13=0,"MANCANO LE SPESE","OK"))</f>
        <v>OK</v>
      </c>
      <c r="E13" s="206" t="str">
        <f>IF(AND(B13&gt;0,C13&gt;0),C13/B13," ")</f>
        <v> </v>
      </c>
    </row>
    <row r="14" spans="1:5" ht="20.25" customHeight="1">
      <c r="A14" s="204" t="s">
        <v>199</v>
      </c>
      <c r="B14" s="850">
        <f>'t2'!E10+'t2'!F10</f>
        <v>0</v>
      </c>
      <c r="C14" s="208">
        <f>'t14'!D17</f>
        <v>0</v>
      </c>
      <c r="D14" s="211" t="str">
        <f>IF(B14=0,IF(C14=0,"OK","MANCANO LE UNITA'"),IF(C14=0,"MANCANO LE SPESE","OK"))</f>
        <v>OK</v>
      </c>
      <c r="E14" s="207" t="str">
        <f>IF(AND(B14&gt;0,C14&gt;0),C14/B14," ")</f>
        <v> </v>
      </c>
    </row>
    <row r="15" spans="1:5" ht="20.25" customHeight="1">
      <c r="A15" s="204" t="s">
        <v>54</v>
      </c>
      <c r="B15" s="850">
        <f>'t2'!G10+'t2'!H10</f>
        <v>0</v>
      </c>
      <c r="C15" s="208">
        <f>'t14'!D23</f>
        <v>0</v>
      </c>
      <c r="D15" s="211" t="str">
        <f>IF(B15=0,IF(C15=0,"OK","MANCANO LE UNITA'"),IF(C15=0,"MANCANO LE SPESE","OK"))</f>
        <v>OK</v>
      </c>
      <c r="E15" s="207" t="str">
        <f>IF(AND(B15&gt;0,C15&gt;0),C15/B15," ")</f>
        <v> </v>
      </c>
    </row>
    <row r="16" spans="1:5" ht="20.25" customHeight="1">
      <c r="A16" s="204" t="s">
        <v>200</v>
      </c>
      <c r="B16" s="850">
        <f>'t2'!I10+'t2'!J10</f>
        <v>0</v>
      </c>
      <c r="C16" s="208">
        <f>'t14'!D24</f>
        <v>0</v>
      </c>
      <c r="D16" s="211" t="str">
        <f>IF(B16=0,IF(C16=0,"OK","MANCANO LE UNITA'"),IF(C16=0,"MANCANO LE SPESE","OK"))</f>
        <v>OK</v>
      </c>
      <c r="E16" s="207" t="str">
        <f>IF(AND(B16&gt;0,C16&gt;0),C16/B16," ")</f>
        <v> </v>
      </c>
    </row>
    <row r="17" spans="1:5" ht="13.5" customHeight="1" thickBot="1">
      <c r="A17" s="949"/>
      <c r="B17" s="950"/>
      <c r="C17" s="950"/>
      <c r="D17" s="950"/>
      <c r="E17" s="951"/>
    </row>
    <row r="18" spans="1:5" s="200" customFormat="1" ht="30">
      <c r="A18" s="534" t="s">
        <v>434</v>
      </c>
      <c r="B18" s="535" t="s">
        <v>435</v>
      </c>
      <c r="C18" s="535" t="s">
        <v>238</v>
      </c>
      <c r="D18" s="536" t="s">
        <v>438</v>
      </c>
      <c r="E18" s="715" t="s">
        <v>437</v>
      </c>
    </row>
    <row r="19" spans="1:5" ht="27.75" customHeight="1">
      <c r="A19" s="689" t="str">
        <f>'t14'!A10</f>
        <v>SOMME CORRISPOSTE AD AGENZIA DI SOMMINISTRAZIONE(INTERINALI)</v>
      </c>
      <c r="B19" s="180" t="str">
        <f>'t14'!B10</f>
        <v>L105</v>
      </c>
      <c r="C19" s="742">
        <f>'t14'!D10</f>
        <v>0</v>
      </c>
      <c r="D19" s="716" t="str">
        <f>(IF(AND(C19=0,C20&gt;0),"INSERIRE SOMME SPETTANTI ALL'AGENZIA (L105)","OK"))</f>
        <v>OK</v>
      </c>
      <c r="E19" s="1131" t="str">
        <f>(IF(AND(C19&gt;0,C20&gt;0),C19/C20," "))</f>
        <v> </v>
      </c>
    </row>
    <row r="20" spans="1:5" ht="27.75" customHeight="1">
      <c r="A20" s="694" t="str">
        <f>'t14'!A23</f>
        <v>ONERI PER I CONTRATTI DI SOMMINISTRAZIONE(INTERINALI)</v>
      </c>
      <c r="B20" s="695" t="str">
        <f>'t14'!B23</f>
        <v>P062</v>
      </c>
      <c r="C20" s="743">
        <f>'t14'!D23</f>
        <v>0</v>
      </c>
      <c r="D20" s="717" t="str">
        <f>(IF(AND(C20=0,C19&gt;0),"INSERIRE RETRIBUZIONI PER INTERINALI (P062)","OK"))</f>
        <v>OK</v>
      </c>
      <c r="E20" s="1132"/>
    </row>
    <row r="21" spans="1:5" ht="40.5" customHeight="1" thickBot="1">
      <c r="A21" s="1134" t="s">
        <v>447</v>
      </c>
      <c r="B21" s="1135"/>
      <c r="C21" s="1136"/>
      <c r="D21" s="718" t="str">
        <f>(IF(AND(C19&gt;0,C20&gt;0),IF(C19&gt;(C20/100*30),"ATTENZIONE: la voce L105 supera il 30% della voce P062. L'IN1 andrà giustificata","OK"),"OK"))</f>
        <v>OK</v>
      </c>
      <c r="E21" s="1133"/>
    </row>
  </sheetData>
  <sheetProtection password="EA98" sheet="1" formatColumns="0" selectLockedCells="1" selectUnlockedCells="1"/>
  <mergeCells count="6">
    <mergeCell ref="A3:E3"/>
    <mergeCell ref="A1:D1"/>
    <mergeCell ref="C2:E2"/>
    <mergeCell ref="E19:E21"/>
    <mergeCell ref="A21:C21"/>
    <mergeCell ref="A11:E11"/>
  </mergeCells>
  <conditionalFormatting sqref="D19:D21 D13:D16 D5:D7">
    <cfRule type="notContainsText" priority="1" dxfId="5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7"/>
  <dimension ref="A1:M29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11" customWidth="1"/>
    <col min="9" max="9" width="18.33203125" style="111" customWidth="1"/>
    <col min="10" max="10" width="9.33203125" style="111" customWidth="1"/>
  </cols>
  <sheetData>
    <row r="1" spans="1:13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322"/>
      <c r="K1" s="3"/>
      <c r="M1"/>
    </row>
    <row r="2" spans="4:13" s="5" customFormat="1" ht="12.75" customHeight="1">
      <c r="D2" s="1120"/>
      <c r="E2" s="1120"/>
      <c r="F2" s="1120"/>
      <c r="G2" s="1120"/>
      <c r="H2" s="1120"/>
      <c r="I2" s="1120"/>
      <c r="J2" s="326"/>
      <c r="K2" s="3"/>
      <c r="M2"/>
    </row>
    <row r="3" spans="1:6" s="5" customFormat="1" ht="21" customHeight="1">
      <c r="A3" s="199" t="s">
        <v>266</v>
      </c>
      <c r="B3" s="7"/>
      <c r="F3" s="7"/>
    </row>
    <row r="4" spans="1:9" ht="51">
      <c r="A4" s="185" t="s">
        <v>240</v>
      </c>
      <c r="B4" s="187" t="s">
        <v>202</v>
      </c>
      <c r="C4" s="186" t="s">
        <v>241</v>
      </c>
      <c r="D4" s="186" t="s">
        <v>245</v>
      </c>
      <c r="E4" s="186" t="s">
        <v>246</v>
      </c>
      <c r="F4" s="186" t="s">
        <v>247</v>
      </c>
      <c r="G4" s="186" t="s">
        <v>201</v>
      </c>
      <c r="H4" s="186" t="s">
        <v>248</v>
      </c>
      <c r="I4" s="186" t="s">
        <v>402</v>
      </c>
    </row>
    <row r="5" spans="1:10" s="203" customFormat="1" ht="9.75">
      <c r="A5" s="184"/>
      <c r="B5" s="197"/>
      <c r="C5" s="201" t="s">
        <v>204</v>
      </c>
      <c r="D5" s="201" t="s">
        <v>205</v>
      </c>
      <c r="E5" s="201" t="s">
        <v>242</v>
      </c>
      <c r="F5" s="201" t="s">
        <v>207</v>
      </c>
      <c r="G5" s="201" t="s">
        <v>243</v>
      </c>
      <c r="H5" s="201" t="s">
        <v>244</v>
      </c>
      <c r="I5" s="201" t="s">
        <v>403</v>
      </c>
      <c r="J5" s="202"/>
    </row>
    <row r="6" spans="1:9" ht="12.75">
      <c r="A6" s="140" t="str">
        <f>'t1'!A6</f>
        <v>Direttore Generale</v>
      </c>
      <c r="B6" s="328" t="str">
        <f>'t1'!B6</f>
        <v>0D0097</v>
      </c>
      <c r="C6" s="352">
        <f>'t12'!C6</f>
        <v>0</v>
      </c>
      <c r="D6" s="353">
        <f>'t12'!D6</f>
        <v>0</v>
      </c>
      <c r="E6" s="354" t="str">
        <f>IF(C6=0," ",D6/C6*12)</f>
        <v> </v>
      </c>
      <c r="F6" s="374">
        <v>0</v>
      </c>
      <c r="G6" s="354" t="str">
        <f aca="true" t="shared" si="0" ref="G6:G29">IF(E6=" "," ",E6-F6)</f>
        <v> </v>
      </c>
      <c r="H6" s="355" t="str">
        <f aca="true" t="shared" si="1" ref="H6:H29">IF(E6=" "," ",IF(F6=0," ",G6/F6))</f>
        <v> </v>
      </c>
      <c r="I6" s="333" t="str">
        <f>IF(E6=" "," ",IF(F6=0," ",IF(ABS(H6)&gt;0.02,"ERRORE","OK")))</f>
        <v> </v>
      </c>
    </row>
    <row r="7" spans="1:9" ht="12.75">
      <c r="A7" s="140" t="str">
        <f>'t1'!A7</f>
        <v>Dirigente II fascia</v>
      </c>
      <c r="B7" s="328" t="str">
        <f>'t1'!B7</f>
        <v>0D0079</v>
      </c>
      <c r="C7" s="352">
        <f>'t12'!C7</f>
        <v>0</v>
      </c>
      <c r="D7" s="353">
        <f>'t12'!D7</f>
        <v>0</v>
      </c>
      <c r="E7" s="354" t="str">
        <f aca="true" t="shared" si="2" ref="E7:E29">IF(C7=0," ",D7/C7*12)</f>
        <v> </v>
      </c>
      <c r="F7" s="374">
        <v>0</v>
      </c>
      <c r="G7" s="354" t="str">
        <f t="shared" si="0"/>
        <v> </v>
      </c>
      <c r="H7" s="355" t="str">
        <f t="shared" si="1"/>
        <v> </v>
      </c>
      <c r="I7" s="333" t="str">
        <f aca="true" t="shared" si="3" ref="I7:I29">IF(E7=" "," ",IF(F7=0," ",IF(ABS(H7)&gt;0.02,"ERRORE","OK")))</f>
        <v> </v>
      </c>
    </row>
    <row r="8" spans="1:9" ht="12.75">
      <c r="A8" s="140" t="str">
        <f>'t1'!A8</f>
        <v>Dirigente II fascia a tempo determinato</v>
      </c>
      <c r="B8" s="328" t="str">
        <f>'t1'!B8</f>
        <v>0D0080</v>
      </c>
      <c r="C8" s="352">
        <f>'t12'!C8</f>
        <v>0</v>
      </c>
      <c r="D8" s="353">
        <f>'t12'!D8</f>
        <v>0</v>
      </c>
      <c r="E8" s="354" t="str">
        <f t="shared" si="2"/>
        <v> </v>
      </c>
      <c r="F8" s="374">
        <v>0</v>
      </c>
      <c r="G8" s="354" t="str">
        <f t="shared" si="0"/>
        <v> </v>
      </c>
      <c r="H8" s="355" t="str">
        <f t="shared" si="1"/>
        <v> </v>
      </c>
      <c r="I8" s="333" t="str">
        <f t="shared" si="3"/>
        <v> </v>
      </c>
    </row>
    <row r="9" spans="1:9" ht="12.75">
      <c r="A9" s="140" t="str">
        <f>'t1'!A9</f>
        <v>Professional F9</v>
      </c>
      <c r="B9" s="328" t="str">
        <f>'t1'!B9</f>
        <v>0C3PF9</v>
      </c>
      <c r="C9" s="352">
        <f>'t12'!C9</f>
        <v>0</v>
      </c>
      <c r="D9" s="353">
        <f>'t12'!D9</f>
        <v>0</v>
      </c>
      <c r="E9" s="354" t="str">
        <f t="shared" si="2"/>
        <v> </v>
      </c>
      <c r="F9" s="374">
        <v>39710</v>
      </c>
      <c r="G9" s="354" t="str">
        <f t="shared" si="0"/>
        <v> </v>
      </c>
      <c r="H9" s="355" t="str">
        <f t="shared" si="1"/>
        <v> </v>
      </c>
      <c r="I9" s="333" t="str">
        <f t="shared" si="3"/>
        <v> </v>
      </c>
    </row>
    <row r="10" spans="1:9" ht="12.75">
      <c r="A10" s="140" t="str">
        <f>'t1'!A10</f>
        <v>Professional F8</v>
      </c>
      <c r="B10" s="328" t="str">
        <f>'t1'!B10</f>
        <v>0C3PF8</v>
      </c>
      <c r="C10" s="352">
        <f>'t12'!C10</f>
        <v>0</v>
      </c>
      <c r="D10" s="353">
        <f>'t12'!D10</f>
        <v>0</v>
      </c>
      <c r="E10" s="354" t="str">
        <f t="shared" si="2"/>
        <v> </v>
      </c>
      <c r="F10" s="374">
        <v>36052.56</v>
      </c>
      <c r="G10" s="354" t="str">
        <f t="shared" si="0"/>
        <v> </v>
      </c>
      <c r="H10" s="355" t="str">
        <f t="shared" si="1"/>
        <v> </v>
      </c>
      <c r="I10" s="333" t="str">
        <f t="shared" si="3"/>
        <v> </v>
      </c>
    </row>
    <row r="11" spans="1:9" ht="12.75">
      <c r="A11" s="140" t="str">
        <f>'t1'!A11</f>
        <v>Professional F7</v>
      </c>
      <c r="B11" s="328" t="str">
        <f>'t1'!B11</f>
        <v>0C3PF7</v>
      </c>
      <c r="C11" s="352">
        <f>'t12'!C11</f>
        <v>0</v>
      </c>
      <c r="D11" s="353">
        <f>'t12'!D11</f>
        <v>0</v>
      </c>
      <c r="E11" s="354" t="str">
        <f t="shared" si="2"/>
        <v> </v>
      </c>
      <c r="F11" s="374">
        <v>30648.62</v>
      </c>
      <c r="G11" s="354" t="str">
        <f t="shared" si="0"/>
        <v> </v>
      </c>
      <c r="H11" s="355" t="str">
        <f t="shared" si="1"/>
        <v> </v>
      </c>
      <c r="I11" s="333" t="str">
        <f t="shared" si="3"/>
        <v> </v>
      </c>
    </row>
    <row r="12" spans="1:9" ht="12.75">
      <c r="A12" s="140" t="str">
        <f>'t1'!A12</f>
        <v>Professional F6</v>
      </c>
      <c r="B12" s="328" t="str">
        <f>'t1'!B12</f>
        <v>0C3PF6</v>
      </c>
      <c r="C12" s="352">
        <f>'t12'!C12</f>
        <v>0</v>
      </c>
      <c r="D12" s="353">
        <f>'t12'!D12</f>
        <v>0</v>
      </c>
      <c r="E12" s="354" t="str">
        <f t="shared" si="2"/>
        <v> </v>
      </c>
      <c r="F12" s="374">
        <v>28880.4</v>
      </c>
      <c r="G12" s="354" t="str">
        <f t="shared" si="0"/>
        <v> </v>
      </c>
      <c r="H12" s="355" t="str">
        <f t="shared" si="1"/>
        <v> </v>
      </c>
      <c r="I12" s="333" t="str">
        <f t="shared" si="3"/>
        <v> </v>
      </c>
    </row>
    <row r="13" spans="1:9" ht="12.75">
      <c r="A13" s="140" t="str">
        <f>'t1'!A13</f>
        <v>Funzionario F7</v>
      </c>
      <c r="B13" s="328" t="str">
        <f>'t1'!B13</f>
        <v>0C3FF7</v>
      </c>
      <c r="C13" s="352">
        <f>'t12'!C13</f>
        <v>0</v>
      </c>
      <c r="D13" s="353">
        <f>'t12'!D13</f>
        <v>0</v>
      </c>
      <c r="E13" s="354" t="str">
        <f t="shared" si="2"/>
        <v> </v>
      </c>
      <c r="F13" s="374">
        <v>30648.62</v>
      </c>
      <c r="G13" s="354" t="str">
        <f t="shared" si="0"/>
        <v> </v>
      </c>
      <c r="H13" s="355" t="str">
        <f t="shared" si="1"/>
        <v> </v>
      </c>
      <c r="I13" s="333" t="str">
        <f t="shared" si="3"/>
        <v> </v>
      </c>
    </row>
    <row r="14" spans="1:9" ht="12.75">
      <c r="A14" s="140" t="str">
        <f>'t1'!A14</f>
        <v>Funzionario F6</v>
      </c>
      <c r="B14" s="328" t="str">
        <f>'t1'!B14</f>
        <v>0C3FF6</v>
      </c>
      <c r="C14" s="352">
        <f>'t12'!C14</f>
        <v>0</v>
      </c>
      <c r="D14" s="353">
        <f>'t12'!D14</f>
        <v>0</v>
      </c>
      <c r="E14" s="354" t="str">
        <f t="shared" si="2"/>
        <v> </v>
      </c>
      <c r="F14" s="374">
        <v>28880.4</v>
      </c>
      <c r="G14" s="354" t="str">
        <f t="shared" si="0"/>
        <v> </v>
      </c>
      <c r="H14" s="355" t="str">
        <f t="shared" si="1"/>
        <v> </v>
      </c>
      <c r="I14" s="333" t="str">
        <f t="shared" si="3"/>
        <v> </v>
      </c>
    </row>
    <row r="15" spans="1:9" ht="12.75">
      <c r="A15" s="140" t="str">
        <f>'t1'!A15</f>
        <v>Funzionario F5</v>
      </c>
      <c r="B15" s="328" t="str">
        <f>'t1'!B15</f>
        <v>0C3FF5</v>
      </c>
      <c r="C15" s="352">
        <f>'t12'!C15</f>
        <v>0</v>
      </c>
      <c r="D15" s="353">
        <f>'t12'!D15</f>
        <v>0</v>
      </c>
      <c r="E15" s="354" t="str">
        <f t="shared" si="2"/>
        <v> </v>
      </c>
      <c r="F15" s="374">
        <v>27040.86</v>
      </c>
      <c r="G15" s="354" t="str">
        <f t="shared" si="0"/>
        <v> </v>
      </c>
      <c r="H15" s="355" t="str">
        <f t="shared" si="1"/>
        <v> </v>
      </c>
      <c r="I15" s="333" t="str">
        <f t="shared" si="3"/>
        <v> </v>
      </c>
    </row>
    <row r="16" spans="1:9" ht="12.75">
      <c r="A16" s="140" t="str">
        <f>'t1'!A16</f>
        <v>Funzionario F4</v>
      </c>
      <c r="B16" s="328" t="str">
        <f>'t1'!B16</f>
        <v>0C3FF4</v>
      </c>
      <c r="C16" s="352">
        <f>'t12'!C16</f>
        <v>0</v>
      </c>
      <c r="D16" s="353">
        <f>'t12'!D16</f>
        <v>0</v>
      </c>
      <c r="E16" s="354" t="str">
        <f t="shared" si="2"/>
        <v> </v>
      </c>
      <c r="F16" s="374">
        <v>25388.43</v>
      </c>
      <c r="G16" s="354" t="str">
        <f t="shared" si="0"/>
        <v> </v>
      </c>
      <c r="H16" s="355" t="str">
        <f t="shared" si="1"/>
        <v> </v>
      </c>
      <c r="I16" s="333" t="str">
        <f t="shared" si="3"/>
        <v> </v>
      </c>
    </row>
    <row r="17" spans="1:9" ht="12.75">
      <c r="A17" s="140" t="str">
        <f>'t1'!A17</f>
        <v>Funzionario F3</v>
      </c>
      <c r="B17" s="328" t="str">
        <f>'t1'!B17</f>
        <v>0C3FF3</v>
      </c>
      <c r="C17" s="352">
        <f>'t12'!C17</f>
        <v>0</v>
      </c>
      <c r="D17" s="353">
        <f>'t12'!D17</f>
        <v>0</v>
      </c>
      <c r="E17" s="354" t="str">
        <f t="shared" si="2"/>
        <v> </v>
      </c>
      <c r="F17" s="374">
        <v>23112.3</v>
      </c>
      <c r="G17" s="354" t="str">
        <f t="shared" si="0"/>
        <v> </v>
      </c>
      <c r="H17" s="355" t="str">
        <f t="shared" si="1"/>
        <v> </v>
      </c>
      <c r="I17" s="333" t="str">
        <f t="shared" si="3"/>
        <v> </v>
      </c>
    </row>
    <row r="18" spans="1:9" ht="12.75">
      <c r="A18" s="140" t="str">
        <f>'t1'!A18</f>
        <v>Funzionaro F2</v>
      </c>
      <c r="B18" s="328" t="str">
        <f>'t1'!B18</f>
        <v>0C3FF2</v>
      </c>
      <c r="C18" s="352">
        <f>'t12'!C18</f>
        <v>0</v>
      </c>
      <c r="D18" s="353">
        <f>'t12'!D18</f>
        <v>0</v>
      </c>
      <c r="E18" s="354" t="str">
        <f t="shared" si="2"/>
        <v> </v>
      </c>
      <c r="F18" s="374">
        <v>21880.92</v>
      </c>
      <c r="G18" s="354" t="str">
        <f t="shared" si="0"/>
        <v> </v>
      </c>
      <c r="H18" s="355" t="str">
        <f t="shared" si="1"/>
        <v> </v>
      </c>
      <c r="I18" s="333" t="str">
        <f t="shared" si="3"/>
        <v> </v>
      </c>
    </row>
    <row r="19" spans="1:9" ht="12.75">
      <c r="A19" s="140" t="str">
        <f>'t1'!A19</f>
        <v>Funzionario F1</v>
      </c>
      <c r="B19" s="328" t="str">
        <f>'t1'!B19</f>
        <v>0C3FF1</v>
      </c>
      <c r="C19" s="352">
        <f>'t12'!C19</f>
        <v>0</v>
      </c>
      <c r="D19" s="353">
        <f>'t12'!D19</f>
        <v>0</v>
      </c>
      <c r="E19" s="354" t="str">
        <f t="shared" si="2"/>
        <v> </v>
      </c>
      <c r="F19" s="374">
        <v>21125.34</v>
      </c>
      <c r="G19" s="354" t="str">
        <f t="shared" si="0"/>
        <v> </v>
      </c>
      <c r="H19" s="355" t="str">
        <f t="shared" si="1"/>
        <v> </v>
      </c>
      <c r="I19" s="333" t="str">
        <f t="shared" si="3"/>
        <v> </v>
      </c>
    </row>
    <row r="20" spans="1:9" ht="12.75">
      <c r="A20" s="140" t="str">
        <f>'t1'!A20</f>
        <v>Collaboratore F6</v>
      </c>
      <c r="B20" s="328" t="str">
        <f>'t1'!B20</f>
        <v>0C2CF6</v>
      </c>
      <c r="C20" s="352">
        <f>'t12'!C20</f>
        <v>0</v>
      </c>
      <c r="D20" s="353">
        <f>'t12'!D20</f>
        <v>0</v>
      </c>
      <c r="E20" s="354" t="str">
        <f t="shared" si="2"/>
        <v> </v>
      </c>
      <c r="F20" s="374">
        <v>21822.86</v>
      </c>
      <c r="G20" s="354" t="str">
        <f t="shared" si="0"/>
        <v> </v>
      </c>
      <c r="H20" s="355" t="str">
        <f t="shared" si="1"/>
        <v> </v>
      </c>
      <c r="I20" s="333" t="str">
        <f t="shared" si="3"/>
        <v> </v>
      </c>
    </row>
    <row r="21" spans="1:9" ht="12.75">
      <c r="A21" s="140" t="str">
        <f>'t1'!A21</f>
        <v>Collaboratore F5</v>
      </c>
      <c r="B21" s="328" t="str">
        <f>'t1'!B21</f>
        <v>0C2CF5</v>
      </c>
      <c r="C21" s="352">
        <f>'t12'!C21</f>
        <v>0</v>
      </c>
      <c r="D21" s="353">
        <f>'t12'!D21</f>
        <v>0</v>
      </c>
      <c r="E21" s="354" t="str">
        <f t="shared" si="2"/>
        <v> </v>
      </c>
      <c r="F21" s="374">
        <v>21209.39</v>
      </c>
      <c r="G21" s="354" t="str">
        <f t="shared" si="0"/>
        <v> </v>
      </c>
      <c r="H21" s="355" t="str">
        <f t="shared" si="1"/>
        <v> </v>
      </c>
      <c r="I21" s="333" t="str">
        <f t="shared" si="3"/>
        <v> </v>
      </c>
    </row>
    <row r="22" spans="1:9" ht="12.75">
      <c r="A22" s="140" t="str">
        <f>'t1'!A22</f>
        <v>Collaboratore F4</v>
      </c>
      <c r="B22" s="328" t="str">
        <f>'t1'!B22</f>
        <v>0C2CF4</v>
      </c>
      <c r="C22" s="352">
        <f>'t12'!C22</f>
        <v>0</v>
      </c>
      <c r="D22" s="353">
        <f>'t12'!D22</f>
        <v>0</v>
      </c>
      <c r="E22" s="354" t="str">
        <f t="shared" si="2"/>
        <v> </v>
      </c>
      <c r="F22" s="374">
        <v>20517.08</v>
      </c>
      <c r="G22" s="354" t="str">
        <f t="shared" si="0"/>
        <v> </v>
      </c>
      <c r="H22" s="355" t="str">
        <f t="shared" si="1"/>
        <v> </v>
      </c>
      <c r="I22" s="333" t="str">
        <f t="shared" si="3"/>
        <v> </v>
      </c>
    </row>
    <row r="23" spans="1:9" ht="12.75">
      <c r="A23" s="140" t="str">
        <f>'t1'!A23</f>
        <v>Collaboratore F3</v>
      </c>
      <c r="B23" s="328" t="str">
        <f>'t1'!B23</f>
        <v>0C2CF3</v>
      </c>
      <c r="C23" s="352">
        <f>'t12'!C23</f>
        <v>0</v>
      </c>
      <c r="D23" s="353">
        <f>'t12'!D23</f>
        <v>0</v>
      </c>
      <c r="E23" s="354" t="str">
        <f t="shared" si="2"/>
        <v> </v>
      </c>
      <c r="F23" s="374">
        <v>19372.07</v>
      </c>
      <c r="G23" s="354" t="str">
        <f t="shared" si="0"/>
        <v> </v>
      </c>
      <c r="H23" s="355" t="str">
        <f t="shared" si="1"/>
        <v> </v>
      </c>
      <c r="I23" s="333" t="str">
        <f t="shared" si="3"/>
        <v> </v>
      </c>
    </row>
    <row r="24" spans="1:9" ht="12.75">
      <c r="A24" s="140" t="str">
        <f>'t1'!A24</f>
        <v>Collaboratore F2</v>
      </c>
      <c r="B24" s="328" t="str">
        <f>'t1'!B24</f>
        <v>0C2CF2</v>
      </c>
      <c r="C24" s="352">
        <f>'t12'!C24</f>
        <v>0</v>
      </c>
      <c r="D24" s="353">
        <f>'t12'!D24</f>
        <v>0</v>
      </c>
      <c r="E24" s="354" t="str">
        <f t="shared" si="2"/>
        <v> </v>
      </c>
      <c r="F24" s="374">
        <v>18197.67</v>
      </c>
      <c r="G24" s="354" t="str">
        <f t="shared" si="0"/>
        <v> </v>
      </c>
      <c r="H24" s="355" t="str">
        <f t="shared" si="1"/>
        <v> </v>
      </c>
      <c r="I24" s="333" t="str">
        <f t="shared" si="3"/>
        <v> </v>
      </c>
    </row>
    <row r="25" spans="1:9" ht="12.75">
      <c r="A25" s="140" t="str">
        <f>'t1'!A25</f>
        <v>Collaboratore F1</v>
      </c>
      <c r="B25" s="328" t="str">
        <f>'t1'!B25</f>
        <v>0C2CF1</v>
      </c>
      <c r="C25" s="352">
        <f>'t12'!C25</f>
        <v>0</v>
      </c>
      <c r="D25" s="353">
        <f>'t12'!D25</f>
        <v>0</v>
      </c>
      <c r="E25" s="354" t="str">
        <f t="shared" si="2"/>
        <v> </v>
      </c>
      <c r="F25" s="374">
        <v>17303.11</v>
      </c>
      <c r="G25" s="354" t="str">
        <f t="shared" si="0"/>
        <v> </v>
      </c>
      <c r="H25" s="355" t="str">
        <f t="shared" si="1"/>
        <v> </v>
      </c>
      <c r="I25" s="333" t="str">
        <f t="shared" si="3"/>
        <v> </v>
      </c>
    </row>
    <row r="26" spans="1:9" ht="12.75">
      <c r="A26" s="140" t="str">
        <f>'t1'!A26</f>
        <v>Operatore F3</v>
      </c>
      <c r="B26" s="328" t="str">
        <f>'t1'!B26</f>
        <v>0C1OF3</v>
      </c>
      <c r="C26" s="352">
        <f>'t12'!C26</f>
        <v>0</v>
      </c>
      <c r="D26" s="353">
        <f>'t12'!D26</f>
        <v>0</v>
      </c>
      <c r="E26" s="354" t="str">
        <f t="shared" si="2"/>
        <v> </v>
      </c>
      <c r="F26" s="374">
        <v>17599.93</v>
      </c>
      <c r="G26" s="354" t="str">
        <f t="shared" si="0"/>
        <v> </v>
      </c>
      <c r="H26" s="355" t="str">
        <f t="shared" si="1"/>
        <v> </v>
      </c>
      <c r="I26" s="333" t="str">
        <f t="shared" si="3"/>
        <v> </v>
      </c>
    </row>
    <row r="27" spans="1:9" ht="12.75">
      <c r="A27" s="140" t="str">
        <f>'t1'!A27</f>
        <v>Operatore F2</v>
      </c>
      <c r="B27" s="328" t="str">
        <f>'t1'!B27</f>
        <v>0C1OF2</v>
      </c>
      <c r="C27" s="352">
        <f>'t12'!C27</f>
        <v>0</v>
      </c>
      <c r="D27" s="353">
        <f>'t12'!D27</f>
        <v>0</v>
      </c>
      <c r="E27" s="354" t="str">
        <f t="shared" si="2"/>
        <v> </v>
      </c>
      <c r="F27" s="374">
        <v>16973.05</v>
      </c>
      <c r="G27" s="354" t="str">
        <f t="shared" si="0"/>
        <v> </v>
      </c>
      <c r="H27" s="355" t="str">
        <f t="shared" si="1"/>
        <v> </v>
      </c>
      <c r="I27" s="333" t="str">
        <f t="shared" si="3"/>
        <v> </v>
      </c>
    </row>
    <row r="28" spans="1:9" ht="12.75">
      <c r="A28" s="140" t="str">
        <f>'t1'!A28</f>
        <v>Operatore F1</v>
      </c>
      <c r="B28" s="328" t="str">
        <f>'t1'!B28</f>
        <v>0C1OF1</v>
      </c>
      <c r="C28" s="352">
        <f>'t12'!C28</f>
        <v>0</v>
      </c>
      <c r="D28" s="353">
        <f>'t12'!D28</f>
        <v>0</v>
      </c>
      <c r="E28" s="354" t="str">
        <f t="shared" si="2"/>
        <v> </v>
      </c>
      <c r="F28" s="374">
        <v>16384.57</v>
      </c>
      <c r="G28" s="354" t="str">
        <f t="shared" si="0"/>
        <v> </v>
      </c>
      <c r="H28" s="355" t="str">
        <f t="shared" si="1"/>
        <v> </v>
      </c>
      <c r="I28" s="333" t="str">
        <f t="shared" si="3"/>
        <v> </v>
      </c>
    </row>
    <row r="29" spans="1:9" ht="12.75">
      <c r="A29" s="140" t="str">
        <f>'t1'!A29</f>
        <v>Personale contrattista a t. ind. (a)</v>
      </c>
      <c r="B29" s="328" t="str">
        <f>'t1'!B29</f>
        <v>000061</v>
      </c>
      <c r="C29" s="352">
        <f>'t12'!C29</f>
        <v>0</v>
      </c>
      <c r="D29" s="353">
        <f>'t12'!D29</f>
        <v>0</v>
      </c>
      <c r="E29" s="354" t="str">
        <f t="shared" si="2"/>
        <v> </v>
      </c>
      <c r="F29" s="374">
        <v>0</v>
      </c>
      <c r="G29" s="354" t="str">
        <f t="shared" si="0"/>
        <v> </v>
      </c>
      <c r="H29" s="355" t="str">
        <f t="shared" si="1"/>
        <v> </v>
      </c>
      <c r="I29" s="333" t="str">
        <f t="shared" si="3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40"/>
  <dimension ref="A1:M20"/>
  <sheetViews>
    <sheetView showGridLines="0" zoomScalePageLayoutView="0" workbookViewId="0" topLeftCell="A1">
      <selection activeCell="B2" sqref="B2"/>
    </sheetView>
  </sheetViews>
  <sheetFormatPr defaultColWidth="9.33203125" defaultRowHeight="10.5"/>
  <cols>
    <col min="1" max="1" width="7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33.75" customHeight="1">
      <c r="A1" s="1048" t="str">
        <f>'t1'!A1</f>
        <v>COMPARTO Digit-PA - anno 2016</v>
      </c>
      <c r="B1" s="1048"/>
      <c r="C1" s="1048"/>
      <c r="D1" s="1048"/>
      <c r="E1" s="753"/>
      <c r="F1" s="325"/>
      <c r="G1" s="325"/>
      <c r="H1" s="325"/>
      <c r="I1" s="325"/>
      <c r="K1" s="3"/>
      <c r="M1"/>
    </row>
    <row r="2" spans="1:13" ht="15.75" thickBot="1">
      <c r="A2" s="952" t="s">
        <v>611</v>
      </c>
      <c r="B2" s="953"/>
      <c r="C2" s="953"/>
      <c r="D2" s="953"/>
      <c r="E2" s="326"/>
      <c r="F2" s="326"/>
      <c r="G2" s="326"/>
      <c r="H2" s="326"/>
      <c r="I2" s="326"/>
      <c r="K2" s="3"/>
      <c r="M2"/>
    </row>
    <row r="3" spans="1:5" ht="33" customHeight="1" thickBot="1">
      <c r="A3" s="1137" t="s">
        <v>612</v>
      </c>
      <c r="B3" s="1138"/>
      <c r="C3" s="1138"/>
      <c r="D3" s="1139"/>
      <c r="E3" s="779"/>
    </row>
    <row r="4" spans="1:4" s="200" customFormat="1" ht="30.75" thickBot="1">
      <c r="A4" s="690" t="s">
        <v>527</v>
      </c>
      <c r="B4" s="691" t="s">
        <v>528</v>
      </c>
      <c r="C4" s="691" t="s">
        <v>529</v>
      </c>
      <c r="D4" s="692" t="s">
        <v>530</v>
      </c>
    </row>
    <row r="5" spans="1:4" ht="39" customHeight="1">
      <c r="A5" s="780" t="str">
        <f>SI_1!B85</f>
        <v>Indicare il numero delle unita rilevate in tabella 1 tra i "presenti al 31.12" che appartengono alle categorie protette (Legge n.68/99).</v>
      </c>
      <c r="B5" s="781">
        <f>SI_1!G85</f>
        <v>0</v>
      </c>
      <c r="C5" s="781">
        <f>'t1'!L30+'t1'!M30</f>
        <v>0</v>
      </c>
      <c r="D5" s="960" t="str">
        <f>IF(B5&lt;=C5,"OK","Dati incoerenti: controllare i valori")</f>
        <v>OK</v>
      </c>
    </row>
    <row r="6" spans="1:4" ht="39" customHeight="1">
      <c r="A6" s="782" t="str">
        <f>SI_1!B106</f>
        <v>Indicare il numero delle unita rilevate in tabella 1 tra i "presenti al 31.12" che risultavano titolari di permessi per legge n. 104/92.</v>
      </c>
      <c r="B6" s="783">
        <f>SI_1!G106</f>
        <v>0</v>
      </c>
      <c r="C6" s="783">
        <f>'t1'!L30+'t1'!M30</f>
        <v>0</v>
      </c>
      <c r="D6" s="959" t="str">
        <f>IF(B6&lt;=C6,"OK","Dati incoerenti: controllare i valori")</f>
        <v>OK</v>
      </c>
    </row>
    <row r="7" spans="1:4" ht="39" customHeight="1" thickBot="1">
      <c r="A7" s="784" t="str">
        <f>SI_1!B109</f>
        <v>Indicare il numero delle unita rilevate in tabella 1 tra i "presenti al 31.12" che risultavano titolari di permessi ai sensi dell'art. 42, c.5 D.lgs.151/2001.</v>
      </c>
      <c r="B7" s="785">
        <f>SI_1!G109</f>
        <v>0</v>
      </c>
      <c r="C7" s="785">
        <f>'t1'!L30+'t1'!M30</f>
        <v>0</v>
      </c>
      <c r="D7" s="958" t="str">
        <f>IF(B7&lt;=C7,"OK","Dati incoerenti: controllare i valori")</f>
        <v>OK</v>
      </c>
    </row>
    <row r="10" spans="1:13" ht="15.75" thickBot="1">
      <c r="A10" s="954" t="s">
        <v>613</v>
      </c>
      <c r="B10" s="953"/>
      <c r="C10" s="953"/>
      <c r="D10" s="953"/>
      <c r="E10" s="326"/>
      <c r="F10" s="326"/>
      <c r="G10" s="326"/>
      <c r="H10" s="326"/>
      <c r="I10" s="326"/>
      <c r="K10" s="3"/>
      <c r="M10"/>
    </row>
    <row r="11" spans="1:5" ht="32.25" customHeight="1" thickBot="1">
      <c r="A11" s="1137" t="s">
        <v>614</v>
      </c>
      <c r="B11" s="1138"/>
      <c r="C11" s="1138"/>
      <c r="D11" s="1139"/>
      <c r="E11" s="779"/>
    </row>
    <row r="12" spans="1:4" s="200" customFormat="1" ht="21" thickBot="1">
      <c r="A12" s="786" t="s">
        <v>527</v>
      </c>
      <c r="B12" s="787" t="s">
        <v>528</v>
      </c>
      <c r="C12" s="787" t="s">
        <v>531</v>
      </c>
      <c r="D12" s="788" t="s">
        <v>532</v>
      </c>
    </row>
    <row r="13" spans="1:4" ht="39" customHeight="1">
      <c r="A13" s="789" t="str">
        <f>SI_1!B106</f>
        <v>Indicare il numero delle unita rilevate in tabella 1 tra i "presenti al 31.12" che risultavano titolari di permessi per legge n. 104/92.</v>
      </c>
      <c r="B13" s="790">
        <f>SI_1!G106</f>
        <v>0</v>
      </c>
      <c r="C13" s="791">
        <f>'t11'!I32+'t11'!J32</f>
        <v>0</v>
      </c>
      <c r="D13" s="956" t="str">
        <f>(IF(AND(C13=0,B13&gt;0),"Mancano le assenze per questa causale",IF(AND(C13&gt;0,B13=0),"Dichiarare Unita nella domanda della Scheda Informativa 1","OK")))</f>
        <v>OK</v>
      </c>
    </row>
    <row r="14" spans="1:4" ht="39" customHeight="1" thickBot="1">
      <c r="A14" s="792" t="str">
        <f>SI_1!B109</f>
        <v>Indicare il numero delle unita rilevate in tabella 1 tra i "presenti al 31.12" che risultavano titolari di permessi ai sensi dell'art. 42, c.5 D.lgs.151/2001.</v>
      </c>
      <c r="B14" s="785">
        <f>SI_1!G109</f>
        <v>0</v>
      </c>
      <c r="C14" s="793">
        <f>'t11'!G32+'t11'!H32</f>
        <v>0</v>
      </c>
      <c r="D14" s="957" t="str">
        <f>(IF(AND(C14=0,B14&gt;0),"Mancano le assenze per questa causale",IF(AND(C14&gt;0,B14=0),"Dichiarare Unita nella domanda della Scheda Informativa 1","OK")))</f>
        <v>OK</v>
      </c>
    </row>
    <row r="17" spans="1:13" ht="12.75" customHeight="1" thickBot="1">
      <c r="A17" s="955" t="s">
        <v>615</v>
      </c>
      <c r="B17" s="953"/>
      <c r="C17" s="953"/>
      <c r="D17" s="953"/>
      <c r="E17" s="326"/>
      <c r="F17" s="326"/>
      <c r="G17" s="326"/>
      <c r="H17" s="326"/>
      <c r="I17" s="326"/>
      <c r="K17" s="3"/>
      <c r="M17"/>
    </row>
    <row r="18" spans="1:5" ht="30.75" customHeight="1" thickBot="1">
      <c r="A18" s="1137" t="s">
        <v>616</v>
      </c>
      <c r="B18" s="1138"/>
      <c r="C18" s="1138"/>
      <c r="D18" s="1139"/>
      <c r="E18" s="779"/>
    </row>
    <row r="19" spans="1:4" ht="21" thickBot="1">
      <c r="A19" s="786" t="s">
        <v>527</v>
      </c>
      <c r="B19" s="787" t="s">
        <v>600</v>
      </c>
      <c r="C19" s="787" t="s">
        <v>531</v>
      </c>
      <c r="D19" s="788" t="s">
        <v>532</v>
      </c>
    </row>
    <row r="20" spans="1:4" ht="37.5" customHeight="1" thickBot="1">
      <c r="A20" s="792" t="s">
        <v>515</v>
      </c>
      <c r="B20" s="790">
        <f>SI_1!G82</f>
        <v>0</v>
      </c>
      <c r="C20" s="791">
        <f>'t11'!E32+'t11'!F32</f>
        <v>0</v>
      </c>
      <c r="D20" s="956" t="str">
        <f>(IF(AND(C20=0,B20&gt;0),"Mancano le assenze per questa causale",IF(AND(C20&gt;0,B20=0),"Dichiarare Somme nella domanda della Scheda Informativa 1","OK")))</f>
        <v>OK</v>
      </c>
    </row>
  </sheetData>
  <sheetProtection password="EA98" sheet="1" formatColumns="0" selectLockedCells="1" selectUnlockedCells="1"/>
  <mergeCells count="4">
    <mergeCell ref="A1:D1"/>
    <mergeCell ref="A3:D3"/>
    <mergeCell ref="A11:D11"/>
    <mergeCell ref="A18:D18"/>
  </mergeCells>
  <conditionalFormatting sqref="D20 D13:D14 D5:D7">
    <cfRule type="notContainsText" priority="1" dxfId="5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3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2" sqref="A2"/>
      <selection pane="bottomLeft" activeCell="B2" sqref="B2:G2"/>
    </sheetView>
  </sheetViews>
  <sheetFormatPr defaultColWidth="9.33203125" defaultRowHeight="10.5"/>
  <cols>
    <col min="1" max="1" width="71.33203125" style="428" customWidth="1"/>
    <col min="2" max="2" width="8" style="428" customWidth="1"/>
    <col min="3" max="3" width="14.16015625" style="428" customWidth="1"/>
    <col min="4" max="4" width="15.33203125" style="428" customWidth="1"/>
    <col min="5" max="5" width="25" style="428" bestFit="1" customWidth="1"/>
    <col min="6" max="6" width="17.33203125" style="428" customWidth="1"/>
    <col min="7" max="7" width="17.16015625" style="428" customWidth="1"/>
    <col min="8" max="14" width="9.33203125" style="428" customWidth="1"/>
  </cols>
  <sheetData>
    <row r="1" spans="1:13" s="5" customFormat="1" ht="26.25" customHeight="1">
      <c r="A1" s="1048" t="str">
        <f>'t1'!A1:K1</f>
        <v>COMPARTO Digit-PA - anno 2016</v>
      </c>
      <c r="B1" s="1048"/>
      <c r="C1" s="1048"/>
      <c r="D1" s="1048"/>
      <c r="E1" s="1048"/>
      <c r="F1" s="325"/>
      <c r="G1" s="322"/>
      <c r="H1" s="325"/>
      <c r="K1" s="3"/>
      <c r="M1" s="427"/>
    </row>
    <row r="2" spans="2:13" s="5" customFormat="1" ht="15" customHeight="1">
      <c r="B2" s="1120"/>
      <c r="C2" s="1120"/>
      <c r="D2" s="1120"/>
      <c r="E2" s="1120"/>
      <c r="F2" s="1120"/>
      <c r="G2" s="1120"/>
      <c r="J2" s="326"/>
      <c r="K2" s="3"/>
      <c r="M2" s="427"/>
    </row>
    <row r="3" spans="1:2" s="5" customFormat="1" ht="21" customHeight="1" thickBot="1">
      <c r="A3" s="329" t="s">
        <v>267</v>
      </c>
      <c r="B3" s="7"/>
    </row>
    <row r="4" spans="1:7" ht="20.25" customHeight="1" thickBot="1">
      <c r="A4" s="339" t="s">
        <v>268</v>
      </c>
      <c r="B4" s="1145">
        <f>'t12'!J30+'t13'!M30</f>
        <v>0</v>
      </c>
      <c r="C4" s="1146"/>
      <c r="D4" s="1146"/>
      <c r="E4" s="1146"/>
      <c r="F4" s="1146"/>
      <c r="G4" s="1147"/>
    </row>
    <row r="5" spans="1:14" ht="85.5" customHeight="1" thickBot="1">
      <c r="A5" s="224" t="s">
        <v>112</v>
      </c>
      <c r="B5" s="225" t="s">
        <v>252</v>
      </c>
      <c r="C5" s="225" t="s">
        <v>253</v>
      </c>
      <c r="D5" s="226" t="s">
        <v>254</v>
      </c>
      <c r="E5" s="1148" t="s">
        <v>251</v>
      </c>
      <c r="F5" s="1149"/>
      <c r="G5" s="1150"/>
      <c r="H5" s="427"/>
      <c r="I5" s="427"/>
      <c r="J5" s="427"/>
      <c r="K5" s="427"/>
      <c r="L5" s="427"/>
      <c r="M5" s="427"/>
      <c r="N5" s="427"/>
    </row>
    <row r="6" spans="1:14" ht="19.5" customHeight="1">
      <c r="A6" s="223" t="str">
        <f>'t14'!A4</f>
        <v>ASSEGNI PER IL NUCLEO FAMILIARE</v>
      </c>
      <c r="B6" s="334" t="str">
        <f>'t14'!B4</f>
        <v>L005</v>
      </c>
      <c r="C6" s="330">
        <f>'t14'!D4</f>
        <v>0</v>
      </c>
      <c r="D6" s="429" t="str">
        <f aca="true" t="shared" si="0" ref="D6:D12">IF($B$4=0," ",(IF(C6=0," ",C6/$B$4)))</f>
        <v> </v>
      </c>
      <c r="E6" s="1157" t="str">
        <f>IF($B$4=0,"TABELLE 12 -13 ASSENTI",(IF('t12'!$J$30=0,"TAB. 12 ASSENTE",(IF('t13'!M30=0,"TAB. 13 ASSENTE"," ")))))</f>
        <v>TABELLE 12 -13 ASSENTI</v>
      </c>
      <c r="F6" s="1158"/>
      <c r="G6" s="1159"/>
      <c r="H6" s="427"/>
      <c r="I6" s="427"/>
      <c r="J6" s="427"/>
      <c r="K6" s="427"/>
      <c r="L6" s="427"/>
      <c r="M6" s="427"/>
      <c r="N6" s="427"/>
    </row>
    <row r="7" spans="1:14" ht="19.5" customHeight="1">
      <c r="A7" s="223" t="str">
        <f>'t14'!A5</f>
        <v>GESTIONE MENSE </v>
      </c>
      <c r="B7" s="334" t="str">
        <f>'t14'!B5</f>
        <v>L010</v>
      </c>
      <c r="C7" s="331">
        <f>'t14'!D5</f>
        <v>0</v>
      </c>
      <c r="D7" s="430" t="str">
        <f t="shared" si="0"/>
        <v> </v>
      </c>
      <c r="E7" s="1151"/>
      <c r="F7" s="1152"/>
      <c r="G7" s="1153"/>
      <c r="H7" s="427"/>
      <c r="I7" s="427"/>
      <c r="J7" s="427"/>
      <c r="K7" s="427"/>
      <c r="L7" s="427"/>
      <c r="M7" s="427"/>
      <c r="N7" s="427"/>
    </row>
    <row r="8" spans="1:14" ht="19.5" customHeight="1">
      <c r="A8" s="223" t="str">
        <f>'t14'!A6</f>
        <v>EROGAZIONE BUONI PASTO</v>
      </c>
      <c r="B8" s="334" t="str">
        <f>'t14'!B6</f>
        <v>L011</v>
      </c>
      <c r="C8" s="331">
        <f>'t14'!D6</f>
        <v>0</v>
      </c>
      <c r="D8" s="430" t="str">
        <f t="shared" si="0"/>
        <v> </v>
      </c>
      <c r="E8" s="1151"/>
      <c r="F8" s="1152"/>
      <c r="G8" s="1153"/>
      <c r="H8" s="427"/>
      <c r="I8" s="427"/>
      <c r="J8" s="427"/>
      <c r="K8" s="427"/>
      <c r="L8" s="427"/>
      <c r="M8" s="427"/>
      <c r="N8" s="427"/>
    </row>
    <row r="9" spans="1:14" ht="19.5" customHeight="1">
      <c r="A9" s="223" t="str">
        <f>'t14'!A7</f>
        <v>FORMAZIONE DEL PERSONALE</v>
      </c>
      <c r="B9" s="334" t="str">
        <f>'t14'!B7</f>
        <v>L020</v>
      </c>
      <c r="C9" s="331">
        <f>'t14'!D7</f>
        <v>0</v>
      </c>
      <c r="D9" s="430" t="str">
        <f t="shared" si="0"/>
        <v> </v>
      </c>
      <c r="E9" s="1151"/>
      <c r="F9" s="1152"/>
      <c r="G9" s="1153"/>
      <c r="H9" s="427"/>
      <c r="I9" s="427"/>
      <c r="J9" s="427"/>
      <c r="K9" s="427"/>
      <c r="L9" s="427"/>
      <c r="M9" s="427"/>
      <c r="N9" s="427"/>
    </row>
    <row r="10" spans="1:14" ht="19.5" customHeight="1">
      <c r="A10" s="223" t="str">
        <f>'t14'!A8</f>
        <v>BENESSERE DEL PERSONALE</v>
      </c>
      <c r="B10" s="334" t="str">
        <f>'t14'!B8</f>
        <v>L090</v>
      </c>
      <c r="C10" s="331">
        <f>'t14'!D8</f>
        <v>0</v>
      </c>
      <c r="D10" s="430" t="str">
        <f t="shared" si="0"/>
        <v> </v>
      </c>
      <c r="E10" s="1151"/>
      <c r="F10" s="1152"/>
      <c r="G10" s="1153"/>
      <c r="H10" s="427"/>
      <c r="I10" s="427"/>
      <c r="J10" s="427"/>
      <c r="K10" s="427"/>
      <c r="L10" s="427"/>
      <c r="M10" s="427"/>
      <c r="N10" s="427"/>
    </row>
    <row r="11" spans="1:14" ht="19.5" customHeight="1" thickBot="1">
      <c r="A11" s="223" t="str">
        <f>'t14'!A9</f>
        <v>EQUO INDENNIZZO AL PERSONALE</v>
      </c>
      <c r="B11" s="334" t="str">
        <f>'t14'!B9</f>
        <v>L100</v>
      </c>
      <c r="C11" s="331">
        <f>'t14'!D9</f>
        <v>0</v>
      </c>
      <c r="D11" s="431" t="str">
        <f t="shared" si="0"/>
        <v> </v>
      </c>
      <c r="E11" s="1154"/>
      <c r="F11" s="1155"/>
      <c r="G11" s="1156"/>
      <c r="H11" s="427"/>
      <c r="I11" s="427"/>
      <c r="J11" s="427"/>
      <c r="K11" s="427"/>
      <c r="L11" s="427"/>
      <c r="M11" s="427"/>
      <c r="N11" s="427"/>
    </row>
    <row r="12" spans="1:14" ht="30.75" customHeight="1" thickBot="1">
      <c r="A12" s="223" t="str">
        <f>'t14'!A10</f>
        <v>SOMME CORRISPOSTE AD AGENZIA DI SOMMINISTRAZIONE(INTERINALI)</v>
      </c>
      <c r="B12" s="334" t="str">
        <f>'t14'!B10</f>
        <v>L105</v>
      </c>
      <c r="C12" s="331">
        <f>'t14'!D10</f>
        <v>0</v>
      </c>
      <c r="D12" s="431" t="str">
        <f t="shared" si="0"/>
        <v> </v>
      </c>
      <c r="E12" s="1143" t="str">
        <f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1160"/>
      <c r="G12" s="1161"/>
      <c r="H12" s="427"/>
      <c r="I12" s="427"/>
      <c r="J12" s="427"/>
      <c r="K12" s="427"/>
      <c r="L12" s="427"/>
      <c r="M12" s="427"/>
      <c r="N12" s="427"/>
    </row>
    <row r="13" spans="1:14" ht="19.5" customHeight="1" thickBot="1">
      <c r="A13" s="223" t="str">
        <f>'t14'!A11</f>
        <v>COPERTURE ASSICURATIVE</v>
      </c>
      <c r="B13" s="334" t="str">
        <f>'t14'!B11</f>
        <v>L107</v>
      </c>
      <c r="C13" s="331">
        <f>'t14'!D11</f>
        <v>0</v>
      </c>
      <c r="D13" s="429" t="str">
        <f aca="true" t="shared" si="1" ref="D13:D21">IF($B$4=0," ",(IF(C13=0," ",C13/$B$4)))</f>
        <v> </v>
      </c>
      <c r="E13" s="1140" t="str">
        <f>IF($B$4=0,"TABELLE 12 -13 ASSENTI",(IF('t12'!$J$30=0,"TAB. 12 ASSENTE",(IF('t13'!$M$30=0,"TAB. 13 ASSENTE"," ")))))</f>
        <v>TABELLE 12 -13 ASSENTI</v>
      </c>
      <c r="F13" s="1144" t="s">
        <v>305</v>
      </c>
      <c r="G13" s="1162" t="s">
        <v>305</v>
      </c>
      <c r="H13" s="427"/>
      <c r="I13" s="427"/>
      <c r="J13" s="427"/>
      <c r="K13" s="427"/>
      <c r="L13" s="427"/>
      <c r="M13" s="427"/>
      <c r="N13" s="427"/>
    </row>
    <row r="14" spans="1:14" ht="41.25" customHeight="1" thickBot="1">
      <c r="A14" s="223" t="str">
        <f>'t14'!A12</f>
        <v>CONTRATTI DI COLLABORAZIONE COORDINATA E CONTINUATIVA</v>
      </c>
      <c r="B14" s="334" t="str">
        <f>'t14'!B12</f>
        <v>L108</v>
      </c>
      <c r="C14" s="331">
        <f>'t14'!D12</f>
        <v>0</v>
      </c>
      <c r="D14" s="430" t="str">
        <f t="shared" si="1"/>
        <v> </v>
      </c>
      <c r="E14" s="1143" t="str">
        <f>IF(SI_1!G56=0,IF('t14'!D12=0," ","MANCA IL NUMERO DEI CONTRATTI NELLA SI_1"),IF('t14'!D12=0,"VERIFICARE SE INSERIRE LE SPESE"," "))</f>
        <v> </v>
      </c>
      <c r="F14" s="1144"/>
      <c r="G14" s="356" t="str">
        <f>IF(AND(C14&gt;0,SI_1!G56&gt;0),"VALORE MEDIO UNITARIO DI SPESA =  "&amp;C14/SI_1!G56," ")</f>
        <v> </v>
      </c>
      <c r="H14" s="427"/>
      <c r="I14" s="427"/>
      <c r="J14" s="427"/>
      <c r="K14" s="427"/>
      <c r="L14" s="427"/>
      <c r="M14" s="427"/>
      <c r="N14" s="427"/>
    </row>
    <row r="15" spans="1:14" ht="41.25" customHeight="1" thickBot="1">
      <c r="A15" s="223" t="str">
        <f>'t14'!A13</f>
        <v>INCARICHI LIBERO PROFESSIONALI/STUDIO/RICERCA/CONSULENZA</v>
      </c>
      <c r="B15" s="334" t="str">
        <f>'t14'!B13</f>
        <v>L109</v>
      </c>
      <c r="C15" s="331">
        <f>'t14'!D13</f>
        <v>0</v>
      </c>
      <c r="D15" s="430" t="str">
        <f t="shared" si="1"/>
        <v> </v>
      </c>
      <c r="E15" s="1143" t="str">
        <f>IF(SI_1!G59=0,IF('t14'!D13=0," ","MANCA IL NUMERO DEI CONTRATTI NELLA SI_1"),IF('t14'!D13=0,"VERIFICARE SE INSERIRE LE SPESE"," "))</f>
        <v> </v>
      </c>
      <c r="F15" s="1144"/>
      <c r="G15" s="356" t="str">
        <f>IF(AND(C15&gt;0,SI_1!G59&gt;0),"VALORE MEDIO UNITARIO DI SPESA =  "&amp;C15/SI_1!G59," ")</f>
        <v> </v>
      </c>
      <c r="H15" s="427"/>
      <c r="I15" s="427"/>
      <c r="J15" s="427"/>
      <c r="K15" s="427"/>
      <c r="L15" s="427"/>
      <c r="M15" s="427"/>
      <c r="N15" s="427"/>
    </row>
    <row r="16" spans="1:14" ht="41.25" customHeight="1" thickBot="1">
      <c r="A16" s="223" t="str">
        <f>'t14'!A14</f>
        <v>CONTRATTI PER RESA SERVIZI/ADEMPIMENTI OBBLIGATORI PER LEGGE</v>
      </c>
      <c r="B16" s="334" t="str">
        <f>'t14'!B14</f>
        <v>L115</v>
      </c>
      <c r="C16" s="331">
        <f>'t14'!D14</f>
        <v>0</v>
      </c>
      <c r="D16" s="430" t="str">
        <f>IF($B$4=0," ",(IF(C16=0," ",C16/$B$4)))</f>
        <v> </v>
      </c>
      <c r="E16" s="1143" t="str">
        <f>IF(SI_1!G62=0,IF('t14'!D14=0," ","MANCA IL NUMERO DEI CONTRATTI NELLA SI_1"),IF('t14'!D14=0,"VERIFICARE SE INSERIRE LE SPESE"," "))</f>
        <v> </v>
      </c>
      <c r="F16" s="1144"/>
      <c r="G16" s="356" t="str">
        <f>IF(AND(C16&gt;0,SI_1!G62&gt;0),"VALORE MEDIO UNITARIO DI SPESA =  "&amp;C16/SI_1!G62," ")</f>
        <v> </v>
      </c>
      <c r="H16" s="427"/>
      <c r="I16" s="427"/>
      <c r="J16" s="427"/>
      <c r="K16" s="427"/>
      <c r="L16" s="427"/>
      <c r="M16" s="427"/>
      <c r="N16" s="427"/>
    </row>
    <row r="17" spans="1:14" ht="19.5" customHeight="1">
      <c r="A17" s="223" t="str">
        <f>'t14'!A15</f>
        <v>ALTRE SPESE</v>
      </c>
      <c r="B17" s="334" t="str">
        <f>'t14'!B15</f>
        <v>L110</v>
      </c>
      <c r="C17" s="331">
        <f>'t14'!D15</f>
        <v>0</v>
      </c>
      <c r="D17" s="430" t="str">
        <f t="shared" si="1"/>
        <v> </v>
      </c>
      <c r="E17" s="1157" t="str">
        <f>IF($B$4=0,"TABELLE 12 -13 ASSENTI",(IF('t12'!J30=0,"TAB. 12 ASSENTE",(IF('t13'!M30=0,"TAB. 13 ASSENTE"," ")))))</f>
        <v>TABELLE 12 -13 ASSENTI</v>
      </c>
      <c r="F17" s="1163" t="s">
        <v>305</v>
      </c>
      <c r="G17" s="1164" t="s">
        <v>305</v>
      </c>
      <c r="H17" s="427"/>
      <c r="I17" s="427"/>
      <c r="J17" s="427"/>
      <c r="K17" s="427"/>
      <c r="L17" s="427"/>
      <c r="M17" s="427"/>
      <c r="N17" s="427"/>
    </row>
    <row r="18" spans="1:14" ht="19.5" customHeight="1">
      <c r="A18" s="223" t="str">
        <f>'t14'!A16</f>
        <v>RETRIBUZIONI PERSONALE  A TEMPO DETERMINATO</v>
      </c>
      <c r="B18" s="334" t="str">
        <f>'t14'!B16</f>
        <v>P015</v>
      </c>
      <c r="C18" s="331">
        <f>'t14'!D16</f>
        <v>0</v>
      </c>
      <c r="D18" s="430" t="str">
        <f t="shared" si="1"/>
        <v> </v>
      </c>
      <c r="E18" s="1165" t="s">
        <v>305</v>
      </c>
      <c r="F18" s="1166" t="s">
        <v>305</v>
      </c>
      <c r="G18" s="1167" t="s">
        <v>305</v>
      </c>
      <c r="H18" s="427"/>
      <c r="I18" s="427"/>
      <c r="J18" s="427"/>
      <c r="K18" s="427"/>
      <c r="L18" s="427"/>
      <c r="M18" s="427"/>
      <c r="N18" s="427"/>
    </row>
    <row r="19" spans="1:14" ht="19.5" customHeight="1">
      <c r="A19" s="223" t="str">
        <f>'t14'!A17</f>
        <v>RETRIBUZIONI PERSONALE CON CONTRATTO DI FORMAZIONE E LAVORO</v>
      </c>
      <c r="B19" s="334" t="str">
        <f>'t14'!B17</f>
        <v>P016</v>
      </c>
      <c r="C19" s="331">
        <f>'t14'!D17</f>
        <v>0</v>
      </c>
      <c r="D19" s="430" t="str">
        <f t="shared" si="1"/>
        <v> </v>
      </c>
      <c r="E19" s="1165" t="s">
        <v>305</v>
      </c>
      <c r="F19" s="1166" t="s">
        <v>305</v>
      </c>
      <c r="G19" s="1167" t="s">
        <v>305</v>
      </c>
      <c r="H19" s="427"/>
      <c r="I19" s="427"/>
      <c r="J19" s="427"/>
      <c r="K19" s="427"/>
      <c r="L19" s="427"/>
      <c r="M19" s="427"/>
      <c r="N19" s="427"/>
    </row>
    <row r="20" spans="1:14" ht="19.5" customHeight="1" thickBot="1">
      <c r="A20" s="223" t="str">
        <f>'t14'!A18</f>
        <v>INDENNITA' DI MISSIONE E TRASFERIMENTO</v>
      </c>
      <c r="B20" s="334" t="str">
        <f>'t14'!B18</f>
        <v>P030</v>
      </c>
      <c r="C20" s="331">
        <f>'t14'!D18</f>
        <v>0</v>
      </c>
      <c r="D20" s="430" t="str">
        <f t="shared" si="1"/>
        <v> </v>
      </c>
      <c r="E20" s="1168" t="s">
        <v>305</v>
      </c>
      <c r="F20" s="1169" t="s">
        <v>305</v>
      </c>
      <c r="G20" s="1170" t="s">
        <v>305</v>
      </c>
      <c r="H20" s="427"/>
      <c r="I20" s="427"/>
      <c r="J20" s="427"/>
      <c r="K20" s="427"/>
      <c r="L20" s="427"/>
      <c r="M20" s="427"/>
      <c r="N20" s="427"/>
    </row>
    <row r="21" spans="1:14" ht="30.75" customHeight="1" thickBot="1">
      <c r="A21" s="223" t="str">
        <f>'t14'!A20</f>
        <v>CONTRIBUTI A CARICO DELL'AMM.NE SU COMP. FISSE E ACCESSORIE</v>
      </c>
      <c r="B21" s="334" t="str">
        <f>'t14'!B20</f>
        <v>P055</v>
      </c>
      <c r="C21" s="331">
        <f>'t14'!D20</f>
        <v>0</v>
      </c>
      <c r="D21" s="430" t="str">
        <f t="shared" si="1"/>
        <v> </v>
      </c>
      <c r="E21" s="505" t="str">
        <f>IF(AND(C31=0,B4=0)," ",IF(C31=0,"TABELLA 14 ASSENTE",IF(AND(B4=0,C18=0,C19=0,C25=0),"INSERIRE RETRIBUZIONI",IF(C21=0,"INSERIRE CONTRIBUTI",ROUND((C21/(B4+C18+C19+C25)*100),2)))))</f>
        <v> </v>
      </c>
      <c r="F21" s="1160" t="str">
        <f>IF(AND(B4=0,C31=0)," ",IF(C31=0,"VALORE INCONGRUENTE",IF(C21=0," ",IF(OR(E21&lt;20.825,E21&gt;28.175),"VALORE INCONGRUENTE (Inc. 4)","OK"))))</f>
        <v> </v>
      </c>
      <c r="G21" s="1161"/>
      <c r="H21" s="427"/>
      <c r="I21" s="427"/>
      <c r="J21" s="427"/>
      <c r="K21" s="427"/>
      <c r="L21" s="427"/>
      <c r="M21" s="427"/>
      <c r="N21" s="427"/>
    </row>
    <row r="22" spans="1:14" ht="30.75" customHeight="1" thickBot="1">
      <c r="A22" s="223" t="str">
        <f>'t14'!A21</f>
        <v>QUOTE ANNUE ACCANTONAMENTO TFR O ALTRA IND. FINE SERVIZIO</v>
      </c>
      <c r="B22" s="334" t="str">
        <f>'t14'!B21</f>
        <v>P058</v>
      </c>
      <c r="C22" s="331">
        <f>'t14'!D21</f>
        <v>0</v>
      </c>
      <c r="D22" s="430" t="str">
        <f>IF($B$4=0," ",(IF(C22=0," ",C22/$B$4)))</f>
        <v> </v>
      </c>
      <c r="E22" s="1151" t="str">
        <f>IF($B$4=0,"TABELLE 12 -13 ASSENTI",(IF('t12'!$J$30=0,"TAB. 12 ASSENTE",(IF('t13'!$M$30=0,"TAB. 13 ASSENTE"," ")))))</f>
        <v>TABELLE 12 -13 ASSENTI</v>
      </c>
      <c r="F22" s="1152" t="s">
        <v>305</v>
      </c>
      <c r="G22" s="1153" t="s">
        <v>305</v>
      </c>
      <c r="H22" s="427"/>
      <c r="I22" s="427"/>
      <c r="J22" s="427"/>
      <c r="K22" s="427"/>
      <c r="L22" s="427"/>
      <c r="M22" s="427"/>
      <c r="N22" s="427"/>
    </row>
    <row r="23" spans="1:14" ht="24" customHeight="1" thickBot="1">
      <c r="A23" s="223" t="str">
        <f>'t14'!A22</f>
        <v>IRAP</v>
      </c>
      <c r="B23" s="334" t="str">
        <f>'t14'!B22</f>
        <v>P061</v>
      </c>
      <c r="C23" s="331">
        <f>'t14'!D22</f>
        <v>0</v>
      </c>
      <c r="D23" s="430" t="str">
        <f>IF($B$4=0," ",IF(C23=0," ",C23/$B$4))</f>
        <v> </v>
      </c>
      <c r="E23" s="505" t="str">
        <f>IF(AND(B4=0,C31=0)," ",IF(C31=0,"TABELLA 14 ASSENTE",IF(AND(B4=0,C18=0,C19=0,C25=0),"INSERIRE RETRIBUZIONI",IF(C23=0,"INSERIRE SOMME IRAP",ROUND((C23/(B4+C18+C19+C25)*100),2)))))</f>
        <v> </v>
      </c>
      <c r="F23" s="1160" t="str">
        <f>IF('t14'!G22=1,IF(E23&gt;8.5,"VALORE INCONGRUENTE (Inc.4)","E' stata dichiarata IRAP Commerciale"),IF(AND(B4=0,C31=0)," ",IF(C31=0,"VALORE INCONGRUENTE",IF(C23=0," ",IF(OR(E23&lt;7.65,E23&gt;9.35),"VALORE INCONGRUENTE (Inc.4)","OK")))))</f>
        <v> </v>
      </c>
      <c r="G23" s="1161"/>
      <c r="H23" s="427"/>
      <c r="I23" s="427"/>
      <c r="J23" s="427"/>
      <c r="K23" s="427"/>
      <c r="L23" s="427"/>
      <c r="M23" s="427"/>
      <c r="N23" s="427"/>
    </row>
    <row r="24" spans="1:14" ht="19.5" customHeight="1" thickBot="1">
      <c r="A24" s="223" t="str">
        <f>'t14'!A23</f>
        <v>ONERI PER I CONTRATTI DI SOMMINISTRAZIONE(INTERINALI)</v>
      </c>
      <c r="B24" s="334" t="str">
        <f>'t14'!B23</f>
        <v>P062</v>
      </c>
      <c r="C24" s="332">
        <f>'t14'!D23</f>
        <v>0</v>
      </c>
      <c r="D24" s="432" t="str">
        <f>IF($B$4=0," ",(IF(AND(C24=0,C12&gt;0),"MANCANO GLI ONERI PER I LAVORATORI",IF(C24=0," ",C24/$B$4))))</f>
        <v> </v>
      </c>
      <c r="E24" s="1140" t="str">
        <f>(IF(AND(C24=0,C12&gt;0),"L105 VALORIZZATA; INSERIRE RETRIBUZIONI PER INTERINALI (P062)"," "))</f>
        <v> </v>
      </c>
      <c r="F24" s="1141"/>
      <c r="G24" s="1142"/>
      <c r="H24" s="427"/>
      <c r="I24" s="427"/>
      <c r="J24" s="427"/>
      <c r="K24" s="427"/>
      <c r="L24" s="427"/>
      <c r="M24" s="427"/>
      <c r="N24" s="427"/>
    </row>
    <row r="25" spans="1:14" ht="19.5" customHeight="1">
      <c r="A25" s="223" t="str">
        <f>'t14'!A24</f>
        <v>COMPENSI PER PERSONALE LSU/LPU</v>
      </c>
      <c r="B25" s="334" t="str">
        <f>'t14'!B24</f>
        <v>P065</v>
      </c>
      <c r="C25" s="331">
        <f>'t14'!D24</f>
        <v>0</v>
      </c>
      <c r="D25" s="434" t="str">
        <f aca="true" t="shared" si="2" ref="D25:D30">IF($B$4=0," ",(IF(C25=0," ",C25/$B$4)))</f>
        <v> </v>
      </c>
      <c r="E25" s="1151" t="str">
        <f>IF($B$4=0,"TABELLE 12 -13 ASSENTI",(IF('t12'!$J$30=0,"TAB. 12 ASSENTE",(IF('t13'!$M$30=0,"TAB. 13 ASSENTE"," ")))))</f>
        <v>TABELLE 12 -13 ASSENTI</v>
      </c>
      <c r="F25" s="1152"/>
      <c r="G25" s="1153"/>
      <c r="H25" s="427"/>
      <c r="I25" s="427"/>
      <c r="J25" s="427"/>
      <c r="K25" s="427"/>
      <c r="L25" s="427"/>
      <c r="M25" s="427"/>
      <c r="N25" s="427"/>
    </row>
    <row r="26" spans="1:14" ht="19.5" customHeight="1">
      <c r="A26" s="223" t="str">
        <f>'t14'!A25</f>
        <v>SOMME RIMBORSATE PER PERSONALE COMAND./FUORI RUOLO/IN CONV.</v>
      </c>
      <c r="B26" s="334" t="str">
        <f>'t14'!B25</f>
        <v>P071</v>
      </c>
      <c r="C26" s="331">
        <f>'t14'!D25</f>
        <v>0</v>
      </c>
      <c r="D26" s="433" t="str">
        <f t="shared" si="2"/>
        <v> </v>
      </c>
      <c r="E26" s="1151"/>
      <c r="F26" s="1152"/>
      <c r="G26" s="1153"/>
      <c r="H26" s="427"/>
      <c r="I26" s="427"/>
      <c r="J26" s="427"/>
      <c r="K26" s="427"/>
      <c r="L26" s="427"/>
      <c r="M26" s="427"/>
      <c r="N26" s="427"/>
    </row>
    <row r="27" spans="1:14" ht="19.5" customHeight="1">
      <c r="A27" s="223" t="str">
        <f>'t14'!A26</f>
        <v>ALTRE SOMME RIMBORSATE ALLE AMMINISTRAZIONI</v>
      </c>
      <c r="B27" s="334" t="str">
        <f>'t14'!B26</f>
        <v>P074</v>
      </c>
      <c r="C27" s="331">
        <f>'t14'!D26</f>
        <v>0</v>
      </c>
      <c r="D27" s="433" t="str">
        <f t="shared" si="2"/>
        <v> </v>
      </c>
      <c r="E27" s="1151"/>
      <c r="F27" s="1152"/>
      <c r="G27" s="1153"/>
      <c r="H27" s="427"/>
      <c r="I27" s="427"/>
      <c r="J27" s="427"/>
      <c r="K27" s="427"/>
      <c r="L27" s="427"/>
      <c r="M27" s="427"/>
      <c r="N27" s="427"/>
    </row>
    <row r="28" spans="1:14" ht="19.5" customHeight="1">
      <c r="A28" s="223" t="str">
        <f>'t14'!A27</f>
        <v>SOMME RICEVUTE DA U.E. E/O PRIVATI (-)</v>
      </c>
      <c r="B28" s="334" t="str">
        <f>'t14'!B27</f>
        <v>P098</v>
      </c>
      <c r="C28" s="331">
        <f>'t14'!D27</f>
        <v>0</v>
      </c>
      <c r="D28" s="433" t="str">
        <f t="shared" si="2"/>
        <v> </v>
      </c>
      <c r="E28" s="1151"/>
      <c r="F28" s="1152"/>
      <c r="G28" s="1153"/>
      <c r="H28" s="427"/>
      <c r="I28" s="427"/>
      <c r="J28" s="427"/>
      <c r="K28" s="427"/>
      <c r="L28" s="427"/>
      <c r="M28" s="427"/>
      <c r="N28" s="427"/>
    </row>
    <row r="29" spans="1:14" ht="19.5" customHeight="1">
      <c r="A29" s="223" t="str">
        <f>'t14'!A28</f>
        <v>RIMBORSI RICEVUTI PER PERS. COMAND./FUORI RUOLO/IN CONV. (-)</v>
      </c>
      <c r="B29" s="334" t="str">
        <f>'t14'!B28</f>
        <v>P090</v>
      </c>
      <c r="C29" s="331">
        <f>'t14'!D28</f>
        <v>0</v>
      </c>
      <c r="D29" s="433" t="str">
        <f t="shared" si="2"/>
        <v> </v>
      </c>
      <c r="E29" s="1151"/>
      <c r="F29" s="1152"/>
      <c r="G29" s="1153"/>
      <c r="H29" s="427"/>
      <c r="I29" s="427"/>
      <c r="J29" s="427"/>
      <c r="K29" s="427"/>
      <c r="L29" s="427"/>
      <c r="M29" s="427"/>
      <c r="N29" s="427"/>
    </row>
    <row r="30" spans="1:14" ht="19.5" customHeight="1" thickBot="1">
      <c r="A30" s="223" t="str">
        <f>'t14'!A29</f>
        <v>ALTRI RIMBORSI RICEVUTI DALLE AMMINISTRAZIONI (-)</v>
      </c>
      <c r="B30" s="334" t="str">
        <f>'t14'!B29</f>
        <v>P099</v>
      </c>
      <c r="C30" s="331">
        <f>'t14'!D29</f>
        <v>0</v>
      </c>
      <c r="D30" s="433" t="str">
        <f t="shared" si="2"/>
        <v> </v>
      </c>
      <c r="E30" s="1154"/>
      <c r="F30" s="1155"/>
      <c r="G30" s="1156"/>
      <c r="H30" s="427"/>
      <c r="I30" s="427"/>
      <c r="J30" s="427"/>
      <c r="K30" s="427"/>
      <c r="L30" s="427"/>
      <c r="M30" s="427"/>
      <c r="N30" s="427"/>
    </row>
    <row r="31" spans="1:14" s="426" customFormat="1" ht="18" customHeight="1">
      <c r="A31" s="424" t="s">
        <v>79</v>
      </c>
      <c r="B31" s="424"/>
      <c r="C31" s="425">
        <f>SUM(C6:C30)</f>
        <v>0</v>
      </c>
      <c r="D31" s="424"/>
      <c r="E31" s="424"/>
      <c r="F31" s="424"/>
      <c r="G31" s="424"/>
      <c r="I31" s="428"/>
      <c r="J31" s="428"/>
      <c r="K31" s="428"/>
      <c r="L31" s="428"/>
      <c r="M31" s="428"/>
      <c r="N31" s="428"/>
    </row>
  </sheetData>
  <sheetProtection password="EA98" sheet="1" formatColumns="0" selectLockedCells="1" selectUnlockedCells="1"/>
  <mergeCells count="16">
    <mergeCell ref="E25:G30"/>
    <mergeCell ref="E6:G11"/>
    <mergeCell ref="E12:G12"/>
    <mergeCell ref="F21:G21"/>
    <mergeCell ref="F23:G23"/>
    <mergeCell ref="E13:G13"/>
    <mergeCell ref="E17:G20"/>
    <mergeCell ref="E22:G22"/>
    <mergeCell ref="E14:F14"/>
    <mergeCell ref="E15:F15"/>
    <mergeCell ref="E24:G24"/>
    <mergeCell ref="E16:F16"/>
    <mergeCell ref="A1:E1"/>
    <mergeCell ref="B2:G2"/>
    <mergeCell ref="B4:G4"/>
    <mergeCell ref="E5:G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2" r:id="rId1"/>
  <ignoredErrors>
    <ignoredError sqref="D2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0"/>
  <dimension ref="A1:K29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21.33203125" style="421" customWidth="1"/>
    <col min="4" max="5" width="21.33203125" style="7" customWidth="1"/>
    <col min="6" max="6" width="21.33203125" style="372" customWidth="1"/>
    <col min="7" max="7" width="21.33203125" style="7" customWidth="1"/>
    <col min="8" max="8" width="9.33203125" style="111" customWidth="1"/>
  </cols>
  <sheetData>
    <row r="1" spans="1:11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I1" s="3"/>
      <c r="K1"/>
    </row>
    <row r="2" spans="3:11" s="5" customFormat="1" ht="12.75" customHeight="1">
      <c r="C2" s="418"/>
      <c r="D2" s="1120"/>
      <c r="E2" s="1120"/>
      <c r="F2" s="1120"/>
      <c r="G2" s="1120"/>
      <c r="H2" s="326"/>
      <c r="I2" s="3"/>
      <c r="K2"/>
    </row>
    <row r="3" spans="1:7" s="5" customFormat="1" ht="21" customHeight="1">
      <c r="A3" s="199" t="s">
        <v>308</v>
      </c>
      <c r="B3" s="7"/>
      <c r="C3" s="418"/>
      <c r="F3" s="373"/>
      <c r="G3" s="7"/>
    </row>
    <row r="4" spans="1:7" ht="53.25" customHeight="1">
      <c r="A4" s="185" t="s">
        <v>240</v>
      </c>
      <c r="B4" s="187" t="s">
        <v>202</v>
      </c>
      <c r="C4" s="419" t="str">
        <f>"Presenti 31.12."&amp;'t1'!M1&amp;" (Tab T1) uomini+donne della tabella T1"</f>
        <v>Presenti 31.12.2016 (Tab T1) uomini+donne della tabella T1</v>
      </c>
      <c r="D4" s="186" t="s">
        <v>303</v>
      </c>
      <c r="E4" s="186" t="s">
        <v>306</v>
      </c>
      <c r="F4" s="422" t="s">
        <v>307</v>
      </c>
      <c r="G4" s="186" t="s">
        <v>309</v>
      </c>
    </row>
    <row r="5" spans="1:8" s="203" customFormat="1" ht="9.75">
      <c r="A5" s="184"/>
      <c r="B5" s="197"/>
      <c r="C5" s="420" t="s">
        <v>204</v>
      </c>
      <c r="D5" s="201" t="s">
        <v>205</v>
      </c>
      <c r="E5" s="201" t="s">
        <v>206</v>
      </c>
      <c r="F5" s="423" t="s">
        <v>207</v>
      </c>
      <c r="G5" s="201"/>
      <c r="H5" s="111"/>
    </row>
    <row r="6" spans="1:7" ht="12.75">
      <c r="A6" s="140" t="str">
        <f>'t1'!A6</f>
        <v>Direttore Generale</v>
      </c>
      <c r="B6" s="328" t="str">
        <f>'t1'!B6</f>
        <v>0D0097</v>
      </c>
      <c r="C6" s="744">
        <f>('t1'!L6+'t1'!M6)</f>
        <v>0</v>
      </c>
      <c r="D6" s="353">
        <f>'t5'!S7+'t5'!T7</f>
        <v>0</v>
      </c>
      <c r="E6" s="353">
        <f>'t4'!AA6</f>
        <v>0</v>
      </c>
      <c r="F6" s="354">
        <f>'t12'!C6</f>
        <v>0</v>
      </c>
      <c r="G6" s="374" t="str">
        <f>IF(OR(AND(NOT(C6),NOT(D6),NOT(E6),NOT(F6)),AND((OR(C6,D6,E6)),F6)),"OK","ERRORE")</f>
        <v>OK</v>
      </c>
    </row>
    <row r="7" spans="1:7" ht="12.75">
      <c r="A7" s="140" t="str">
        <f>'t1'!A7</f>
        <v>Dirigente II fascia</v>
      </c>
      <c r="B7" s="328" t="str">
        <f>'t1'!B7</f>
        <v>0D0079</v>
      </c>
      <c r="C7" s="744">
        <f>('t1'!L7+'t1'!M7)</f>
        <v>0</v>
      </c>
      <c r="D7" s="353">
        <f>'t5'!S8+'t5'!T8</f>
        <v>0</v>
      </c>
      <c r="E7" s="353">
        <f>'t4'!AA7</f>
        <v>0</v>
      </c>
      <c r="F7" s="354">
        <f>'t12'!C7</f>
        <v>0</v>
      </c>
      <c r="G7" s="374" t="str">
        <f aca="true" t="shared" si="0" ref="G7:G29">IF(OR(AND(NOT(C7),NOT(D7),NOT(E7),NOT(F7)),AND((OR(C7,D7,E7)),F7)),"OK","ERRORE")</f>
        <v>OK</v>
      </c>
    </row>
    <row r="8" spans="1:7" ht="12.75">
      <c r="A8" s="140" t="str">
        <f>'t1'!A8</f>
        <v>Dirigente II fascia a tempo determinato</v>
      </c>
      <c r="B8" s="328" t="str">
        <f>'t1'!B8</f>
        <v>0D0080</v>
      </c>
      <c r="C8" s="744">
        <f>('t1'!L8+'t1'!M8)</f>
        <v>0</v>
      </c>
      <c r="D8" s="353">
        <f>'t5'!S9+'t5'!T9</f>
        <v>0</v>
      </c>
      <c r="E8" s="353">
        <f>'t4'!AA8</f>
        <v>0</v>
      </c>
      <c r="F8" s="354">
        <f>'t12'!C8</f>
        <v>0</v>
      </c>
      <c r="G8" s="374" t="str">
        <f t="shared" si="0"/>
        <v>OK</v>
      </c>
    </row>
    <row r="9" spans="1:7" ht="12.75">
      <c r="A9" s="140" t="str">
        <f>'t1'!A9</f>
        <v>Professional F9</v>
      </c>
      <c r="B9" s="328" t="str">
        <f>'t1'!B9</f>
        <v>0C3PF9</v>
      </c>
      <c r="C9" s="744">
        <f>('t1'!L9+'t1'!M9)</f>
        <v>0</v>
      </c>
      <c r="D9" s="353">
        <f>'t5'!S10+'t5'!T10</f>
        <v>0</v>
      </c>
      <c r="E9" s="353">
        <f>'t4'!AA9</f>
        <v>0</v>
      </c>
      <c r="F9" s="354">
        <f>'t12'!C9</f>
        <v>0</v>
      </c>
      <c r="G9" s="374" t="str">
        <f t="shared" si="0"/>
        <v>OK</v>
      </c>
    </row>
    <row r="10" spans="1:7" ht="12.75">
      <c r="A10" s="140" t="str">
        <f>'t1'!A10</f>
        <v>Professional F8</v>
      </c>
      <c r="B10" s="328" t="str">
        <f>'t1'!B10</f>
        <v>0C3PF8</v>
      </c>
      <c r="C10" s="744">
        <f>('t1'!L10+'t1'!M10)</f>
        <v>0</v>
      </c>
      <c r="D10" s="353">
        <f>'t5'!S11+'t5'!T11</f>
        <v>0</v>
      </c>
      <c r="E10" s="353">
        <f>'t4'!AA10</f>
        <v>0</v>
      </c>
      <c r="F10" s="354">
        <f>'t12'!C10</f>
        <v>0</v>
      </c>
      <c r="G10" s="374" t="str">
        <f t="shared" si="0"/>
        <v>OK</v>
      </c>
    </row>
    <row r="11" spans="1:7" ht="12.75">
      <c r="A11" s="140" t="str">
        <f>'t1'!A11</f>
        <v>Professional F7</v>
      </c>
      <c r="B11" s="328" t="str">
        <f>'t1'!B11</f>
        <v>0C3PF7</v>
      </c>
      <c r="C11" s="744">
        <f>('t1'!L11+'t1'!M11)</f>
        <v>0</v>
      </c>
      <c r="D11" s="353">
        <f>'t5'!S12+'t5'!T12</f>
        <v>0</v>
      </c>
      <c r="E11" s="353">
        <f>'t4'!AA11</f>
        <v>0</v>
      </c>
      <c r="F11" s="354">
        <f>'t12'!C11</f>
        <v>0</v>
      </c>
      <c r="G11" s="374" t="str">
        <f t="shared" si="0"/>
        <v>OK</v>
      </c>
    </row>
    <row r="12" spans="1:7" ht="12.75">
      <c r="A12" s="140" t="str">
        <f>'t1'!A12</f>
        <v>Professional F6</v>
      </c>
      <c r="B12" s="328" t="str">
        <f>'t1'!B12</f>
        <v>0C3PF6</v>
      </c>
      <c r="C12" s="744">
        <f>('t1'!L12+'t1'!M12)</f>
        <v>0</v>
      </c>
      <c r="D12" s="353">
        <f>'t5'!S13+'t5'!T13</f>
        <v>0</v>
      </c>
      <c r="E12" s="353">
        <f>'t4'!AA12</f>
        <v>0</v>
      </c>
      <c r="F12" s="354">
        <f>'t12'!C12</f>
        <v>0</v>
      </c>
      <c r="G12" s="374" t="str">
        <f t="shared" si="0"/>
        <v>OK</v>
      </c>
    </row>
    <row r="13" spans="1:7" ht="12.75">
      <c r="A13" s="140" t="str">
        <f>'t1'!A13</f>
        <v>Funzionario F7</v>
      </c>
      <c r="B13" s="328" t="str">
        <f>'t1'!B13</f>
        <v>0C3FF7</v>
      </c>
      <c r="C13" s="744">
        <f>('t1'!L13+'t1'!M13)</f>
        <v>0</v>
      </c>
      <c r="D13" s="353">
        <f>'t5'!S14+'t5'!T14</f>
        <v>0</v>
      </c>
      <c r="E13" s="353">
        <f>'t4'!AA13</f>
        <v>0</v>
      </c>
      <c r="F13" s="354">
        <f>'t12'!C13</f>
        <v>0</v>
      </c>
      <c r="G13" s="374" t="str">
        <f t="shared" si="0"/>
        <v>OK</v>
      </c>
    </row>
    <row r="14" spans="1:7" ht="12.75">
      <c r="A14" s="140" t="str">
        <f>'t1'!A14</f>
        <v>Funzionario F6</v>
      </c>
      <c r="B14" s="328" t="str">
        <f>'t1'!B14</f>
        <v>0C3FF6</v>
      </c>
      <c r="C14" s="744">
        <f>('t1'!L14+'t1'!M14)</f>
        <v>0</v>
      </c>
      <c r="D14" s="353">
        <f>'t5'!S15+'t5'!T15</f>
        <v>0</v>
      </c>
      <c r="E14" s="353">
        <f>'t4'!AA14</f>
        <v>0</v>
      </c>
      <c r="F14" s="354">
        <f>'t12'!C14</f>
        <v>0</v>
      </c>
      <c r="G14" s="374" t="str">
        <f t="shared" si="0"/>
        <v>OK</v>
      </c>
    </row>
    <row r="15" spans="1:7" ht="12.75">
      <c r="A15" s="140" t="str">
        <f>'t1'!A15</f>
        <v>Funzionario F5</v>
      </c>
      <c r="B15" s="328" t="str">
        <f>'t1'!B15</f>
        <v>0C3FF5</v>
      </c>
      <c r="C15" s="744">
        <f>('t1'!L15+'t1'!M15)</f>
        <v>0</v>
      </c>
      <c r="D15" s="353">
        <f>'t5'!S16+'t5'!T16</f>
        <v>0</v>
      </c>
      <c r="E15" s="353">
        <f>'t4'!AA15</f>
        <v>0</v>
      </c>
      <c r="F15" s="354">
        <f>'t12'!C15</f>
        <v>0</v>
      </c>
      <c r="G15" s="374" t="str">
        <f t="shared" si="0"/>
        <v>OK</v>
      </c>
    </row>
    <row r="16" spans="1:7" ht="12.75">
      <c r="A16" s="140" t="str">
        <f>'t1'!A16</f>
        <v>Funzionario F4</v>
      </c>
      <c r="B16" s="328" t="str">
        <f>'t1'!B16</f>
        <v>0C3FF4</v>
      </c>
      <c r="C16" s="744">
        <f>('t1'!L16+'t1'!M16)</f>
        <v>0</v>
      </c>
      <c r="D16" s="353">
        <f>'t5'!S17+'t5'!T17</f>
        <v>0</v>
      </c>
      <c r="E16" s="353">
        <f>'t4'!AA16</f>
        <v>0</v>
      </c>
      <c r="F16" s="354">
        <f>'t12'!C16</f>
        <v>0</v>
      </c>
      <c r="G16" s="374" t="str">
        <f t="shared" si="0"/>
        <v>OK</v>
      </c>
    </row>
    <row r="17" spans="1:7" ht="12.75">
      <c r="A17" s="140" t="str">
        <f>'t1'!A17</f>
        <v>Funzionario F3</v>
      </c>
      <c r="B17" s="328" t="str">
        <f>'t1'!B17</f>
        <v>0C3FF3</v>
      </c>
      <c r="C17" s="744">
        <f>('t1'!L17+'t1'!M17)</f>
        <v>0</v>
      </c>
      <c r="D17" s="353">
        <f>'t5'!S18+'t5'!T18</f>
        <v>0</v>
      </c>
      <c r="E17" s="353">
        <f>'t4'!AA17</f>
        <v>0</v>
      </c>
      <c r="F17" s="354">
        <f>'t12'!C17</f>
        <v>0</v>
      </c>
      <c r="G17" s="374" t="str">
        <f t="shared" si="0"/>
        <v>OK</v>
      </c>
    </row>
    <row r="18" spans="1:7" ht="12.75">
      <c r="A18" s="140" t="str">
        <f>'t1'!A18</f>
        <v>Funzionaro F2</v>
      </c>
      <c r="B18" s="328" t="str">
        <f>'t1'!B18</f>
        <v>0C3FF2</v>
      </c>
      <c r="C18" s="744">
        <f>('t1'!L18+'t1'!M18)</f>
        <v>0</v>
      </c>
      <c r="D18" s="353">
        <f>'t5'!S19+'t5'!T19</f>
        <v>0</v>
      </c>
      <c r="E18" s="353">
        <f>'t4'!AA18</f>
        <v>0</v>
      </c>
      <c r="F18" s="354">
        <f>'t12'!C18</f>
        <v>0</v>
      </c>
      <c r="G18" s="374" t="str">
        <f t="shared" si="0"/>
        <v>OK</v>
      </c>
    </row>
    <row r="19" spans="1:7" ht="12.75">
      <c r="A19" s="140" t="str">
        <f>'t1'!A19</f>
        <v>Funzionario F1</v>
      </c>
      <c r="B19" s="328" t="str">
        <f>'t1'!B19</f>
        <v>0C3FF1</v>
      </c>
      <c r="C19" s="744">
        <f>('t1'!L19+'t1'!M19)</f>
        <v>0</v>
      </c>
      <c r="D19" s="353">
        <f>'t5'!S20+'t5'!T20</f>
        <v>0</v>
      </c>
      <c r="E19" s="353">
        <f>'t4'!AA19</f>
        <v>0</v>
      </c>
      <c r="F19" s="354">
        <f>'t12'!C19</f>
        <v>0</v>
      </c>
      <c r="G19" s="374" t="str">
        <f t="shared" si="0"/>
        <v>OK</v>
      </c>
    </row>
    <row r="20" spans="1:7" ht="12.75">
      <c r="A20" s="140" t="str">
        <f>'t1'!A20</f>
        <v>Collaboratore F6</v>
      </c>
      <c r="B20" s="328" t="str">
        <f>'t1'!B20</f>
        <v>0C2CF6</v>
      </c>
      <c r="C20" s="744">
        <f>('t1'!L20+'t1'!M20)</f>
        <v>0</v>
      </c>
      <c r="D20" s="353">
        <f>'t5'!S21+'t5'!T21</f>
        <v>0</v>
      </c>
      <c r="E20" s="353">
        <f>'t4'!AA20</f>
        <v>0</v>
      </c>
      <c r="F20" s="354">
        <f>'t12'!C20</f>
        <v>0</v>
      </c>
      <c r="G20" s="374" t="str">
        <f t="shared" si="0"/>
        <v>OK</v>
      </c>
    </row>
    <row r="21" spans="1:7" ht="12.75">
      <c r="A21" s="140" t="str">
        <f>'t1'!A21</f>
        <v>Collaboratore F5</v>
      </c>
      <c r="B21" s="328" t="str">
        <f>'t1'!B21</f>
        <v>0C2CF5</v>
      </c>
      <c r="C21" s="744">
        <f>('t1'!L21+'t1'!M21)</f>
        <v>0</v>
      </c>
      <c r="D21" s="353">
        <f>'t5'!S22+'t5'!T22</f>
        <v>0</v>
      </c>
      <c r="E21" s="353">
        <f>'t4'!AA21</f>
        <v>0</v>
      </c>
      <c r="F21" s="354">
        <f>'t12'!C21</f>
        <v>0</v>
      </c>
      <c r="G21" s="374" t="str">
        <f t="shared" si="0"/>
        <v>OK</v>
      </c>
    </row>
    <row r="22" spans="1:7" ht="12.75">
      <c r="A22" s="140" t="str">
        <f>'t1'!A22</f>
        <v>Collaboratore F4</v>
      </c>
      <c r="B22" s="328" t="str">
        <f>'t1'!B22</f>
        <v>0C2CF4</v>
      </c>
      <c r="C22" s="744">
        <f>('t1'!L22+'t1'!M22)</f>
        <v>0</v>
      </c>
      <c r="D22" s="353">
        <f>'t5'!S23+'t5'!T23</f>
        <v>0</v>
      </c>
      <c r="E22" s="353">
        <f>'t4'!AA22</f>
        <v>0</v>
      </c>
      <c r="F22" s="354">
        <f>'t12'!C22</f>
        <v>0</v>
      </c>
      <c r="G22" s="374" t="str">
        <f t="shared" si="0"/>
        <v>OK</v>
      </c>
    </row>
    <row r="23" spans="1:7" ht="12.75">
      <c r="A23" s="140" t="str">
        <f>'t1'!A23</f>
        <v>Collaboratore F3</v>
      </c>
      <c r="B23" s="328" t="str">
        <f>'t1'!B23</f>
        <v>0C2CF3</v>
      </c>
      <c r="C23" s="744">
        <f>('t1'!L23+'t1'!M23)</f>
        <v>0</v>
      </c>
      <c r="D23" s="353">
        <f>'t5'!S24+'t5'!T24</f>
        <v>0</v>
      </c>
      <c r="E23" s="353">
        <f>'t4'!AA23</f>
        <v>0</v>
      </c>
      <c r="F23" s="354">
        <f>'t12'!C23</f>
        <v>0</v>
      </c>
      <c r="G23" s="374" t="str">
        <f t="shared" si="0"/>
        <v>OK</v>
      </c>
    </row>
    <row r="24" spans="1:7" ht="12.75">
      <c r="A24" s="140" t="str">
        <f>'t1'!A24</f>
        <v>Collaboratore F2</v>
      </c>
      <c r="B24" s="328" t="str">
        <f>'t1'!B24</f>
        <v>0C2CF2</v>
      </c>
      <c r="C24" s="744">
        <f>('t1'!L24+'t1'!M24)</f>
        <v>0</v>
      </c>
      <c r="D24" s="353">
        <f>'t5'!S25+'t5'!T25</f>
        <v>0</v>
      </c>
      <c r="E24" s="353">
        <f>'t4'!AA24</f>
        <v>0</v>
      </c>
      <c r="F24" s="354">
        <f>'t12'!C24</f>
        <v>0</v>
      </c>
      <c r="G24" s="374" t="str">
        <f t="shared" si="0"/>
        <v>OK</v>
      </c>
    </row>
    <row r="25" spans="1:7" ht="12.75">
      <c r="A25" s="140" t="str">
        <f>'t1'!A25</f>
        <v>Collaboratore F1</v>
      </c>
      <c r="B25" s="328" t="str">
        <f>'t1'!B25</f>
        <v>0C2CF1</v>
      </c>
      <c r="C25" s="744">
        <f>('t1'!L25+'t1'!M25)</f>
        <v>0</v>
      </c>
      <c r="D25" s="353">
        <f>'t5'!S26+'t5'!T26</f>
        <v>0</v>
      </c>
      <c r="E25" s="353">
        <f>'t4'!AA25</f>
        <v>0</v>
      </c>
      <c r="F25" s="354">
        <f>'t12'!C25</f>
        <v>0</v>
      </c>
      <c r="G25" s="374" t="str">
        <f t="shared" si="0"/>
        <v>OK</v>
      </c>
    </row>
    <row r="26" spans="1:7" ht="12.75">
      <c r="A26" s="140" t="str">
        <f>'t1'!A26</f>
        <v>Operatore F3</v>
      </c>
      <c r="B26" s="328" t="str">
        <f>'t1'!B26</f>
        <v>0C1OF3</v>
      </c>
      <c r="C26" s="744">
        <f>('t1'!L26+'t1'!M26)</f>
        <v>0</v>
      </c>
      <c r="D26" s="353">
        <f>'t5'!S27+'t5'!T27</f>
        <v>0</v>
      </c>
      <c r="E26" s="353">
        <f>'t4'!AA26</f>
        <v>0</v>
      </c>
      <c r="F26" s="354">
        <f>'t12'!C26</f>
        <v>0</v>
      </c>
      <c r="G26" s="374" t="str">
        <f t="shared" si="0"/>
        <v>OK</v>
      </c>
    </row>
    <row r="27" spans="1:7" ht="12.75">
      <c r="A27" s="140" t="str">
        <f>'t1'!A27</f>
        <v>Operatore F2</v>
      </c>
      <c r="B27" s="328" t="str">
        <f>'t1'!B27</f>
        <v>0C1OF2</v>
      </c>
      <c r="C27" s="744">
        <f>('t1'!L27+'t1'!M27)</f>
        <v>0</v>
      </c>
      <c r="D27" s="353">
        <f>'t5'!S28+'t5'!T28</f>
        <v>0</v>
      </c>
      <c r="E27" s="353">
        <f>'t4'!AA27</f>
        <v>0</v>
      </c>
      <c r="F27" s="354">
        <f>'t12'!C27</f>
        <v>0</v>
      </c>
      <c r="G27" s="374" t="str">
        <f t="shared" si="0"/>
        <v>OK</v>
      </c>
    </row>
    <row r="28" spans="1:7" ht="12.75">
      <c r="A28" s="140" t="str">
        <f>'t1'!A28</f>
        <v>Operatore F1</v>
      </c>
      <c r="B28" s="328" t="str">
        <f>'t1'!B28</f>
        <v>0C1OF1</v>
      </c>
      <c r="C28" s="744">
        <f>('t1'!L28+'t1'!M28)</f>
        <v>0</v>
      </c>
      <c r="D28" s="353">
        <f>'t5'!S29+'t5'!T29</f>
        <v>0</v>
      </c>
      <c r="E28" s="353">
        <f>'t4'!AA28</f>
        <v>0</v>
      </c>
      <c r="F28" s="354">
        <f>'t12'!C28</f>
        <v>0</v>
      </c>
      <c r="G28" s="374" t="str">
        <f t="shared" si="0"/>
        <v>OK</v>
      </c>
    </row>
    <row r="29" spans="1:7" ht="12.75">
      <c r="A29" s="140" t="str">
        <f>'t1'!A29</f>
        <v>Personale contrattista a t. ind. (a)</v>
      </c>
      <c r="B29" s="328" t="str">
        <f>'t1'!B29</f>
        <v>000061</v>
      </c>
      <c r="C29" s="744">
        <f>('t1'!L29+'t1'!M29)</f>
        <v>0</v>
      </c>
      <c r="D29" s="353">
        <f>'t5'!S30+'t5'!T30</f>
        <v>0</v>
      </c>
      <c r="E29" s="353">
        <f>'t4'!AA29</f>
        <v>0</v>
      </c>
      <c r="F29" s="354">
        <f>'t12'!C29</f>
        <v>0</v>
      </c>
      <c r="G29" s="374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1"/>
  <dimension ref="A1:I29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7.83203125" style="7" customWidth="1"/>
    <col min="4" max="4" width="26.66015625" style="372" customWidth="1"/>
    <col min="5" max="5" width="15.83203125" style="7" customWidth="1"/>
    <col min="6" max="6" width="9.33203125" style="111" customWidth="1"/>
  </cols>
  <sheetData>
    <row r="1" spans="1:9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G1" s="3"/>
      <c r="I1"/>
    </row>
    <row r="2" spans="3:9" s="5" customFormat="1" ht="12.75" customHeight="1">
      <c r="C2" s="1120"/>
      <c r="D2" s="1120"/>
      <c r="E2" s="1120"/>
      <c r="F2" s="326"/>
      <c r="G2" s="3"/>
      <c r="I2"/>
    </row>
    <row r="3" spans="1:5" s="5" customFormat="1" ht="21" customHeight="1">
      <c r="A3" s="199" t="s">
        <v>359</v>
      </c>
      <c r="B3" s="7"/>
      <c r="D3" s="373"/>
      <c r="E3" s="7"/>
    </row>
    <row r="4" spans="1:5" ht="81.75" customHeight="1">
      <c r="A4" s="185" t="s">
        <v>240</v>
      </c>
      <c r="B4" s="187" t="s">
        <v>202</v>
      </c>
      <c r="C4" s="186" t="s">
        <v>304</v>
      </c>
      <c r="D4" s="422" t="s">
        <v>336</v>
      </c>
      <c r="E4" s="186" t="s">
        <v>315</v>
      </c>
    </row>
    <row r="5" spans="1:6" s="203" customFormat="1" ht="9.75">
      <c r="A5" s="184"/>
      <c r="B5" s="197"/>
      <c r="C5" s="201" t="s">
        <v>204</v>
      </c>
      <c r="D5" s="423" t="s">
        <v>205</v>
      </c>
      <c r="E5" s="201"/>
      <c r="F5" s="202"/>
    </row>
    <row r="6" spans="1:5" ht="12.75">
      <c r="A6" s="140" t="str">
        <f>'t1'!A6</f>
        <v>Direttore Generale</v>
      </c>
      <c r="B6" s="328" t="str">
        <f>'t1'!B6</f>
        <v>0D0097</v>
      </c>
      <c r="C6" s="353">
        <f>'t13'!M6</f>
        <v>0</v>
      </c>
      <c r="D6" s="354">
        <f>('t3'!M6+'t3'!N6+'t3'!O6+'t3'!P6+'t3'!Q6+'t3'!R6)+('t12'!C6/12)</f>
        <v>0</v>
      </c>
      <c r="E6" s="374" t="str">
        <f>IF(OR((NOT(C6)),(AND(C6&gt;=0,D6&gt;0))),"OK","ERRORE")</f>
        <v>OK</v>
      </c>
    </row>
    <row r="7" spans="1:5" ht="12.75">
      <c r="A7" s="140" t="str">
        <f>'t1'!A7</f>
        <v>Dirigente II fascia</v>
      </c>
      <c r="B7" s="328" t="str">
        <f>'t1'!B7</f>
        <v>0D0079</v>
      </c>
      <c r="C7" s="353">
        <f>'t13'!M7</f>
        <v>0</v>
      </c>
      <c r="D7" s="354">
        <f>('t3'!M7+'t3'!N7+'t3'!O7+'t3'!P7+'t3'!Q7+'t3'!R7)+('t12'!C7/12)</f>
        <v>0</v>
      </c>
      <c r="E7" s="374" t="str">
        <f aca="true" t="shared" si="0" ref="E7:E29">IF(OR((NOT(C7)),(AND(C7&gt;=0,D7&gt;0))),"OK","ERRORE")</f>
        <v>OK</v>
      </c>
    </row>
    <row r="8" spans="1:5" ht="12.75">
      <c r="A8" s="140" t="str">
        <f>'t1'!A8</f>
        <v>Dirigente II fascia a tempo determinato</v>
      </c>
      <c r="B8" s="328" t="str">
        <f>'t1'!B8</f>
        <v>0D0080</v>
      </c>
      <c r="C8" s="353">
        <f>'t13'!M8</f>
        <v>0</v>
      </c>
      <c r="D8" s="354">
        <f>('t3'!M8+'t3'!N8+'t3'!O8+'t3'!P8+'t3'!Q8+'t3'!R8)+('t12'!C8/12)</f>
        <v>0</v>
      </c>
      <c r="E8" s="374" t="str">
        <f t="shared" si="0"/>
        <v>OK</v>
      </c>
    </row>
    <row r="9" spans="1:5" ht="12.75">
      <c r="A9" s="140" t="str">
        <f>'t1'!A9</f>
        <v>Professional F9</v>
      </c>
      <c r="B9" s="328" t="str">
        <f>'t1'!B9</f>
        <v>0C3PF9</v>
      </c>
      <c r="C9" s="353">
        <f>'t13'!M9</f>
        <v>0</v>
      </c>
      <c r="D9" s="354">
        <f>('t3'!M9+'t3'!N9+'t3'!O9+'t3'!P9+'t3'!Q9+'t3'!R9)+('t12'!C9/12)</f>
        <v>0</v>
      </c>
      <c r="E9" s="374" t="str">
        <f t="shared" si="0"/>
        <v>OK</v>
      </c>
    </row>
    <row r="10" spans="1:5" ht="12.75">
      <c r="A10" s="140" t="str">
        <f>'t1'!A10</f>
        <v>Professional F8</v>
      </c>
      <c r="B10" s="328" t="str">
        <f>'t1'!B10</f>
        <v>0C3PF8</v>
      </c>
      <c r="C10" s="353">
        <f>'t13'!M10</f>
        <v>0</v>
      </c>
      <c r="D10" s="354">
        <f>('t3'!M10+'t3'!N10+'t3'!O10+'t3'!P10+'t3'!Q10+'t3'!R10)+('t12'!C10/12)</f>
        <v>0</v>
      </c>
      <c r="E10" s="374" t="str">
        <f t="shared" si="0"/>
        <v>OK</v>
      </c>
    </row>
    <row r="11" spans="1:5" ht="12.75">
      <c r="A11" s="140" t="str">
        <f>'t1'!A11</f>
        <v>Professional F7</v>
      </c>
      <c r="B11" s="328" t="str">
        <f>'t1'!B11</f>
        <v>0C3PF7</v>
      </c>
      <c r="C11" s="353">
        <f>'t13'!M11</f>
        <v>0</v>
      </c>
      <c r="D11" s="354">
        <f>('t3'!M11+'t3'!N11+'t3'!O11+'t3'!P11+'t3'!Q11+'t3'!R11)+('t12'!C11/12)</f>
        <v>0</v>
      </c>
      <c r="E11" s="374" t="str">
        <f t="shared" si="0"/>
        <v>OK</v>
      </c>
    </row>
    <row r="12" spans="1:5" ht="12.75">
      <c r="A12" s="140" t="str">
        <f>'t1'!A12</f>
        <v>Professional F6</v>
      </c>
      <c r="B12" s="328" t="str">
        <f>'t1'!B12</f>
        <v>0C3PF6</v>
      </c>
      <c r="C12" s="353">
        <f>'t13'!M12</f>
        <v>0</v>
      </c>
      <c r="D12" s="354">
        <f>('t3'!M12+'t3'!N12+'t3'!O12+'t3'!P12+'t3'!Q12+'t3'!R12)+('t12'!C12/12)</f>
        <v>0</v>
      </c>
      <c r="E12" s="374" t="str">
        <f t="shared" si="0"/>
        <v>OK</v>
      </c>
    </row>
    <row r="13" spans="1:5" ht="12.75">
      <c r="A13" s="140" t="str">
        <f>'t1'!A13</f>
        <v>Funzionario F7</v>
      </c>
      <c r="B13" s="328" t="str">
        <f>'t1'!B13</f>
        <v>0C3FF7</v>
      </c>
      <c r="C13" s="353">
        <f>'t13'!M13</f>
        <v>0</v>
      </c>
      <c r="D13" s="354">
        <f>('t3'!M13+'t3'!N13+'t3'!O13+'t3'!P13+'t3'!Q13+'t3'!R13)+('t12'!C13/12)</f>
        <v>0</v>
      </c>
      <c r="E13" s="374" t="str">
        <f t="shared" si="0"/>
        <v>OK</v>
      </c>
    </row>
    <row r="14" spans="1:5" ht="12.75">
      <c r="A14" s="140" t="str">
        <f>'t1'!A14</f>
        <v>Funzionario F6</v>
      </c>
      <c r="B14" s="328" t="str">
        <f>'t1'!B14</f>
        <v>0C3FF6</v>
      </c>
      <c r="C14" s="353">
        <f>'t13'!M14</f>
        <v>0</v>
      </c>
      <c r="D14" s="354">
        <f>('t3'!M14+'t3'!N14+'t3'!O14+'t3'!P14+'t3'!Q14+'t3'!R14)+('t12'!C14/12)</f>
        <v>0</v>
      </c>
      <c r="E14" s="374" t="str">
        <f t="shared" si="0"/>
        <v>OK</v>
      </c>
    </row>
    <row r="15" spans="1:5" ht="12.75">
      <c r="A15" s="140" t="str">
        <f>'t1'!A15</f>
        <v>Funzionario F5</v>
      </c>
      <c r="B15" s="328" t="str">
        <f>'t1'!B15</f>
        <v>0C3FF5</v>
      </c>
      <c r="C15" s="353">
        <f>'t13'!M15</f>
        <v>0</v>
      </c>
      <c r="D15" s="354">
        <f>('t3'!M15+'t3'!N15+'t3'!O15+'t3'!P15+'t3'!Q15+'t3'!R15)+('t12'!C15/12)</f>
        <v>0</v>
      </c>
      <c r="E15" s="374" t="str">
        <f t="shared" si="0"/>
        <v>OK</v>
      </c>
    </row>
    <row r="16" spans="1:5" ht="12.75">
      <c r="A16" s="140" t="str">
        <f>'t1'!A16</f>
        <v>Funzionario F4</v>
      </c>
      <c r="B16" s="328" t="str">
        <f>'t1'!B16</f>
        <v>0C3FF4</v>
      </c>
      <c r="C16" s="353">
        <f>'t13'!M16</f>
        <v>0</v>
      </c>
      <c r="D16" s="354">
        <f>('t3'!M16+'t3'!N16+'t3'!O16+'t3'!P16+'t3'!Q16+'t3'!R16)+('t12'!C16/12)</f>
        <v>0</v>
      </c>
      <c r="E16" s="374" t="str">
        <f t="shared" si="0"/>
        <v>OK</v>
      </c>
    </row>
    <row r="17" spans="1:5" ht="12.75">
      <c r="A17" s="140" t="str">
        <f>'t1'!A17</f>
        <v>Funzionario F3</v>
      </c>
      <c r="B17" s="328" t="str">
        <f>'t1'!B17</f>
        <v>0C3FF3</v>
      </c>
      <c r="C17" s="353">
        <f>'t13'!M17</f>
        <v>0</v>
      </c>
      <c r="D17" s="354">
        <f>('t3'!M17+'t3'!N17+'t3'!O17+'t3'!P17+'t3'!Q17+'t3'!R17)+('t12'!C17/12)</f>
        <v>0</v>
      </c>
      <c r="E17" s="374" t="str">
        <f t="shared" si="0"/>
        <v>OK</v>
      </c>
    </row>
    <row r="18" spans="1:5" ht="12.75">
      <c r="A18" s="140" t="str">
        <f>'t1'!A18</f>
        <v>Funzionaro F2</v>
      </c>
      <c r="B18" s="328" t="str">
        <f>'t1'!B18</f>
        <v>0C3FF2</v>
      </c>
      <c r="C18" s="353">
        <f>'t13'!M18</f>
        <v>0</v>
      </c>
      <c r="D18" s="354">
        <f>('t3'!M18+'t3'!N18+'t3'!O18+'t3'!P18+'t3'!Q18+'t3'!R18)+('t12'!C18/12)</f>
        <v>0</v>
      </c>
      <c r="E18" s="374" t="str">
        <f t="shared" si="0"/>
        <v>OK</v>
      </c>
    </row>
    <row r="19" spans="1:5" ht="12.75">
      <c r="A19" s="140" t="str">
        <f>'t1'!A19</f>
        <v>Funzionario F1</v>
      </c>
      <c r="B19" s="328" t="str">
        <f>'t1'!B19</f>
        <v>0C3FF1</v>
      </c>
      <c r="C19" s="353">
        <f>'t13'!M19</f>
        <v>0</v>
      </c>
      <c r="D19" s="354">
        <f>('t3'!M19+'t3'!N19+'t3'!O19+'t3'!P19+'t3'!Q19+'t3'!R19)+('t12'!C19/12)</f>
        <v>0</v>
      </c>
      <c r="E19" s="374" t="str">
        <f t="shared" si="0"/>
        <v>OK</v>
      </c>
    </row>
    <row r="20" spans="1:5" ht="12.75">
      <c r="A20" s="140" t="str">
        <f>'t1'!A20</f>
        <v>Collaboratore F6</v>
      </c>
      <c r="B20" s="328" t="str">
        <f>'t1'!B20</f>
        <v>0C2CF6</v>
      </c>
      <c r="C20" s="353">
        <f>'t13'!M20</f>
        <v>0</v>
      </c>
      <c r="D20" s="354">
        <f>('t3'!M20+'t3'!N20+'t3'!O20+'t3'!P20+'t3'!Q20+'t3'!R20)+('t12'!C20/12)</f>
        <v>0</v>
      </c>
      <c r="E20" s="374" t="str">
        <f t="shared" si="0"/>
        <v>OK</v>
      </c>
    </row>
    <row r="21" spans="1:5" ht="12.75">
      <c r="A21" s="140" t="str">
        <f>'t1'!A21</f>
        <v>Collaboratore F5</v>
      </c>
      <c r="B21" s="328" t="str">
        <f>'t1'!B21</f>
        <v>0C2CF5</v>
      </c>
      <c r="C21" s="353">
        <f>'t13'!M21</f>
        <v>0</v>
      </c>
      <c r="D21" s="354">
        <f>('t3'!M21+'t3'!N21+'t3'!O21+'t3'!P21+'t3'!Q21+'t3'!R21)+('t12'!C21/12)</f>
        <v>0</v>
      </c>
      <c r="E21" s="374" t="str">
        <f t="shared" si="0"/>
        <v>OK</v>
      </c>
    </row>
    <row r="22" spans="1:5" ht="12.75">
      <c r="A22" s="140" t="str">
        <f>'t1'!A22</f>
        <v>Collaboratore F4</v>
      </c>
      <c r="B22" s="328" t="str">
        <f>'t1'!B22</f>
        <v>0C2CF4</v>
      </c>
      <c r="C22" s="353">
        <f>'t13'!M22</f>
        <v>0</v>
      </c>
      <c r="D22" s="354">
        <f>('t3'!M22+'t3'!N22+'t3'!O22+'t3'!P22+'t3'!Q22+'t3'!R22)+('t12'!C22/12)</f>
        <v>0</v>
      </c>
      <c r="E22" s="374" t="str">
        <f t="shared" si="0"/>
        <v>OK</v>
      </c>
    </row>
    <row r="23" spans="1:5" ht="12.75">
      <c r="A23" s="140" t="str">
        <f>'t1'!A23</f>
        <v>Collaboratore F3</v>
      </c>
      <c r="B23" s="328" t="str">
        <f>'t1'!B23</f>
        <v>0C2CF3</v>
      </c>
      <c r="C23" s="353">
        <f>'t13'!M23</f>
        <v>0</v>
      </c>
      <c r="D23" s="354">
        <f>('t3'!M23+'t3'!N23+'t3'!O23+'t3'!P23+'t3'!Q23+'t3'!R23)+('t12'!C23/12)</f>
        <v>0</v>
      </c>
      <c r="E23" s="374" t="str">
        <f t="shared" si="0"/>
        <v>OK</v>
      </c>
    </row>
    <row r="24" spans="1:5" ht="12.75">
      <c r="A24" s="140" t="str">
        <f>'t1'!A24</f>
        <v>Collaboratore F2</v>
      </c>
      <c r="B24" s="328" t="str">
        <f>'t1'!B24</f>
        <v>0C2CF2</v>
      </c>
      <c r="C24" s="353">
        <f>'t13'!M24</f>
        <v>0</v>
      </c>
      <c r="D24" s="354">
        <f>('t3'!M24+'t3'!N24+'t3'!O24+'t3'!P24+'t3'!Q24+'t3'!R24)+('t12'!C24/12)</f>
        <v>0</v>
      </c>
      <c r="E24" s="374" t="str">
        <f t="shared" si="0"/>
        <v>OK</v>
      </c>
    </row>
    <row r="25" spans="1:5" ht="12.75">
      <c r="A25" s="140" t="str">
        <f>'t1'!A25</f>
        <v>Collaboratore F1</v>
      </c>
      <c r="B25" s="328" t="str">
        <f>'t1'!B25</f>
        <v>0C2CF1</v>
      </c>
      <c r="C25" s="353">
        <f>'t13'!M25</f>
        <v>0</v>
      </c>
      <c r="D25" s="354">
        <f>('t3'!M25+'t3'!N25+'t3'!O25+'t3'!P25+'t3'!Q25+'t3'!R25)+('t12'!C25/12)</f>
        <v>0</v>
      </c>
      <c r="E25" s="374" t="str">
        <f t="shared" si="0"/>
        <v>OK</v>
      </c>
    </row>
    <row r="26" spans="1:5" ht="12.75">
      <c r="A26" s="140" t="str">
        <f>'t1'!A26</f>
        <v>Operatore F3</v>
      </c>
      <c r="B26" s="328" t="str">
        <f>'t1'!B26</f>
        <v>0C1OF3</v>
      </c>
      <c r="C26" s="353">
        <f>'t13'!M26</f>
        <v>0</v>
      </c>
      <c r="D26" s="354">
        <f>('t3'!M26+'t3'!N26+'t3'!O26+'t3'!P26+'t3'!Q26+'t3'!R26)+('t12'!C26/12)</f>
        <v>0</v>
      </c>
      <c r="E26" s="374" t="str">
        <f t="shared" si="0"/>
        <v>OK</v>
      </c>
    </row>
    <row r="27" spans="1:5" ht="12.75">
      <c r="A27" s="140" t="str">
        <f>'t1'!A27</f>
        <v>Operatore F2</v>
      </c>
      <c r="B27" s="328" t="str">
        <f>'t1'!B27</f>
        <v>0C1OF2</v>
      </c>
      <c r="C27" s="353">
        <f>'t13'!M27</f>
        <v>0</v>
      </c>
      <c r="D27" s="354">
        <f>('t3'!M27+'t3'!N27+'t3'!O27+'t3'!P27+'t3'!Q27+'t3'!R27)+('t12'!C27/12)</f>
        <v>0</v>
      </c>
      <c r="E27" s="374" t="str">
        <f t="shared" si="0"/>
        <v>OK</v>
      </c>
    </row>
    <row r="28" spans="1:5" ht="12.75">
      <c r="A28" s="140" t="str">
        <f>'t1'!A28</f>
        <v>Operatore F1</v>
      </c>
      <c r="B28" s="328" t="str">
        <f>'t1'!B28</f>
        <v>0C1OF1</v>
      </c>
      <c r="C28" s="353">
        <f>'t13'!M28</f>
        <v>0</v>
      </c>
      <c r="D28" s="354">
        <f>('t3'!M28+'t3'!N28+'t3'!O28+'t3'!P28+'t3'!Q28+'t3'!R28)+('t12'!C28/12)</f>
        <v>0</v>
      </c>
      <c r="E28" s="374" t="str">
        <f t="shared" si="0"/>
        <v>OK</v>
      </c>
    </row>
    <row r="29" spans="1:5" ht="12.75">
      <c r="A29" s="140" t="str">
        <f>'t1'!A29</f>
        <v>Personale contrattista a t. ind. (a)</v>
      </c>
      <c r="B29" s="328" t="str">
        <f>'t1'!B29</f>
        <v>000061</v>
      </c>
      <c r="C29" s="353">
        <f>'t13'!M29</f>
        <v>0</v>
      </c>
      <c r="D29" s="354">
        <f>('t3'!M29+'t3'!N29+'t3'!O29+'t3'!P29+'t3'!Q29+'t3'!R29)+('t12'!C29/12)</f>
        <v>0</v>
      </c>
      <c r="E29" s="374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AL204"/>
  <sheetViews>
    <sheetView showGridLines="0" zoomScalePageLayoutView="0" workbookViewId="0" topLeftCell="A1">
      <pane xSplit="2" ySplit="5" topLeftCell="P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47.83203125" style="5" customWidth="1"/>
    <col min="2" max="2" width="9.66015625" style="7" customWidth="1"/>
    <col min="3" max="4" width="11" style="5" hidden="1" customWidth="1"/>
    <col min="5" max="7" width="13.33203125" style="5" hidden="1" customWidth="1"/>
    <col min="8" max="13" width="11" style="5" hidden="1" customWidth="1"/>
    <col min="14" max="14" width="9.33203125" style="905" hidden="1" customWidth="1"/>
    <col min="15" max="26" width="9.33203125" style="5" hidden="1" customWidth="1"/>
    <col min="27" max="37" width="12.66015625" style="5" customWidth="1"/>
    <col min="38" max="38" width="9.33203125" style="905" customWidth="1"/>
    <col min="39" max="16384" width="9.33203125" style="5" customWidth="1"/>
  </cols>
  <sheetData>
    <row r="1" spans="1:37" ht="24.75" customHeight="1" thickBot="1">
      <c r="A1" s="944" t="str">
        <f>"COMPARTO Digit-PA"&amp;" - anno "&amp;$M$1</f>
        <v>COMPARTO Digit-PA - anno 2016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745">
        <v>2016</v>
      </c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745">
        <v>2016</v>
      </c>
    </row>
    <row r="2" spans="1:37" ht="30" customHeight="1" thickBot="1">
      <c r="A2" s="409"/>
      <c r="B2" s="410"/>
      <c r="C2" s="377"/>
      <c r="D2" s="377"/>
      <c r="E2" s="377"/>
      <c r="F2" s="377"/>
      <c r="G2" s="377"/>
      <c r="H2" s="1027">
        <f>IF(AND(L30+M30&gt;0,SUM(E30)=0),"ATTENZIONE!  INSERIRE LA DOTAZIONE ORGANICA",IF(AND((L30+M30)&gt;SUM(E30)),"ATTENZIONE!  IL TOTALE DELLA DOTAZIONE ORGANICA E' MINORE DEI PRESENTI AL 31/12",""))</f>
      </c>
      <c r="I2" s="1028"/>
      <c r="J2" s="1028"/>
      <c r="K2" s="1028"/>
      <c r="L2" s="1028"/>
      <c r="M2" s="1029"/>
      <c r="AA2" s="377"/>
      <c r="AB2" s="377"/>
      <c r="AC2" s="377"/>
      <c r="AD2" s="377"/>
      <c r="AE2" s="377"/>
      <c r="AF2" s="1027">
        <f>IF(AND(AJ30+AK30&gt;0,SUM(AC30)=0),"ATTENZIONE!  INSERIRE LA DOTAZIONE ORGANICA",IF(AND((AJ30+AK30)&gt;SUM(AC30)),"ATTENZIONE!  IL TOTALE DELLA DOTAZIONE ORGANICA E' MINORE DEI PRESENTI AL 31/12",""))</f>
      </c>
      <c r="AG2" s="1028"/>
      <c r="AH2" s="1028"/>
      <c r="AI2" s="1028"/>
      <c r="AJ2" s="1028"/>
      <c r="AK2" s="1029"/>
    </row>
    <row r="3" spans="1:37" ht="15" customHeight="1" thickBot="1">
      <c r="A3" s="379"/>
      <c r="B3" s="380"/>
      <c r="C3" s="1024" t="s">
        <v>74</v>
      </c>
      <c r="D3" s="1024"/>
      <c r="E3" s="1024"/>
      <c r="F3" s="1024"/>
      <c r="G3" s="1024"/>
      <c r="H3" s="1025"/>
      <c r="I3" s="1025"/>
      <c r="J3" s="1025"/>
      <c r="K3" s="1025"/>
      <c r="L3" s="1025"/>
      <c r="M3" s="1026"/>
      <c r="AA3" s="1024" t="s">
        <v>74</v>
      </c>
      <c r="AB3" s="1024"/>
      <c r="AC3" s="1024"/>
      <c r="AD3" s="1024"/>
      <c r="AE3" s="1024"/>
      <c r="AF3" s="1025"/>
      <c r="AG3" s="1025"/>
      <c r="AH3" s="1025"/>
      <c r="AI3" s="1025"/>
      <c r="AJ3" s="1025"/>
      <c r="AK3" s="1026"/>
    </row>
    <row r="4" spans="1:37" ht="21" thickTop="1">
      <c r="A4" s="893" t="s">
        <v>143</v>
      </c>
      <c r="B4" s="894" t="s">
        <v>75</v>
      </c>
      <c r="C4" s="22" t="str">
        <f>"Totale dipendenti al 31/12/"&amp;M1-1&amp;" (*)"</f>
        <v>Totale dipendenti al 31/12/2015 (*)</v>
      </c>
      <c r="D4" s="21"/>
      <c r="E4" s="19" t="s">
        <v>76</v>
      </c>
      <c r="F4" s="20" t="s">
        <v>80</v>
      </c>
      <c r="G4" s="21"/>
      <c r="H4" s="22" t="s">
        <v>135</v>
      </c>
      <c r="I4" s="21"/>
      <c r="J4" s="22" t="s">
        <v>136</v>
      </c>
      <c r="K4" s="21"/>
      <c r="L4" s="22" t="str">
        <f>"Totale dipendenti al 31/12/"&amp;M1&amp;" (**)"</f>
        <v>Totale dipendenti al 31/12/2016 (**)</v>
      </c>
      <c r="M4" s="307"/>
      <c r="AA4" s="22" t="str">
        <f>"Totale dipendenti al 31/12/"&amp;AK1-1&amp;" (*)"</f>
        <v>Totale dipendenti al 31/12/2015 (*)</v>
      </c>
      <c r="AB4" s="21"/>
      <c r="AC4" s="19" t="s">
        <v>76</v>
      </c>
      <c r="AD4" s="20" t="s">
        <v>80</v>
      </c>
      <c r="AE4" s="21"/>
      <c r="AF4" s="22" t="s">
        <v>135</v>
      </c>
      <c r="AG4" s="21"/>
      <c r="AH4" s="22" t="s">
        <v>136</v>
      </c>
      <c r="AI4" s="21"/>
      <c r="AJ4" s="22" t="str">
        <f>"Totale dipendenti al 31/12/"&amp;AK1&amp;" (**)"</f>
        <v>Totale dipendenti al 31/12/2016 (**)</v>
      </c>
      <c r="AK4" s="307"/>
    </row>
    <row r="5" spans="1:37" ht="10.5" thickBot="1">
      <c r="A5" s="907" t="s">
        <v>598</v>
      </c>
      <c r="B5" s="895"/>
      <c r="C5" s="248" t="s">
        <v>77</v>
      </c>
      <c r="D5" s="249" t="s">
        <v>78</v>
      </c>
      <c r="E5" s="250"/>
      <c r="F5" s="248" t="s">
        <v>77</v>
      </c>
      <c r="G5" s="249" t="s">
        <v>78</v>
      </c>
      <c r="H5" s="248" t="s">
        <v>77</v>
      </c>
      <c r="I5" s="249" t="s">
        <v>78</v>
      </c>
      <c r="J5" s="248" t="s">
        <v>77</v>
      </c>
      <c r="K5" s="249" t="s">
        <v>78</v>
      </c>
      <c r="L5" s="248" t="s">
        <v>77</v>
      </c>
      <c r="M5" s="308" t="s">
        <v>78</v>
      </c>
      <c r="AA5" s="248" t="s">
        <v>77</v>
      </c>
      <c r="AB5" s="249" t="s">
        <v>78</v>
      </c>
      <c r="AC5" s="250"/>
      <c r="AD5" s="248" t="s">
        <v>77</v>
      </c>
      <c r="AE5" s="249" t="s">
        <v>78</v>
      </c>
      <c r="AF5" s="248" t="s">
        <v>77</v>
      </c>
      <c r="AG5" s="249" t="s">
        <v>78</v>
      </c>
      <c r="AH5" s="248" t="s">
        <v>77</v>
      </c>
      <c r="AI5" s="249" t="s">
        <v>78</v>
      </c>
      <c r="AJ5" s="248" t="s">
        <v>77</v>
      </c>
      <c r="AK5" s="308" t="s">
        <v>78</v>
      </c>
    </row>
    <row r="6" spans="1:38" ht="12.75" customHeight="1" thickTop="1">
      <c r="A6" s="157" t="s">
        <v>453</v>
      </c>
      <c r="B6" s="369" t="s">
        <v>454</v>
      </c>
      <c r="C6" s="908">
        <f>ROUND(AA6,0)</f>
        <v>0</v>
      </c>
      <c r="D6" s="909">
        <f aca="true" t="shared" si="0" ref="D6:D29">ROUND(AB6,0)</f>
        <v>0</v>
      </c>
      <c r="E6" s="910">
        <f aca="true" t="shared" si="1" ref="E6:E29">ROUND(AC6,0)</f>
        <v>0</v>
      </c>
      <c r="F6" s="910">
        <f aca="true" t="shared" si="2" ref="F6:F29">ROUND(AD6,0)</f>
        <v>0</v>
      </c>
      <c r="G6" s="911">
        <f aca="true" t="shared" si="3" ref="G6:G29">ROUND(AE6,0)</f>
        <v>0</v>
      </c>
      <c r="H6" s="910">
        <f aca="true" t="shared" si="4" ref="H6:H29">ROUND(AF6,0)</f>
        <v>0</v>
      </c>
      <c r="I6" s="911">
        <f aca="true" t="shared" si="5" ref="I6:I29">ROUND(AG6,0)</f>
        <v>0</v>
      </c>
      <c r="J6" s="910">
        <f aca="true" t="shared" si="6" ref="J6:J29">ROUND(AH6,0)</f>
        <v>0</v>
      </c>
      <c r="K6" s="911">
        <f aca="true" t="shared" si="7" ref="K6:K29">ROUND(AI6,0)</f>
        <v>0</v>
      </c>
      <c r="L6" s="435">
        <f>F6+H6+J6</f>
        <v>0</v>
      </c>
      <c r="M6" s="436">
        <f>G6+I6+K6</f>
        <v>0</v>
      </c>
      <c r="N6" s="906">
        <f>L6+M6</f>
        <v>0</v>
      </c>
      <c r="AA6" s="336"/>
      <c r="AB6" s="337"/>
      <c r="AC6" s="335"/>
      <c r="AD6" s="335"/>
      <c r="AE6" s="257"/>
      <c r="AF6" s="335"/>
      <c r="AG6" s="257"/>
      <c r="AH6" s="335"/>
      <c r="AI6" s="257"/>
      <c r="AJ6" s="435">
        <f>AD6+AF6+AH6</f>
        <v>0</v>
      </c>
      <c r="AK6" s="436">
        <f>AE6+AG6+AI6</f>
        <v>0</v>
      </c>
      <c r="AL6" s="906">
        <f>AJ6+AK6</f>
        <v>0</v>
      </c>
    </row>
    <row r="7" spans="1:38" ht="12.75" customHeight="1">
      <c r="A7" s="157" t="s">
        <v>455</v>
      </c>
      <c r="B7" s="370" t="s">
        <v>456</v>
      </c>
      <c r="C7" s="908">
        <f aca="true" t="shared" si="8" ref="C7:C29">ROUND(AA7,0)</f>
        <v>0</v>
      </c>
      <c r="D7" s="909">
        <f t="shared" si="0"/>
        <v>0</v>
      </c>
      <c r="E7" s="910">
        <f t="shared" si="1"/>
        <v>0</v>
      </c>
      <c r="F7" s="910">
        <f t="shared" si="2"/>
        <v>0</v>
      </c>
      <c r="G7" s="911">
        <f t="shared" si="3"/>
        <v>0</v>
      </c>
      <c r="H7" s="910">
        <f t="shared" si="4"/>
        <v>0</v>
      </c>
      <c r="I7" s="911">
        <f t="shared" si="5"/>
        <v>0</v>
      </c>
      <c r="J7" s="910">
        <f t="shared" si="6"/>
        <v>0</v>
      </c>
      <c r="K7" s="911">
        <f t="shared" si="7"/>
        <v>0</v>
      </c>
      <c r="L7" s="435">
        <f aca="true" t="shared" si="9" ref="L7:L29">F7+H7+J7</f>
        <v>0</v>
      </c>
      <c r="M7" s="436">
        <f aca="true" t="shared" si="10" ref="M7:M29">G7+I7+K7</f>
        <v>0</v>
      </c>
      <c r="N7" s="906">
        <f aca="true" t="shared" si="11" ref="N7:N29">L7+M7</f>
        <v>0</v>
      </c>
      <c r="AA7" s="336"/>
      <c r="AB7" s="337"/>
      <c r="AC7" s="335"/>
      <c r="AD7" s="335"/>
      <c r="AE7" s="257"/>
      <c r="AF7" s="335"/>
      <c r="AG7" s="257"/>
      <c r="AH7" s="335"/>
      <c r="AI7" s="257"/>
      <c r="AJ7" s="435">
        <f aca="true" t="shared" si="12" ref="AJ7:AJ29">AD7+AF7+AH7</f>
        <v>0</v>
      </c>
      <c r="AK7" s="436">
        <f aca="true" t="shared" si="13" ref="AK7:AK29">AE7+AG7+AI7</f>
        <v>0</v>
      </c>
      <c r="AL7" s="906">
        <f aca="true" t="shared" si="14" ref="AL7:AL29">AJ7+AK7</f>
        <v>0</v>
      </c>
    </row>
    <row r="8" spans="1:38" ht="12.75" customHeight="1">
      <c r="A8" s="157" t="s">
        <v>457</v>
      </c>
      <c r="B8" s="370" t="s">
        <v>458</v>
      </c>
      <c r="C8" s="908">
        <f t="shared" si="8"/>
        <v>0</v>
      </c>
      <c r="D8" s="909">
        <f t="shared" si="0"/>
        <v>0</v>
      </c>
      <c r="E8" s="910">
        <f t="shared" si="1"/>
        <v>0</v>
      </c>
      <c r="F8" s="910">
        <f t="shared" si="2"/>
        <v>0</v>
      </c>
      <c r="G8" s="911">
        <f t="shared" si="3"/>
        <v>0</v>
      </c>
      <c r="H8" s="910">
        <f t="shared" si="4"/>
        <v>0</v>
      </c>
      <c r="I8" s="911">
        <f t="shared" si="5"/>
        <v>0</v>
      </c>
      <c r="J8" s="910">
        <f t="shared" si="6"/>
        <v>0</v>
      </c>
      <c r="K8" s="911">
        <f t="shared" si="7"/>
        <v>0</v>
      </c>
      <c r="L8" s="435">
        <f t="shared" si="9"/>
        <v>0</v>
      </c>
      <c r="M8" s="436">
        <f t="shared" si="10"/>
        <v>0</v>
      </c>
      <c r="N8" s="906">
        <f t="shared" si="11"/>
        <v>0</v>
      </c>
      <c r="AA8" s="336"/>
      <c r="AB8" s="337"/>
      <c r="AC8" s="335"/>
      <c r="AD8" s="335"/>
      <c r="AE8" s="257"/>
      <c r="AF8" s="335"/>
      <c r="AG8" s="257"/>
      <c r="AH8" s="335"/>
      <c r="AI8" s="257"/>
      <c r="AJ8" s="435">
        <f t="shared" si="12"/>
        <v>0</v>
      </c>
      <c r="AK8" s="436">
        <f t="shared" si="13"/>
        <v>0</v>
      </c>
      <c r="AL8" s="906">
        <f t="shared" si="14"/>
        <v>0</v>
      </c>
    </row>
    <row r="9" spans="1:38" ht="12.75" customHeight="1">
      <c r="A9" s="157" t="s">
        <v>459</v>
      </c>
      <c r="B9" s="370" t="s">
        <v>460</v>
      </c>
      <c r="C9" s="908">
        <f t="shared" si="8"/>
        <v>0</v>
      </c>
      <c r="D9" s="909">
        <f t="shared" si="0"/>
        <v>0</v>
      </c>
      <c r="E9" s="910">
        <f t="shared" si="1"/>
        <v>0</v>
      </c>
      <c r="F9" s="910">
        <f t="shared" si="2"/>
        <v>0</v>
      </c>
      <c r="G9" s="911">
        <f t="shared" si="3"/>
        <v>0</v>
      </c>
      <c r="H9" s="910">
        <f t="shared" si="4"/>
        <v>0</v>
      </c>
      <c r="I9" s="911">
        <f t="shared" si="5"/>
        <v>0</v>
      </c>
      <c r="J9" s="910">
        <f t="shared" si="6"/>
        <v>0</v>
      </c>
      <c r="K9" s="911">
        <f t="shared" si="7"/>
        <v>0</v>
      </c>
      <c r="L9" s="435">
        <f t="shared" si="9"/>
        <v>0</v>
      </c>
      <c r="M9" s="436">
        <f t="shared" si="10"/>
        <v>0</v>
      </c>
      <c r="N9" s="906">
        <f t="shared" si="11"/>
        <v>0</v>
      </c>
      <c r="AA9" s="336"/>
      <c r="AB9" s="337"/>
      <c r="AC9" s="335"/>
      <c r="AD9" s="335"/>
      <c r="AE9" s="257"/>
      <c r="AF9" s="335"/>
      <c r="AG9" s="257"/>
      <c r="AH9" s="335"/>
      <c r="AI9" s="257"/>
      <c r="AJ9" s="435">
        <f t="shared" si="12"/>
        <v>0</v>
      </c>
      <c r="AK9" s="436">
        <f t="shared" si="13"/>
        <v>0</v>
      </c>
      <c r="AL9" s="906">
        <f t="shared" si="14"/>
        <v>0</v>
      </c>
    </row>
    <row r="10" spans="1:38" ht="12.75" customHeight="1">
      <c r="A10" s="157" t="s">
        <v>461</v>
      </c>
      <c r="B10" s="370" t="s">
        <v>462</v>
      </c>
      <c r="C10" s="908">
        <f t="shared" si="8"/>
        <v>0</v>
      </c>
      <c r="D10" s="909">
        <f t="shared" si="0"/>
        <v>0</v>
      </c>
      <c r="E10" s="910">
        <f t="shared" si="1"/>
        <v>0</v>
      </c>
      <c r="F10" s="910">
        <f t="shared" si="2"/>
        <v>0</v>
      </c>
      <c r="G10" s="911">
        <f t="shared" si="3"/>
        <v>0</v>
      </c>
      <c r="H10" s="910">
        <f t="shared" si="4"/>
        <v>0</v>
      </c>
      <c r="I10" s="911">
        <f t="shared" si="5"/>
        <v>0</v>
      </c>
      <c r="J10" s="910">
        <f t="shared" si="6"/>
        <v>0</v>
      </c>
      <c r="K10" s="911">
        <f t="shared" si="7"/>
        <v>0</v>
      </c>
      <c r="L10" s="435">
        <f t="shared" si="9"/>
        <v>0</v>
      </c>
      <c r="M10" s="436">
        <f t="shared" si="10"/>
        <v>0</v>
      </c>
      <c r="N10" s="906">
        <f t="shared" si="11"/>
        <v>0</v>
      </c>
      <c r="AA10" s="336"/>
      <c r="AB10" s="337"/>
      <c r="AC10" s="335"/>
      <c r="AD10" s="335"/>
      <c r="AE10" s="257"/>
      <c r="AF10" s="335"/>
      <c r="AG10" s="257"/>
      <c r="AH10" s="335"/>
      <c r="AI10" s="257"/>
      <c r="AJ10" s="435">
        <f t="shared" si="12"/>
        <v>0</v>
      </c>
      <c r="AK10" s="436">
        <f t="shared" si="13"/>
        <v>0</v>
      </c>
      <c r="AL10" s="906">
        <f t="shared" si="14"/>
        <v>0</v>
      </c>
    </row>
    <row r="11" spans="1:38" ht="12.75" customHeight="1">
      <c r="A11" s="157" t="s">
        <v>463</v>
      </c>
      <c r="B11" s="370" t="s">
        <v>464</v>
      </c>
      <c r="C11" s="908">
        <f t="shared" si="8"/>
        <v>0</v>
      </c>
      <c r="D11" s="909">
        <f t="shared" si="0"/>
        <v>0</v>
      </c>
      <c r="E11" s="910">
        <f t="shared" si="1"/>
        <v>0</v>
      </c>
      <c r="F11" s="910">
        <f t="shared" si="2"/>
        <v>0</v>
      </c>
      <c r="G11" s="911">
        <f t="shared" si="3"/>
        <v>0</v>
      </c>
      <c r="H11" s="910">
        <f t="shared" si="4"/>
        <v>0</v>
      </c>
      <c r="I11" s="911">
        <f t="shared" si="5"/>
        <v>0</v>
      </c>
      <c r="J11" s="910">
        <f t="shared" si="6"/>
        <v>0</v>
      </c>
      <c r="K11" s="911">
        <f t="shared" si="7"/>
        <v>0</v>
      </c>
      <c r="L11" s="435">
        <f t="shared" si="9"/>
        <v>0</v>
      </c>
      <c r="M11" s="436">
        <f t="shared" si="10"/>
        <v>0</v>
      </c>
      <c r="N11" s="906">
        <f t="shared" si="11"/>
        <v>0</v>
      </c>
      <c r="AA11" s="336"/>
      <c r="AB11" s="337"/>
      <c r="AC11" s="335"/>
      <c r="AD11" s="335"/>
      <c r="AE11" s="257"/>
      <c r="AF11" s="335"/>
      <c r="AG11" s="257"/>
      <c r="AH11" s="335"/>
      <c r="AI11" s="257"/>
      <c r="AJ11" s="435">
        <f t="shared" si="12"/>
        <v>0</v>
      </c>
      <c r="AK11" s="436">
        <f t="shared" si="13"/>
        <v>0</v>
      </c>
      <c r="AL11" s="906">
        <f t="shared" si="14"/>
        <v>0</v>
      </c>
    </row>
    <row r="12" spans="1:38" ht="12.75" customHeight="1">
      <c r="A12" s="157" t="s">
        <v>465</v>
      </c>
      <c r="B12" s="370" t="s">
        <v>466</v>
      </c>
      <c r="C12" s="908">
        <f t="shared" si="8"/>
        <v>0</v>
      </c>
      <c r="D12" s="909">
        <f t="shared" si="0"/>
        <v>0</v>
      </c>
      <c r="E12" s="910">
        <f t="shared" si="1"/>
        <v>0</v>
      </c>
      <c r="F12" s="910">
        <f t="shared" si="2"/>
        <v>0</v>
      </c>
      <c r="G12" s="911">
        <f t="shared" si="3"/>
        <v>0</v>
      </c>
      <c r="H12" s="910">
        <f t="shared" si="4"/>
        <v>0</v>
      </c>
      <c r="I12" s="911">
        <f t="shared" si="5"/>
        <v>0</v>
      </c>
      <c r="J12" s="910">
        <f t="shared" si="6"/>
        <v>0</v>
      </c>
      <c r="K12" s="911">
        <f t="shared" si="7"/>
        <v>0</v>
      </c>
      <c r="L12" s="435">
        <f t="shared" si="9"/>
        <v>0</v>
      </c>
      <c r="M12" s="436">
        <f t="shared" si="10"/>
        <v>0</v>
      </c>
      <c r="N12" s="906">
        <f t="shared" si="11"/>
        <v>0</v>
      </c>
      <c r="AA12" s="336"/>
      <c r="AB12" s="337"/>
      <c r="AC12" s="335"/>
      <c r="AD12" s="335"/>
      <c r="AE12" s="257"/>
      <c r="AF12" s="335"/>
      <c r="AG12" s="257"/>
      <c r="AH12" s="335"/>
      <c r="AI12" s="257"/>
      <c r="AJ12" s="435">
        <f t="shared" si="12"/>
        <v>0</v>
      </c>
      <c r="AK12" s="436">
        <f t="shared" si="13"/>
        <v>0</v>
      </c>
      <c r="AL12" s="906">
        <f t="shared" si="14"/>
        <v>0</v>
      </c>
    </row>
    <row r="13" spans="1:38" ht="12.75" customHeight="1">
      <c r="A13" s="157" t="s">
        <v>467</v>
      </c>
      <c r="B13" s="370" t="s">
        <v>468</v>
      </c>
      <c r="C13" s="908">
        <f t="shared" si="8"/>
        <v>0</v>
      </c>
      <c r="D13" s="909">
        <f t="shared" si="0"/>
        <v>0</v>
      </c>
      <c r="E13" s="910">
        <f t="shared" si="1"/>
        <v>0</v>
      </c>
      <c r="F13" s="910">
        <f t="shared" si="2"/>
        <v>0</v>
      </c>
      <c r="G13" s="911">
        <f t="shared" si="3"/>
        <v>0</v>
      </c>
      <c r="H13" s="910">
        <f t="shared" si="4"/>
        <v>0</v>
      </c>
      <c r="I13" s="911">
        <f t="shared" si="5"/>
        <v>0</v>
      </c>
      <c r="J13" s="910">
        <f t="shared" si="6"/>
        <v>0</v>
      </c>
      <c r="K13" s="911">
        <f t="shared" si="7"/>
        <v>0</v>
      </c>
      <c r="L13" s="435">
        <f t="shared" si="9"/>
        <v>0</v>
      </c>
      <c r="M13" s="436">
        <f t="shared" si="10"/>
        <v>0</v>
      </c>
      <c r="N13" s="906">
        <f t="shared" si="11"/>
        <v>0</v>
      </c>
      <c r="AA13" s="336"/>
      <c r="AB13" s="337"/>
      <c r="AC13" s="335"/>
      <c r="AD13" s="335"/>
      <c r="AE13" s="257"/>
      <c r="AF13" s="335"/>
      <c r="AG13" s="257"/>
      <c r="AH13" s="335"/>
      <c r="AI13" s="257"/>
      <c r="AJ13" s="435">
        <f t="shared" si="12"/>
        <v>0</v>
      </c>
      <c r="AK13" s="436">
        <f t="shared" si="13"/>
        <v>0</v>
      </c>
      <c r="AL13" s="906">
        <f t="shared" si="14"/>
        <v>0</v>
      </c>
    </row>
    <row r="14" spans="1:38" ht="12.75" customHeight="1">
      <c r="A14" s="157" t="s">
        <v>469</v>
      </c>
      <c r="B14" s="370" t="s">
        <v>470</v>
      </c>
      <c r="C14" s="908">
        <f t="shared" si="8"/>
        <v>0</v>
      </c>
      <c r="D14" s="909">
        <f t="shared" si="0"/>
        <v>0</v>
      </c>
      <c r="E14" s="910">
        <f t="shared" si="1"/>
        <v>0</v>
      </c>
      <c r="F14" s="910">
        <f t="shared" si="2"/>
        <v>0</v>
      </c>
      <c r="G14" s="911">
        <f t="shared" si="3"/>
        <v>0</v>
      </c>
      <c r="H14" s="910">
        <f t="shared" si="4"/>
        <v>0</v>
      </c>
      <c r="I14" s="911">
        <f t="shared" si="5"/>
        <v>0</v>
      </c>
      <c r="J14" s="910">
        <f t="shared" si="6"/>
        <v>0</v>
      </c>
      <c r="K14" s="911">
        <f t="shared" si="7"/>
        <v>0</v>
      </c>
      <c r="L14" s="435">
        <f t="shared" si="9"/>
        <v>0</v>
      </c>
      <c r="M14" s="436">
        <f t="shared" si="10"/>
        <v>0</v>
      </c>
      <c r="N14" s="906">
        <f t="shared" si="11"/>
        <v>0</v>
      </c>
      <c r="AA14" s="336"/>
      <c r="AB14" s="337"/>
      <c r="AC14" s="335"/>
      <c r="AD14" s="335"/>
      <c r="AE14" s="257"/>
      <c r="AF14" s="335"/>
      <c r="AG14" s="257"/>
      <c r="AH14" s="335"/>
      <c r="AI14" s="257"/>
      <c r="AJ14" s="435">
        <f t="shared" si="12"/>
        <v>0</v>
      </c>
      <c r="AK14" s="436">
        <f t="shared" si="13"/>
        <v>0</v>
      </c>
      <c r="AL14" s="906">
        <f t="shared" si="14"/>
        <v>0</v>
      </c>
    </row>
    <row r="15" spans="1:38" ht="12.75" customHeight="1">
      <c r="A15" s="157" t="s">
        <v>471</v>
      </c>
      <c r="B15" s="370" t="s">
        <v>472</v>
      </c>
      <c r="C15" s="908">
        <f t="shared" si="8"/>
        <v>0</v>
      </c>
      <c r="D15" s="909">
        <f t="shared" si="0"/>
        <v>0</v>
      </c>
      <c r="E15" s="910">
        <f t="shared" si="1"/>
        <v>0</v>
      </c>
      <c r="F15" s="910">
        <f t="shared" si="2"/>
        <v>0</v>
      </c>
      <c r="G15" s="911">
        <f t="shared" si="3"/>
        <v>0</v>
      </c>
      <c r="H15" s="910">
        <f t="shared" si="4"/>
        <v>0</v>
      </c>
      <c r="I15" s="911">
        <f t="shared" si="5"/>
        <v>0</v>
      </c>
      <c r="J15" s="910">
        <f t="shared" si="6"/>
        <v>0</v>
      </c>
      <c r="K15" s="911">
        <f t="shared" si="7"/>
        <v>0</v>
      </c>
      <c r="L15" s="435">
        <f t="shared" si="9"/>
        <v>0</v>
      </c>
      <c r="M15" s="436">
        <f t="shared" si="10"/>
        <v>0</v>
      </c>
      <c r="N15" s="906">
        <f t="shared" si="11"/>
        <v>0</v>
      </c>
      <c r="AA15" s="336"/>
      <c r="AB15" s="337"/>
      <c r="AC15" s="335"/>
      <c r="AD15" s="335"/>
      <c r="AE15" s="257"/>
      <c r="AF15" s="335"/>
      <c r="AG15" s="257"/>
      <c r="AH15" s="335"/>
      <c r="AI15" s="257"/>
      <c r="AJ15" s="435">
        <f t="shared" si="12"/>
        <v>0</v>
      </c>
      <c r="AK15" s="436">
        <f t="shared" si="13"/>
        <v>0</v>
      </c>
      <c r="AL15" s="906">
        <f t="shared" si="14"/>
        <v>0</v>
      </c>
    </row>
    <row r="16" spans="1:38" ht="12.75" customHeight="1">
      <c r="A16" s="157" t="s">
        <v>473</v>
      </c>
      <c r="B16" s="370" t="s">
        <v>474</v>
      </c>
      <c r="C16" s="908">
        <f t="shared" si="8"/>
        <v>0</v>
      </c>
      <c r="D16" s="909">
        <f t="shared" si="0"/>
        <v>0</v>
      </c>
      <c r="E16" s="910">
        <f t="shared" si="1"/>
        <v>0</v>
      </c>
      <c r="F16" s="910">
        <f t="shared" si="2"/>
        <v>0</v>
      </c>
      <c r="G16" s="911">
        <f t="shared" si="3"/>
        <v>0</v>
      </c>
      <c r="H16" s="910">
        <f t="shared" si="4"/>
        <v>0</v>
      </c>
      <c r="I16" s="911">
        <f t="shared" si="5"/>
        <v>0</v>
      </c>
      <c r="J16" s="910">
        <f t="shared" si="6"/>
        <v>0</v>
      </c>
      <c r="K16" s="911">
        <f t="shared" si="7"/>
        <v>0</v>
      </c>
      <c r="L16" s="435">
        <f t="shared" si="9"/>
        <v>0</v>
      </c>
      <c r="M16" s="436">
        <f t="shared" si="10"/>
        <v>0</v>
      </c>
      <c r="N16" s="906">
        <f t="shared" si="11"/>
        <v>0</v>
      </c>
      <c r="AA16" s="336"/>
      <c r="AB16" s="337"/>
      <c r="AC16" s="335"/>
      <c r="AD16" s="335"/>
      <c r="AE16" s="257"/>
      <c r="AF16" s="335"/>
      <c r="AG16" s="257"/>
      <c r="AH16" s="335"/>
      <c r="AI16" s="257"/>
      <c r="AJ16" s="435">
        <f t="shared" si="12"/>
        <v>0</v>
      </c>
      <c r="AK16" s="436">
        <f t="shared" si="13"/>
        <v>0</v>
      </c>
      <c r="AL16" s="906">
        <f t="shared" si="14"/>
        <v>0</v>
      </c>
    </row>
    <row r="17" spans="1:38" ht="12.75" customHeight="1">
      <c r="A17" s="157" t="s">
        <v>475</v>
      </c>
      <c r="B17" s="370" t="s">
        <v>476</v>
      </c>
      <c r="C17" s="908">
        <f t="shared" si="8"/>
        <v>0</v>
      </c>
      <c r="D17" s="909">
        <f t="shared" si="0"/>
        <v>0</v>
      </c>
      <c r="E17" s="910">
        <f t="shared" si="1"/>
        <v>0</v>
      </c>
      <c r="F17" s="910">
        <f t="shared" si="2"/>
        <v>0</v>
      </c>
      <c r="G17" s="911">
        <f t="shared" si="3"/>
        <v>0</v>
      </c>
      <c r="H17" s="910">
        <f t="shared" si="4"/>
        <v>0</v>
      </c>
      <c r="I17" s="911">
        <f t="shared" si="5"/>
        <v>0</v>
      </c>
      <c r="J17" s="910">
        <f t="shared" si="6"/>
        <v>0</v>
      </c>
      <c r="K17" s="911">
        <f t="shared" si="7"/>
        <v>0</v>
      </c>
      <c r="L17" s="435">
        <f t="shared" si="9"/>
        <v>0</v>
      </c>
      <c r="M17" s="436">
        <f t="shared" si="10"/>
        <v>0</v>
      </c>
      <c r="N17" s="906">
        <f t="shared" si="11"/>
        <v>0</v>
      </c>
      <c r="AA17" s="336"/>
      <c r="AB17" s="337"/>
      <c r="AC17" s="335"/>
      <c r="AD17" s="335"/>
      <c r="AE17" s="257"/>
      <c r="AF17" s="335"/>
      <c r="AG17" s="257"/>
      <c r="AH17" s="335"/>
      <c r="AI17" s="257"/>
      <c r="AJ17" s="435">
        <f t="shared" si="12"/>
        <v>0</v>
      </c>
      <c r="AK17" s="436">
        <f t="shared" si="13"/>
        <v>0</v>
      </c>
      <c r="AL17" s="906">
        <f t="shared" si="14"/>
        <v>0</v>
      </c>
    </row>
    <row r="18" spans="1:38" ht="12.75" customHeight="1">
      <c r="A18" s="157" t="s">
        <v>477</v>
      </c>
      <c r="B18" s="370" t="s">
        <v>478</v>
      </c>
      <c r="C18" s="908">
        <f t="shared" si="8"/>
        <v>0</v>
      </c>
      <c r="D18" s="909">
        <f t="shared" si="0"/>
        <v>0</v>
      </c>
      <c r="E18" s="910">
        <f t="shared" si="1"/>
        <v>0</v>
      </c>
      <c r="F18" s="910">
        <f t="shared" si="2"/>
        <v>0</v>
      </c>
      <c r="G18" s="911">
        <f t="shared" si="3"/>
        <v>0</v>
      </c>
      <c r="H18" s="910">
        <f t="shared" si="4"/>
        <v>0</v>
      </c>
      <c r="I18" s="911">
        <f t="shared" si="5"/>
        <v>0</v>
      </c>
      <c r="J18" s="910">
        <f t="shared" si="6"/>
        <v>0</v>
      </c>
      <c r="K18" s="911">
        <f t="shared" si="7"/>
        <v>0</v>
      </c>
      <c r="L18" s="435">
        <f t="shared" si="9"/>
        <v>0</v>
      </c>
      <c r="M18" s="436">
        <f t="shared" si="10"/>
        <v>0</v>
      </c>
      <c r="N18" s="906">
        <f t="shared" si="11"/>
        <v>0</v>
      </c>
      <c r="AA18" s="336"/>
      <c r="AB18" s="337"/>
      <c r="AC18" s="335"/>
      <c r="AD18" s="335"/>
      <c r="AE18" s="257"/>
      <c r="AF18" s="335"/>
      <c r="AG18" s="257"/>
      <c r="AH18" s="335"/>
      <c r="AI18" s="257"/>
      <c r="AJ18" s="435">
        <f t="shared" si="12"/>
        <v>0</v>
      </c>
      <c r="AK18" s="436">
        <f t="shared" si="13"/>
        <v>0</v>
      </c>
      <c r="AL18" s="906">
        <f t="shared" si="14"/>
        <v>0</v>
      </c>
    </row>
    <row r="19" spans="1:38" ht="12.75" customHeight="1">
      <c r="A19" s="157" t="s">
        <v>479</v>
      </c>
      <c r="B19" s="370" t="s">
        <v>480</v>
      </c>
      <c r="C19" s="908">
        <f t="shared" si="8"/>
        <v>0</v>
      </c>
      <c r="D19" s="912">
        <f t="shared" si="0"/>
        <v>0</v>
      </c>
      <c r="E19" s="910">
        <f t="shared" si="1"/>
        <v>0</v>
      </c>
      <c r="F19" s="910">
        <f t="shared" si="2"/>
        <v>0</v>
      </c>
      <c r="G19" s="911">
        <f t="shared" si="3"/>
        <v>0</v>
      </c>
      <c r="H19" s="910">
        <f t="shared" si="4"/>
        <v>0</v>
      </c>
      <c r="I19" s="911">
        <f t="shared" si="5"/>
        <v>0</v>
      </c>
      <c r="J19" s="910">
        <f t="shared" si="6"/>
        <v>0</v>
      </c>
      <c r="K19" s="913">
        <f t="shared" si="7"/>
        <v>0</v>
      </c>
      <c r="L19" s="435">
        <f t="shared" si="9"/>
        <v>0</v>
      </c>
      <c r="M19" s="436">
        <f t="shared" si="10"/>
        <v>0</v>
      </c>
      <c r="N19" s="906">
        <f t="shared" si="11"/>
        <v>0</v>
      </c>
      <c r="AA19" s="336"/>
      <c r="AB19" s="338"/>
      <c r="AC19" s="335"/>
      <c r="AD19" s="335"/>
      <c r="AE19" s="257"/>
      <c r="AF19" s="335"/>
      <c r="AG19" s="257"/>
      <c r="AH19" s="335"/>
      <c r="AI19" s="261"/>
      <c r="AJ19" s="435">
        <f t="shared" si="12"/>
        <v>0</v>
      </c>
      <c r="AK19" s="436">
        <f t="shared" si="13"/>
        <v>0</v>
      </c>
      <c r="AL19" s="906">
        <f t="shared" si="14"/>
        <v>0</v>
      </c>
    </row>
    <row r="20" spans="1:38" ht="12.75" customHeight="1">
      <c r="A20" s="157" t="s">
        <v>481</v>
      </c>
      <c r="B20" s="370" t="s">
        <v>482</v>
      </c>
      <c r="C20" s="908">
        <f t="shared" si="8"/>
        <v>0</v>
      </c>
      <c r="D20" s="909">
        <f t="shared" si="0"/>
        <v>0</v>
      </c>
      <c r="E20" s="910">
        <f t="shared" si="1"/>
        <v>0</v>
      </c>
      <c r="F20" s="910">
        <f t="shared" si="2"/>
        <v>0</v>
      </c>
      <c r="G20" s="911">
        <f t="shared" si="3"/>
        <v>0</v>
      </c>
      <c r="H20" s="910">
        <f t="shared" si="4"/>
        <v>0</v>
      </c>
      <c r="I20" s="911">
        <f t="shared" si="5"/>
        <v>0</v>
      </c>
      <c r="J20" s="910">
        <f t="shared" si="6"/>
        <v>0</v>
      </c>
      <c r="K20" s="911">
        <f t="shared" si="7"/>
        <v>0</v>
      </c>
      <c r="L20" s="435">
        <f t="shared" si="9"/>
        <v>0</v>
      </c>
      <c r="M20" s="436">
        <f t="shared" si="10"/>
        <v>0</v>
      </c>
      <c r="N20" s="906">
        <f t="shared" si="11"/>
        <v>0</v>
      </c>
      <c r="AA20" s="336"/>
      <c r="AB20" s="337"/>
      <c r="AC20" s="335"/>
      <c r="AD20" s="335"/>
      <c r="AE20" s="257"/>
      <c r="AF20" s="335"/>
      <c r="AG20" s="257"/>
      <c r="AH20" s="335"/>
      <c r="AI20" s="257"/>
      <c r="AJ20" s="435">
        <f t="shared" si="12"/>
        <v>0</v>
      </c>
      <c r="AK20" s="436">
        <f t="shared" si="13"/>
        <v>0</v>
      </c>
      <c r="AL20" s="906">
        <f t="shared" si="14"/>
        <v>0</v>
      </c>
    </row>
    <row r="21" spans="1:38" ht="12.75" customHeight="1">
      <c r="A21" s="157" t="s">
        <v>483</v>
      </c>
      <c r="B21" s="371" t="s">
        <v>484</v>
      </c>
      <c r="C21" s="908">
        <f t="shared" si="8"/>
        <v>0</v>
      </c>
      <c r="D21" s="909">
        <f t="shared" si="0"/>
        <v>0</v>
      </c>
      <c r="E21" s="910">
        <f t="shared" si="1"/>
        <v>0</v>
      </c>
      <c r="F21" s="910">
        <f t="shared" si="2"/>
        <v>0</v>
      </c>
      <c r="G21" s="911">
        <f t="shared" si="3"/>
        <v>0</v>
      </c>
      <c r="H21" s="910">
        <f t="shared" si="4"/>
        <v>0</v>
      </c>
      <c r="I21" s="911">
        <f t="shared" si="5"/>
        <v>0</v>
      </c>
      <c r="J21" s="910">
        <f t="shared" si="6"/>
        <v>0</v>
      </c>
      <c r="K21" s="911">
        <f t="shared" si="7"/>
        <v>0</v>
      </c>
      <c r="L21" s="435">
        <f t="shared" si="9"/>
        <v>0</v>
      </c>
      <c r="M21" s="436">
        <f t="shared" si="10"/>
        <v>0</v>
      </c>
      <c r="N21" s="906">
        <f t="shared" si="11"/>
        <v>0</v>
      </c>
      <c r="AA21" s="336"/>
      <c r="AB21" s="337"/>
      <c r="AC21" s="335"/>
      <c r="AD21" s="335"/>
      <c r="AE21" s="257"/>
      <c r="AF21" s="335"/>
      <c r="AG21" s="257"/>
      <c r="AH21" s="335"/>
      <c r="AI21" s="257"/>
      <c r="AJ21" s="435">
        <f t="shared" si="12"/>
        <v>0</v>
      </c>
      <c r="AK21" s="436">
        <f t="shared" si="13"/>
        <v>0</v>
      </c>
      <c r="AL21" s="906">
        <f t="shared" si="14"/>
        <v>0</v>
      </c>
    </row>
    <row r="22" spans="1:38" ht="12.75" customHeight="1">
      <c r="A22" s="157" t="s">
        <v>485</v>
      </c>
      <c r="B22" s="371" t="s">
        <v>486</v>
      </c>
      <c r="C22" s="908">
        <f t="shared" si="8"/>
        <v>0</v>
      </c>
      <c r="D22" s="909">
        <f t="shared" si="0"/>
        <v>0</v>
      </c>
      <c r="E22" s="910">
        <f t="shared" si="1"/>
        <v>0</v>
      </c>
      <c r="F22" s="910">
        <f t="shared" si="2"/>
        <v>0</v>
      </c>
      <c r="G22" s="911">
        <f t="shared" si="3"/>
        <v>0</v>
      </c>
      <c r="H22" s="910">
        <f t="shared" si="4"/>
        <v>0</v>
      </c>
      <c r="I22" s="911">
        <f t="shared" si="5"/>
        <v>0</v>
      </c>
      <c r="J22" s="910">
        <f t="shared" si="6"/>
        <v>0</v>
      </c>
      <c r="K22" s="911">
        <f t="shared" si="7"/>
        <v>0</v>
      </c>
      <c r="L22" s="435">
        <f t="shared" si="9"/>
        <v>0</v>
      </c>
      <c r="M22" s="436">
        <f t="shared" si="10"/>
        <v>0</v>
      </c>
      <c r="N22" s="906">
        <f t="shared" si="11"/>
        <v>0</v>
      </c>
      <c r="AA22" s="336"/>
      <c r="AB22" s="337"/>
      <c r="AC22" s="335"/>
      <c r="AD22" s="335"/>
      <c r="AE22" s="257"/>
      <c r="AF22" s="335"/>
      <c r="AG22" s="257"/>
      <c r="AH22" s="335"/>
      <c r="AI22" s="257"/>
      <c r="AJ22" s="435">
        <f t="shared" si="12"/>
        <v>0</v>
      </c>
      <c r="AK22" s="436">
        <f t="shared" si="13"/>
        <v>0</v>
      </c>
      <c r="AL22" s="906">
        <f t="shared" si="14"/>
        <v>0</v>
      </c>
    </row>
    <row r="23" spans="1:38" ht="12.75" customHeight="1">
      <c r="A23" s="157" t="s">
        <v>487</v>
      </c>
      <c r="B23" s="371" t="s">
        <v>488</v>
      </c>
      <c r="C23" s="908">
        <f t="shared" si="8"/>
        <v>0</v>
      </c>
      <c r="D23" s="909">
        <f t="shared" si="0"/>
        <v>0</v>
      </c>
      <c r="E23" s="910">
        <f t="shared" si="1"/>
        <v>0</v>
      </c>
      <c r="F23" s="910">
        <f t="shared" si="2"/>
        <v>0</v>
      </c>
      <c r="G23" s="911">
        <f t="shared" si="3"/>
        <v>0</v>
      </c>
      <c r="H23" s="910">
        <f t="shared" si="4"/>
        <v>0</v>
      </c>
      <c r="I23" s="911">
        <f t="shared" si="5"/>
        <v>0</v>
      </c>
      <c r="J23" s="910">
        <f t="shared" si="6"/>
        <v>0</v>
      </c>
      <c r="K23" s="911">
        <f t="shared" si="7"/>
        <v>0</v>
      </c>
      <c r="L23" s="435">
        <f t="shared" si="9"/>
        <v>0</v>
      </c>
      <c r="M23" s="436">
        <f t="shared" si="10"/>
        <v>0</v>
      </c>
      <c r="N23" s="906">
        <f t="shared" si="11"/>
        <v>0</v>
      </c>
      <c r="AA23" s="336"/>
      <c r="AB23" s="337"/>
      <c r="AC23" s="335"/>
      <c r="AD23" s="335"/>
      <c r="AE23" s="257"/>
      <c r="AF23" s="335"/>
      <c r="AG23" s="257"/>
      <c r="AH23" s="335"/>
      <c r="AI23" s="257"/>
      <c r="AJ23" s="435">
        <f t="shared" si="12"/>
        <v>0</v>
      </c>
      <c r="AK23" s="436">
        <f t="shared" si="13"/>
        <v>0</v>
      </c>
      <c r="AL23" s="906">
        <f t="shared" si="14"/>
        <v>0</v>
      </c>
    </row>
    <row r="24" spans="1:38" ht="12.75" customHeight="1">
      <c r="A24" s="157" t="s">
        <v>489</v>
      </c>
      <c r="B24" s="371" t="s">
        <v>490</v>
      </c>
      <c r="C24" s="908">
        <f t="shared" si="8"/>
        <v>0</v>
      </c>
      <c r="D24" s="909">
        <f t="shared" si="0"/>
        <v>0</v>
      </c>
      <c r="E24" s="910">
        <f t="shared" si="1"/>
        <v>0</v>
      </c>
      <c r="F24" s="910">
        <f t="shared" si="2"/>
        <v>0</v>
      </c>
      <c r="G24" s="911">
        <f t="shared" si="3"/>
        <v>0</v>
      </c>
      <c r="H24" s="910">
        <f t="shared" si="4"/>
        <v>0</v>
      </c>
      <c r="I24" s="911">
        <f t="shared" si="5"/>
        <v>0</v>
      </c>
      <c r="J24" s="910">
        <f t="shared" si="6"/>
        <v>0</v>
      </c>
      <c r="K24" s="911">
        <f t="shared" si="7"/>
        <v>0</v>
      </c>
      <c r="L24" s="435">
        <f t="shared" si="9"/>
        <v>0</v>
      </c>
      <c r="M24" s="436">
        <f t="shared" si="10"/>
        <v>0</v>
      </c>
      <c r="N24" s="906">
        <f t="shared" si="11"/>
        <v>0</v>
      </c>
      <c r="AA24" s="336"/>
      <c r="AB24" s="337"/>
      <c r="AC24" s="335"/>
      <c r="AD24" s="335"/>
      <c r="AE24" s="257"/>
      <c r="AF24" s="335"/>
      <c r="AG24" s="257"/>
      <c r="AH24" s="335"/>
      <c r="AI24" s="257"/>
      <c r="AJ24" s="435">
        <f t="shared" si="12"/>
        <v>0</v>
      </c>
      <c r="AK24" s="436">
        <f t="shared" si="13"/>
        <v>0</v>
      </c>
      <c r="AL24" s="906">
        <f t="shared" si="14"/>
        <v>0</v>
      </c>
    </row>
    <row r="25" spans="1:38" ht="12.75" customHeight="1">
      <c r="A25" s="157" t="s">
        <v>491</v>
      </c>
      <c r="B25" s="370" t="s">
        <v>492</v>
      </c>
      <c r="C25" s="908">
        <f t="shared" si="8"/>
        <v>0</v>
      </c>
      <c r="D25" s="909">
        <f t="shared" si="0"/>
        <v>0</v>
      </c>
      <c r="E25" s="910">
        <f t="shared" si="1"/>
        <v>0</v>
      </c>
      <c r="F25" s="910">
        <f t="shared" si="2"/>
        <v>0</v>
      </c>
      <c r="G25" s="911">
        <f t="shared" si="3"/>
        <v>0</v>
      </c>
      <c r="H25" s="910">
        <f t="shared" si="4"/>
        <v>0</v>
      </c>
      <c r="I25" s="911">
        <f t="shared" si="5"/>
        <v>0</v>
      </c>
      <c r="J25" s="910">
        <f t="shared" si="6"/>
        <v>0</v>
      </c>
      <c r="K25" s="911">
        <f t="shared" si="7"/>
        <v>0</v>
      </c>
      <c r="L25" s="435">
        <f t="shared" si="9"/>
        <v>0</v>
      </c>
      <c r="M25" s="436">
        <f t="shared" si="10"/>
        <v>0</v>
      </c>
      <c r="N25" s="906">
        <f t="shared" si="11"/>
        <v>0</v>
      </c>
      <c r="AA25" s="336"/>
      <c r="AB25" s="337"/>
      <c r="AC25" s="335"/>
      <c r="AD25" s="335"/>
      <c r="AE25" s="257"/>
      <c r="AF25" s="335"/>
      <c r="AG25" s="257"/>
      <c r="AH25" s="335"/>
      <c r="AI25" s="257"/>
      <c r="AJ25" s="435">
        <f t="shared" si="12"/>
        <v>0</v>
      </c>
      <c r="AK25" s="436">
        <f t="shared" si="13"/>
        <v>0</v>
      </c>
      <c r="AL25" s="906">
        <f t="shared" si="14"/>
        <v>0</v>
      </c>
    </row>
    <row r="26" spans="1:38" ht="12.75" customHeight="1">
      <c r="A26" s="157" t="s">
        <v>493</v>
      </c>
      <c r="B26" s="370" t="s">
        <v>494</v>
      </c>
      <c r="C26" s="908">
        <f t="shared" si="8"/>
        <v>0</v>
      </c>
      <c r="D26" s="909">
        <f t="shared" si="0"/>
        <v>0</v>
      </c>
      <c r="E26" s="910">
        <f t="shared" si="1"/>
        <v>0</v>
      </c>
      <c r="F26" s="910">
        <f t="shared" si="2"/>
        <v>0</v>
      </c>
      <c r="G26" s="911">
        <f t="shared" si="3"/>
        <v>0</v>
      </c>
      <c r="H26" s="910">
        <f t="shared" si="4"/>
        <v>0</v>
      </c>
      <c r="I26" s="911">
        <f t="shared" si="5"/>
        <v>0</v>
      </c>
      <c r="J26" s="910">
        <f t="shared" si="6"/>
        <v>0</v>
      </c>
      <c r="K26" s="911">
        <f t="shared" si="7"/>
        <v>0</v>
      </c>
      <c r="L26" s="435">
        <f t="shared" si="9"/>
        <v>0</v>
      </c>
      <c r="M26" s="436">
        <f t="shared" si="10"/>
        <v>0</v>
      </c>
      <c r="N26" s="906">
        <f t="shared" si="11"/>
        <v>0</v>
      </c>
      <c r="AA26" s="336"/>
      <c r="AB26" s="337"/>
      <c r="AC26" s="335"/>
      <c r="AD26" s="335"/>
      <c r="AE26" s="257"/>
      <c r="AF26" s="335"/>
      <c r="AG26" s="257"/>
      <c r="AH26" s="335"/>
      <c r="AI26" s="257"/>
      <c r="AJ26" s="435">
        <f t="shared" si="12"/>
        <v>0</v>
      </c>
      <c r="AK26" s="436">
        <f t="shared" si="13"/>
        <v>0</v>
      </c>
      <c r="AL26" s="906">
        <f t="shared" si="14"/>
        <v>0</v>
      </c>
    </row>
    <row r="27" spans="1:38" ht="12.75" customHeight="1">
      <c r="A27" s="23" t="s">
        <v>495</v>
      </c>
      <c r="B27" s="370" t="s">
        <v>496</v>
      </c>
      <c r="C27" s="908">
        <f t="shared" si="8"/>
        <v>0</v>
      </c>
      <c r="D27" s="909">
        <f t="shared" si="0"/>
        <v>0</v>
      </c>
      <c r="E27" s="910">
        <f t="shared" si="1"/>
        <v>0</v>
      </c>
      <c r="F27" s="910">
        <f t="shared" si="2"/>
        <v>0</v>
      </c>
      <c r="G27" s="911">
        <f t="shared" si="3"/>
        <v>0</v>
      </c>
      <c r="H27" s="910">
        <f t="shared" si="4"/>
        <v>0</v>
      </c>
      <c r="I27" s="911">
        <f t="shared" si="5"/>
        <v>0</v>
      </c>
      <c r="J27" s="910">
        <f t="shared" si="6"/>
        <v>0</v>
      </c>
      <c r="K27" s="911">
        <f t="shared" si="7"/>
        <v>0</v>
      </c>
      <c r="L27" s="435">
        <f t="shared" si="9"/>
        <v>0</v>
      </c>
      <c r="M27" s="436">
        <f t="shared" si="10"/>
        <v>0</v>
      </c>
      <c r="N27" s="906">
        <f t="shared" si="11"/>
        <v>0</v>
      </c>
      <c r="AA27" s="336"/>
      <c r="AB27" s="337"/>
      <c r="AC27" s="335"/>
      <c r="AD27" s="335"/>
      <c r="AE27" s="257"/>
      <c r="AF27" s="335"/>
      <c r="AG27" s="257"/>
      <c r="AH27" s="335"/>
      <c r="AI27" s="257"/>
      <c r="AJ27" s="435">
        <f t="shared" si="12"/>
        <v>0</v>
      </c>
      <c r="AK27" s="436">
        <f t="shared" si="13"/>
        <v>0</v>
      </c>
      <c r="AL27" s="906">
        <f t="shared" si="14"/>
        <v>0</v>
      </c>
    </row>
    <row r="28" spans="1:38" ht="12.75" customHeight="1">
      <c r="A28" s="157" t="s">
        <v>497</v>
      </c>
      <c r="B28" s="371" t="s">
        <v>498</v>
      </c>
      <c r="C28" s="908">
        <f t="shared" si="8"/>
        <v>0</v>
      </c>
      <c r="D28" s="909">
        <f t="shared" si="0"/>
        <v>0</v>
      </c>
      <c r="E28" s="910">
        <f t="shared" si="1"/>
        <v>0</v>
      </c>
      <c r="F28" s="910">
        <f t="shared" si="2"/>
        <v>0</v>
      </c>
      <c r="G28" s="911">
        <f t="shared" si="3"/>
        <v>0</v>
      </c>
      <c r="H28" s="910">
        <f t="shared" si="4"/>
        <v>0</v>
      </c>
      <c r="I28" s="911">
        <f t="shared" si="5"/>
        <v>0</v>
      </c>
      <c r="J28" s="910">
        <f t="shared" si="6"/>
        <v>0</v>
      </c>
      <c r="K28" s="911">
        <f t="shared" si="7"/>
        <v>0</v>
      </c>
      <c r="L28" s="435">
        <f t="shared" si="9"/>
        <v>0</v>
      </c>
      <c r="M28" s="436">
        <f t="shared" si="10"/>
        <v>0</v>
      </c>
      <c r="N28" s="906">
        <f t="shared" si="11"/>
        <v>0</v>
      </c>
      <c r="AA28" s="336"/>
      <c r="AB28" s="337"/>
      <c r="AC28" s="335"/>
      <c r="AD28" s="335"/>
      <c r="AE28" s="257"/>
      <c r="AF28" s="335"/>
      <c r="AG28" s="257"/>
      <c r="AH28" s="335"/>
      <c r="AI28" s="257"/>
      <c r="AJ28" s="435">
        <f t="shared" si="12"/>
        <v>0</v>
      </c>
      <c r="AK28" s="436">
        <f t="shared" si="13"/>
        <v>0</v>
      </c>
      <c r="AL28" s="906">
        <f t="shared" si="14"/>
        <v>0</v>
      </c>
    </row>
    <row r="29" spans="1:38" ht="12.75" customHeight="1" thickBot="1">
      <c r="A29" s="157" t="s">
        <v>499</v>
      </c>
      <c r="B29" s="371" t="s">
        <v>500</v>
      </c>
      <c r="C29" s="908">
        <f t="shared" si="8"/>
        <v>0</v>
      </c>
      <c r="D29" s="909">
        <f t="shared" si="0"/>
        <v>0</v>
      </c>
      <c r="E29" s="910">
        <f t="shared" si="1"/>
        <v>0</v>
      </c>
      <c r="F29" s="910">
        <f t="shared" si="2"/>
        <v>0</v>
      </c>
      <c r="G29" s="911">
        <f t="shared" si="3"/>
        <v>0</v>
      </c>
      <c r="H29" s="910">
        <f t="shared" si="4"/>
        <v>0</v>
      </c>
      <c r="I29" s="911">
        <f t="shared" si="5"/>
        <v>0</v>
      </c>
      <c r="J29" s="910">
        <f t="shared" si="6"/>
        <v>0</v>
      </c>
      <c r="K29" s="911">
        <f t="shared" si="7"/>
        <v>0</v>
      </c>
      <c r="L29" s="435">
        <f t="shared" si="9"/>
        <v>0</v>
      </c>
      <c r="M29" s="436">
        <f t="shared" si="10"/>
        <v>0</v>
      </c>
      <c r="N29" s="906">
        <f t="shared" si="11"/>
        <v>0</v>
      </c>
      <c r="AA29" s="336"/>
      <c r="AB29" s="337"/>
      <c r="AC29" s="335"/>
      <c r="AD29" s="335"/>
      <c r="AE29" s="257"/>
      <c r="AF29" s="335"/>
      <c r="AG29" s="257"/>
      <c r="AH29" s="335"/>
      <c r="AI29" s="257"/>
      <c r="AJ29" s="435">
        <f t="shared" si="12"/>
        <v>0</v>
      </c>
      <c r="AK29" s="436">
        <f t="shared" si="13"/>
        <v>0</v>
      </c>
      <c r="AL29" s="906">
        <f t="shared" si="14"/>
        <v>0</v>
      </c>
    </row>
    <row r="30" spans="1:37" ht="15.75" customHeight="1" thickBot="1" thickTop="1">
      <c r="A30" s="306" t="s">
        <v>79</v>
      </c>
      <c r="B30" s="16"/>
      <c r="C30" s="437">
        <f aca="true" t="shared" si="15" ref="C30:M30">SUM(C6:C29)</f>
        <v>0</v>
      </c>
      <c r="D30" s="438">
        <f t="shared" si="15"/>
        <v>0</v>
      </c>
      <c r="E30" s="437">
        <f t="shared" si="15"/>
        <v>0</v>
      </c>
      <c r="F30" s="437">
        <f t="shared" si="15"/>
        <v>0</v>
      </c>
      <c r="G30" s="438">
        <f t="shared" si="15"/>
        <v>0</v>
      </c>
      <c r="H30" s="437">
        <f t="shared" si="15"/>
        <v>0</v>
      </c>
      <c r="I30" s="438">
        <f t="shared" si="15"/>
        <v>0</v>
      </c>
      <c r="J30" s="437">
        <f t="shared" si="15"/>
        <v>0</v>
      </c>
      <c r="K30" s="438">
        <f t="shared" si="15"/>
        <v>0</v>
      </c>
      <c r="L30" s="437">
        <f t="shared" si="15"/>
        <v>0</v>
      </c>
      <c r="M30" s="439">
        <f t="shared" si="15"/>
        <v>0</v>
      </c>
      <c r="AA30" s="437">
        <f aca="true" t="shared" si="16" ref="AA30:AK30">SUM(AA6:AA29)</f>
        <v>0</v>
      </c>
      <c r="AB30" s="438">
        <f t="shared" si="16"/>
        <v>0</v>
      </c>
      <c r="AC30" s="437">
        <f t="shared" si="16"/>
        <v>0</v>
      </c>
      <c r="AD30" s="437">
        <f t="shared" si="16"/>
        <v>0</v>
      </c>
      <c r="AE30" s="438">
        <f t="shared" si="16"/>
        <v>0</v>
      </c>
      <c r="AF30" s="437">
        <f t="shared" si="16"/>
        <v>0</v>
      </c>
      <c r="AG30" s="438">
        <f t="shared" si="16"/>
        <v>0</v>
      </c>
      <c r="AH30" s="437">
        <f t="shared" si="16"/>
        <v>0</v>
      </c>
      <c r="AI30" s="438">
        <f t="shared" si="16"/>
        <v>0</v>
      </c>
      <c r="AJ30" s="437">
        <f t="shared" si="16"/>
        <v>0</v>
      </c>
      <c r="AK30" s="439">
        <f t="shared" si="16"/>
        <v>0</v>
      </c>
    </row>
    <row r="31" spans="1:37" ht="15.75" customHeight="1" thickBot="1">
      <c r="A31" s="853" t="str">
        <f>IF(A200="","    ATTENZIONE: IL CAMPO NOTE E' OBBLIGATORIO","")</f>
        <v>    ATTENZIONE: IL CAMPO NOTE E' OBBLIGATORIO</v>
      </c>
      <c r="B31" s="827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</row>
    <row r="32" spans="1:37" ht="15.75" customHeight="1" hidden="1">
      <c r="A32" s="826"/>
      <c r="B32" s="827"/>
      <c r="C32" s="828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AA32" s="828"/>
      <c r="AB32" s="828"/>
      <c r="AC32" s="828"/>
      <c r="AD32" s="828"/>
      <c r="AE32" s="828"/>
      <c r="AF32" s="828"/>
      <c r="AG32" s="828"/>
      <c r="AH32" s="828"/>
      <c r="AI32" s="828"/>
      <c r="AJ32" s="828"/>
      <c r="AK32" s="828"/>
    </row>
    <row r="33" spans="1:37" ht="15.75" customHeight="1" hidden="1">
      <c r="A33" s="826"/>
      <c r="B33" s="827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</row>
    <row r="34" spans="1:37" ht="15.75" customHeight="1" hidden="1">
      <c r="A34" s="826"/>
      <c r="B34" s="827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</row>
    <row r="35" spans="1:37" ht="15.75" customHeight="1" hidden="1">
      <c r="A35" s="826"/>
      <c r="B35" s="827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</row>
    <row r="36" spans="1:37" ht="15.75" customHeight="1" hidden="1">
      <c r="A36" s="826"/>
      <c r="B36" s="827"/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</row>
    <row r="37" spans="1:37" ht="15.75" customHeight="1" hidden="1">
      <c r="A37" s="826"/>
      <c r="B37" s="827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</row>
    <row r="38" spans="1:37" ht="15.75" customHeight="1" hidden="1">
      <c r="A38" s="826"/>
      <c r="B38" s="827"/>
      <c r="C38" s="828"/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AA38" s="828"/>
      <c r="AB38" s="828"/>
      <c r="AC38" s="828"/>
      <c r="AD38" s="828"/>
      <c r="AE38" s="828"/>
      <c r="AF38" s="828"/>
      <c r="AG38" s="828"/>
      <c r="AH38" s="828"/>
      <c r="AI38" s="828"/>
      <c r="AJ38" s="828"/>
      <c r="AK38" s="828"/>
    </row>
    <row r="39" spans="1:37" ht="15.75" customHeight="1" hidden="1">
      <c r="A39" s="826"/>
      <c r="B39" s="827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AA39" s="828"/>
      <c r="AB39" s="828"/>
      <c r="AC39" s="828"/>
      <c r="AD39" s="828"/>
      <c r="AE39" s="828"/>
      <c r="AF39" s="828"/>
      <c r="AG39" s="828"/>
      <c r="AH39" s="828"/>
      <c r="AI39" s="828"/>
      <c r="AJ39" s="828"/>
      <c r="AK39" s="828"/>
    </row>
    <row r="40" spans="1:37" ht="15.75" customHeight="1" hidden="1">
      <c r="A40" s="826"/>
      <c r="B40" s="827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</row>
    <row r="41" spans="1:37" ht="15.75" customHeight="1" hidden="1">
      <c r="A41" s="826"/>
      <c r="B41" s="827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AA41" s="828"/>
      <c r="AB41" s="828"/>
      <c r="AC41" s="828"/>
      <c r="AD41" s="828"/>
      <c r="AE41" s="828"/>
      <c r="AF41" s="828"/>
      <c r="AG41" s="828"/>
      <c r="AH41" s="828"/>
      <c r="AI41" s="828"/>
      <c r="AJ41" s="828"/>
      <c r="AK41" s="828"/>
    </row>
    <row r="42" spans="1:37" ht="15.75" customHeight="1" hidden="1">
      <c r="A42" s="826"/>
      <c r="B42" s="827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AA42" s="828"/>
      <c r="AB42" s="828"/>
      <c r="AC42" s="828"/>
      <c r="AD42" s="828"/>
      <c r="AE42" s="828"/>
      <c r="AF42" s="828"/>
      <c r="AG42" s="828"/>
      <c r="AH42" s="828"/>
      <c r="AI42" s="828"/>
      <c r="AJ42" s="828"/>
      <c r="AK42" s="828"/>
    </row>
    <row r="43" spans="1:37" ht="15.75" customHeight="1" hidden="1">
      <c r="A43" s="826"/>
      <c r="B43" s="827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828"/>
    </row>
    <row r="44" spans="1:37" ht="15.75" customHeight="1" hidden="1">
      <c r="A44" s="826"/>
      <c r="B44" s="827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</row>
    <row r="45" spans="1:37" ht="15.75" customHeight="1" hidden="1">
      <c r="A45" s="826"/>
      <c r="B45" s="827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</row>
    <row r="46" spans="1:37" ht="15.75" customHeight="1" hidden="1">
      <c r="A46" s="826"/>
      <c r="B46" s="827"/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</row>
    <row r="47" spans="1:37" ht="15.75" customHeight="1" hidden="1">
      <c r="A47" s="826"/>
      <c r="B47" s="827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28"/>
    </row>
    <row r="48" spans="1:37" ht="15.75" customHeight="1" hidden="1">
      <c r="A48" s="826"/>
      <c r="B48" s="827"/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828"/>
    </row>
    <row r="49" spans="1:37" ht="15.75" customHeight="1" hidden="1">
      <c r="A49" s="826"/>
      <c r="B49" s="827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AA49" s="828"/>
      <c r="AB49" s="828"/>
      <c r="AC49" s="828"/>
      <c r="AD49" s="828"/>
      <c r="AE49" s="828"/>
      <c r="AF49" s="828"/>
      <c r="AG49" s="828"/>
      <c r="AH49" s="828"/>
      <c r="AI49" s="828"/>
      <c r="AJ49" s="828"/>
      <c r="AK49" s="828"/>
    </row>
    <row r="50" spans="1:37" ht="15.75" customHeight="1" hidden="1">
      <c r="A50" s="826"/>
      <c r="B50" s="827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828"/>
    </row>
    <row r="51" spans="1:37" ht="15.75" customHeight="1" hidden="1">
      <c r="A51" s="826"/>
      <c r="B51" s="827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AA51" s="828"/>
      <c r="AB51" s="828"/>
      <c r="AC51" s="828"/>
      <c r="AD51" s="828"/>
      <c r="AE51" s="828"/>
      <c r="AF51" s="828"/>
      <c r="AG51" s="828"/>
      <c r="AH51" s="828"/>
      <c r="AI51" s="828"/>
      <c r="AJ51" s="828"/>
      <c r="AK51" s="828"/>
    </row>
    <row r="52" spans="1:37" ht="15.75" customHeight="1" hidden="1">
      <c r="A52" s="826"/>
      <c r="B52" s="827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AA52" s="828"/>
      <c r="AB52" s="828"/>
      <c r="AC52" s="828"/>
      <c r="AD52" s="828"/>
      <c r="AE52" s="828"/>
      <c r="AF52" s="828"/>
      <c r="AG52" s="828"/>
      <c r="AH52" s="828"/>
      <c r="AI52" s="828"/>
      <c r="AJ52" s="828"/>
      <c r="AK52" s="828"/>
    </row>
    <row r="53" spans="1:37" ht="15.75" customHeight="1" hidden="1">
      <c r="A53" s="826"/>
      <c r="B53" s="827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AA53" s="828"/>
      <c r="AB53" s="828"/>
      <c r="AC53" s="828"/>
      <c r="AD53" s="828"/>
      <c r="AE53" s="828"/>
      <c r="AF53" s="828"/>
      <c r="AG53" s="828"/>
      <c r="AH53" s="828"/>
      <c r="AI53" s="828"/>
      <c r="AJ53" s="828"/>
      <c r="AK53" s="828"/>
    </row>
    <row r="54" spans="1:37" ht="15.75" customHeight="1" hidden="1">
      <c r="A54" s="826"/>
      <c r="B54" s="827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AA54" s="828"/>
      <c r="AB54" s="828"/>
      <c r="AC54" s="828"/>
      <c r="AD54" s="828"/>
      <c r="AE54" s="828"/>
      <c r="AF54" s="828"/>
      <c r="AG54" s="828"/>
      <c r="AH54" s="828"/>
      <c r="AI54" s="828"/>
      <c r="AJ54" s="828"/>
      <c r="AK54" s="828"/>
    </row>
    <row r="55" spans="1:37" ht="15.75" customHeight="1" hidden="1">
      <c r="A55" s="826"/>
      <c r="B55" s="827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AA55" s="828"/>
      <c r="AB55" s="828"/>
      <c r="AC55" s="828"/>
      <c r="AD55" s="828"/>
      <c r="AE55" s="828"/>
      <c r="AF55" s="828"/>
      <c r="AG55" s="828"/>
      <c r="AH55" s="828"/>
      <c r="AI55" s="828"/>
      <c r="AJ55" s="828"/>
      <c r="AK55" s="828"/>
    </row>
    <row r="56" spans="1:37" ht="15.75" customHeight="1" hidden="1">
      <c r="A56" s="826"/>
      <c r="B56" s="827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AA56" s="828"/>
      <c r="AB56" s="828"/>
      <c r="AC56" s="828"/>
      <c r="AD56" s="828"/>
      <c r="AE56" s="828"/>
      <c r="AF56" s="828"/>
      <c r="AG56" s="828"/>
      <c r="AH56" s="828"/>
      <c r="AI56" s="828"/>
      <c r="AJ56" s="828"/>
      <c r="AK56" s="828"/>
    </row>
    <row r="57" spans="1:37" ht="15.75" customHeight="1" hidden="1">
      <c r="A57" s="826"/>
      <c r="B57" s="827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828"/>
      <c r="AA57" s="828"/>
      <c r="AB57" s="828"/>
      <c r="AC57" s="828"/>
      <c r="AD57" s="828"/>
      <c r="AE57" s="828"/>
      <c r="AF57" s="828"/>
      <c r="AG57" s="828"/>
      <c r="AH57" s="828"/>
      <c r="AI57" s="828"/>
      <c r="AJ57" s="828"/>
      <c r="AK57" s="828"/>
    </row>
    <row r="58" spans="1:37" ht="15.75" customHeight="1" hidden="1">
      <c r="A58" s="826"/>
      <c r="B58" s="827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AA58" s="828"/>
      <c r="AB58" s="828"/>
      <c r="AC58" s="828"/>
      <c r="AD58" s="828"/>
      <c r="AE58" s="828"/>
      <c r="AF58" s="828"/>
      <c r="AG58" s="828"/>
      <c r="AH58" s="828"/>
      <c r="AI58" s="828"/>
      <c r="AJ58" s="828"/>
      <c r="AK58" s="828"/>
    </row>
    <row r="59" spans="1:37" ht="15.75" customHeight="1" hidden="1">
      <c r="A59" s="826"/>
      <c r="B59" s="827"/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8"/>
      <c r="AA59" s="828"/>
      <c r="AB59" s="828"/>
      <c r="AC59" s="828"/>
      <c r="AD59" s="828"/>
      <c r="AE59" s="828"/>
      <c r="AF59" s="828"/>
      <c r="AG59" s="828"/>
      <c r="AH59" s="828"/>
      <c r="AI59" s="828"/>
      <c r="AJ59" s="828"/>
      <c r="AK59" s="828"/>
    </row>
    <row r="60" spans="1:37" ht="15.75" customHeight="1" hidden="1">
      <c r="A60" s="826"/>
      <c r="B60" s="827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AA60" s="828"/>
      <c r="AB60" s="828"/>
      <c r="AC60" s="828"/>
      <c r="AD60" s="828"/>
      <c r="AE60" s="828"/>
      <c r="AF60" s="828"/>
      <c r="AG60" s="828"/>
      <c r="AH60" s="828"/>
      <c r="AI60" s="828"/>
      <c r="AJ60" s="828"/>
      <c r="AK60" s="828"/>
    </row>
    <row r="61" spans="1:37" ht="15.75" customHeight="1" hidden="1">
      <c r="A61" s="826"/>
      <c r="B61" s="827"/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AA61" s="828"/>
      <c r="AB61" s="828"/>
      <c r="AC61" s="828"/>
      <c r="AD61" s="828"/>
      <c r="AE61" s="828"/>
      <c r="AF61" s="828"/>
      <c r="AG61" s="828"/>
      <c r="AH61" s="828"/>
      <c r="AI61" s="828"/>
      <c r="AJ61" s="828"/>
      <c r="AK61" s="828"/>
    </row>
    <row r="62" spans="1:37" ht="15.75" customHeight="1" hidden="1">
      <c r="A62" s="826"/>
      <c r="B62" s="827"/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AA62" s="828"/>
      <c r="AB62" s="828"/>
      <c r="AC62" s="828"/>
      <c r="AD62" s="828"/>
      <c r="AE62" s="828"/>
      <c r="AF62" s="828"/>
      <c r="AG62" s="828"/>
      <c r="AH62" s="828"/>
      <c r="AI62" s="828"/>
      <c r="AJ62" s="828"/>
      <c r="AK62" s="828"/>
    </row>
    <row r="63" spans="1:37" ht="15.75" customHeight="1" hidden="1">
      <c r="A63" s="826"/>
      <c r="B63" s="827"/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828"/>
      <c r="AA63" s="828"/>
      <c r="AB63" s="828"/>
      <c r="AC63" s="828"/>
      <c r="AD63" s="828"/>
      <c r="AE63" s="828"/>
      <c r="AF63" s="828"/>
      <c r="AG63" s="828"/>
      <c r="AH63" s="828"/>
      <c r="AI63" s="828"/>
      <c r="AJ63" s="828"/>
      <c r="AK63" s="828"/>
    </row>
    <row r="64" spans="1:37" ht="15.75" customHeight="1" hidden="1">
      <c r="A64" s="826"/>
      <c r="B64" s="827"/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  <c r="AK64" s="828"/>
    </row>
    <row r="65" spans="1:37" ht="15.75" customHeight="1" hidden="1">
      <c r="A65" s="826"/>
      <c r="B65" s="827"/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AA65" s="828"/>
      <c r="AB65" s="828"/>
      <c r="AC65" s="828"/>
      <c r="AD65" s="828"/>
      <c r="AE65" s="828"/>
      <c r="AF65" s="828"/>
      <c r="AG65" s="828"/>
      <c r="AH65" s="828"/>
      <c r="AI65" s="828"/>
      <c r="AJ65" s="828"/>
      <c r="AK65" s="828"/>
    </row>
    <row r="66" spans="1:37" ht="15.75" customHeight="1" hidden="1">
      <c r="A66" s="826"/>
      <c r="B66" s="827"/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AA66" s="828"/>
      <c r="AB66" s="828"/>
      <c r="AC66" s="828"/>
      <c r="AD66" s="828"/>
      <c r="AE66" s="828"/>
      <c r="AF66" s="828"/>
      <c r="AG66" s="828"/>
      <c r="AH66" s="828"/>
      <c r="AI66" s="828"/>
      <c r="AJ66" s="828"/>
      <c r="AK66" s="828"/>
    </row>
    <row r="67" spans="1:37" ht="15.75" customHeight="1" hidden="1">
      <c r="A67" s="826"/>
      <c r="B67" s="827"/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AA67" s="828"/>
      <c r="AB67" s="828"/>
      <c r="AC67" s="828"/>
      <c r="AD67" s="828"/>
      <c r="AE67" s="828"/>
      <c r="AF67" s="828"/>
      <c r="AG67" s="828"/>
      <c r="AH67" s="828"/>
      <c r="AI67" s="828"/>
      <c r="AJ67" s="828"/>
      <c r="AK67" s="828"/>
    </row>
    <row r="68" spans="1:37" ht="15.75" customHeight="1" hidden="1">
      <c r="A68" s="826"/>
      <c r="B68" s="827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AA68" s="828"/>
      <c r="AB68" s="828"/>
      <c r="AC68" s="828"/>
      <c r="AD68" s="828"/>
      <c r="AE68" s="828"/>
      <c r="AF68" s="828"/>
      <c r="AG68" s="828"/>
      <c r="AH68" s="828"/>
      <c r="AI68" s="828"/>
      <c r="AJ68" s="828"/>
      <c r="AK68" s="828"/>
    </row>
    <row r="69" spans="1:37" ht="15.75" customHeight="1" hidden="1">
      <c r="A69" s="826"/>
      <c r="B69" s="827"/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AA69" s="828"/>
      <c r="AB69" s="828"/>
      <c r="AC69" s="828"/>
      <c r="AD69" s="828"/>
      <c r="AE69" s="828"/>
      <c r="AF69" s="828"/>
      <c r="AG69" s="828"/>
      <c r="AH69" s="828"/>
      <c r="AI69" s="828"/>
      <c r="AJ69" s="828"/>
      <c r="AK69" s="828"/>
    </row>
    <row r="70" spans="1:37" ht="15.75" customHeight="1" hidden="1">
      <c r="A70" s="826"/>
      <c r="B70" s="827"/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AA70" s="828"/>
      <c r="AB70" s="828"/>
      <c r="AC70" s="828"/>
      <c r="AD70" s="828"/>
      <c r="AE70" s="828"/>
      <c r="AF70" s="828"/>
      <c r="AG70" s="828"/>
      <c r="AH70" s="828"/>
      <c r="AI70" s="828"/>
      <c r="AJ70" s="828"/>
      <c r="AK70" s="828"/>
    </row>
    <row r="71" spans="1:37" ht="15.75" customHeight="1" hidden="1">
      <c r="A71" s="826"/>
      <c r="B71" s="827"/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AA71" s="828"/>
      <c r="AB71" s="828"/>
      <c r="AC71" s="828"/>
      <c r="AD71" s="828"/>
      <c r="AE71" s="828"/>
      <c r="AF71" s="828"/>
      <c r="AG71" s="828"/>
      <c r="AH71" s="828"/>
      <c r="AI71" s="828"/>
      <c r="AJ71" s="828"/>
      <c r="AK71" s="828"/>
    </row>
    <row r="72" spans="1:37" ht="15.75" customHeight="1" hidden="1">
      <c r="A72" s="826"/>
      <c r="B72" s="827"/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AA72" s="828"/>
      <c r="AB72" s="828"/>
      <c r="AC72" s="828"/>
      <c r="AD72" s="828"/>
      <c r="AE72" s="828"/>
      <c r="AF72" s="828"/>
      <c r="AG72" s="828"/>
      <c r="AH72" s="828"/>
      <c r="AI72" s="828"/>
      <c r="AJ72" s="828"/>
      <c r="AK72" s="828"/>
    </row>
    <row r="73" spans="1:37" ht="15.75" customHeight="1" hidden="1">
      <c r="A73" s="826"/>
      <c r="B73" s="827"/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AA73" s="828"/>
      <c r="AB73" s="828"/>
      <c r="AC73" s="828"/>
      <c r="AD73" s="828"/>
      <c r="AE73" s="828"/>
      <c r="AF73" s="828"/>
      <c r="AG73" s="828"/>
      <c r="AH73" s="828"/>
      <c r="AI73" s="828"/>
      <c r="AJ73" s="828"/>
      <c r="AK73" s="828"/>
    </row>
    <row r="74" spans="1:37" ht="15.75" customHeight="1" hidden="1">
      <c r="A74" s="826"/>
      <c r="B74" s="827"/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AA74" s="828"/>
      <c r="AB74" s="828"/>
      <c r="AC74" s="828"/>
      <c r="AD74" s="828"/>
      <c r="AE74" s="828"/>
      <c r="AF74" s="828"/>
      <c r="AG74" s="828"/>
      <c r="AH74" s="828"/>
      <c r="AI74" s="828"/>
      <c r="AJ74" s="828"/>
      <c r="AK74" s="828"/>
    </row>
    <row r="75" spans="1:37" ht="15.75" customHeight="1" hidden="1">
      <c r="A75" s="826"/>
      <c r="B75" s="827"/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AA75" s="828"/>
      <c r="AB75" s="828"/>
      <c r="AC75" s="828"/>
      <c r="AD75" s="828"/>
      <c r="AE75" s="828"/>
      <c r="AF75" s="828"/>
      <c r="AG75" s="828"/>
      <c r="AH75" s="828"/>
      <c r="AI75" s="828"/>
      <c r="AJ75" s="828"/>
      <c r="AK75" s="828"/>
    </row>
    <row r="76" spans="1:37" ht="15.75" customHeight="1" hidden="1">
      <c r="A76" s="826"/>
      <c r="B76" s="827"/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AA76" s="828"/>
      <c r="AB76" s="828"/>
      <c r="AC76" s="828"/>
      <c r="AD76" s="828"/>
      <c r="AE76" s="828"/>
      <c r="AF76" s="828"/>
      <c r="AG76" s="828"/>
      <c r="AH76" s="828"/>
      <c r="AI76" s="828"/>
      <c r="AJ76" s="828"/>
      <c r="AK76" s="828"/>
    </row>
    <row r="77" spans="1:37" ht="15.75" customHeight="1" hidden="1">
      <c r="A77" s="826"/>
      <c r="B77" s="827"/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AA77" s="828"/>
      <c r="AB77" s="828"/>
      <c r="AC77" s="828"/>
      <c r="AD77" s="828"/>
      <c r="AE77" s="828"/>
      <c r="AF77" s="828"/>
      <c r="AG77" s="828"/>
      <c r="AH77" s="828"/>
      <c r="AI77" s="828"/>
      <c r="AJ77" s="828"/>
      <c r="AK77" s="828"/>
    </row>
    <row r="78" spans="1:37" ht="15.75" customHeight="1" hidden="1">
      <c r="A78" s="826"/>
      <c r="B78" s="827"/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AA78" s="828"/>
      <c r="AB78" s="828"/>
      <c r="AC78" s="828"/>
      <c r="AD78" s="828"/>
      <c r="AE78" s="828"/>
      <c r="AF78" s="828"/>
      <c r="AG78" s="828"/>
      <c r="AH78" s="828"/>
      <c r="AI78" s="828"/>
      <c r="AJ78" s="828"/>
      <c r="AK78" s="828"/>
    </row>
    <row r="79" spans="1:37" ht="15.75" customHeight="1" hidden="1">
      <c r="A79" s="826"/>
      <c r="B79" s="827"/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AA79" s="828"/>
      <c r="AB79" s="828"/>
      <c r="AC79" s="828"/>
      <c r="AD79" s="828"/>
      <c r="AE79" s="828"/>
      <c r="AF79" s="828"/>
      <c r="AG79" s="828"/>
      <c r="AH79" s="828"/>
      <c r="AI79" s="828"/>
      <c r="AJ79" s="828"/>
      <c r="AK79" s="828"/>
    </row>
    <row r="80" spans="1:37" ht="15.75" customHeight="1" hidden="1">
      <c r="A80" s="826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AA80" s="828"/>
      <c r="AB80" s="828"/>
      <c r="AC80" s="828"/>
      <c r="AD80" s="828"/>
      <c r="AE80" s="828"/>
      <c r="AF80" s="828"/>
      <c r="AG80" s="828"/>
      <c r="AH80" s="828"/>
      <c r="AI80" s="828"/>
      <c r="AJ80" s="828"/>
      <c r="AK80" s="828"/>
    </row>
    <row r="81" spans="1:37" ht="15.75" customHeight="1" hidden="1">
      <c r="A81" s="826"/>
      <c r="B81" s="827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AA81" s="828"/>
      <c r="AB81" s="828"/>
      <c r="AC81" s="828"/>
      <c r="AD81" s="828"/>
      <c r="AE81" s="828"/>
      <c r="AF81" s="828"/>
      <c r="AG81" s="828"/>
      <c r="AH81" s="828"/>
      <c r="AI81" s="828"/>
      <c r="AJ81" s="828"/>
      <c r="AK81" s="828"/>
    </row>
    <row r="82" spans="1:37" ht="15.75" customHeight="1" hidden="1">
      <c r="A82" s="826"/>
      <c r="B82" s="827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AA82" s="828"/>
      <c r="AB82" s="828"/>
      <c r="AC82" s="828"/>
      <c r="AD82" s="828"/>
      <c r="AE82" s="828"/>
      <c r="AF82" s="828"/>
      <c r="AG82" s="828"/>
      <c r="AH82" s="828"/>
      <c r="AI82" s="828"/>
      <c r="AJ82" s="828"/>
      <c r="AK82" s="828"/>
    </row>
    <row r="83" spans="1:37" ht="15.75" customHeight="1" hidden="1">
      <c r="A83" s="826"/>
      <c r="B83" s="827"/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AA83" s="828"/>
      <c r="AB83" s="828"/>
      <c r="AC83" s="828"/>
      <c r="AD83" s="828"/>
      <c r="AE83" s="828"/>
      <c r="AF83" s="828"/>
      <c r="AG83" s="828"/>
      <c r="AH83" s="828"/>
      <c r="AI83" s="828"/>
      <c r="AJ83" s="828"/>
      <c r="AK83" s="828"/>
    </row>
    <row r="84" spans="1:37" ht="15.75" customHeight="1" hidden="1">
      <c r="A84" s="826"/>
      <c r="B84" s="827"/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AA84" s="828"/>
      <c r="AB84" s="828"/>
      <c r="AC84" s="828"/>
      <c r="AD84" s="828"/>
      <c r="AE84" s="828"/>
      <c r="AF84" s="828"/>
      <c r="AG84" s="828"/>
      <c r="AH84" s="828"/>
      <c r="AI84" s="828"/>
      <c r="AJ84" s="828"/>
      <c r="AK84" s="828"/>
    </row>
    <row r="85" spans="1:37" ht="15.75" customHeight="1" hidden="1">
      <c r="A85" s="826"/>
      <c r="B85" s="827"/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AA85" s="828"/>
      <c r="AB85" s="828"/>
      <c r="AC85" s="828"/>
      <c r="AD85" s="828"/>
      <c r="AE85" s="828"/>
      <c r="AF85" s="828"/>
      <c r="AG85" s="828"/>
      <c r="AH85" s="828"/>
      <c r="AI85" s="828"/>
      <c r="AJ85" s="828"/>
      <c r="AK85" s="828"/>
    </row>
    <row r="86" spans="1:37" ht="15.75" customHeight="1" hidden="1">
      <c r="A86" s="826"/>
      <c r="B86" s="827"/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AA86" s="828"/>
      <c r="AB86" s="828"/>
      <c r="AC86" s="828"/>
      <c r="AD86" s="828"/>
      <c r="AE86" s="828"/>
      <c r="AF86" s="828"/>
      <c r="AG86" s="828"/>
      <c r="AH86" s="828"/>
      <c r="AI86" s="828"/>
      <c r="AJ86" s="828"/>
      <c r="AK86" s="828"/>
    </row>
    <row r="87" spans="1:37" ht="15.75" customHeight="1" hidden="1">
      <c r="A87" s="826"/>
      <c r="B87" s="827"/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AA87" s="828"/>
      <c r="AB87" s="828"/>
      <c r="AC87" s="828"/>
      <c r="AD87" s="828"/>
      <c r="AE87" s="828"/>
      <c r="AF87" s="828"/>
      <c r="AG87" s="828"/>
      <c r="AH87" s="828"/>
      <c r="AI87" s="828"/>
      <c r="AJ87" s="828"/>
      <c r="AK87" s="828"/>
    </row>
    <row r="88" spans="1:37" ht="15.75" customHeight="1" hidden="1">
      <c r="A88" s="826"/>
      <c r="B88" s="827"/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AA88" s="828"/>
      <c r="AB88" s="828"/>
      <c r="AC88" s="828"/>
      <c r="AD88" s="828"/>
      <c r="AE88" s="828"/>
      <c r="AF88" s="828"/>
      <c r="AG88" s="828"/>
      <c r="AH88" s="828"/>
      <c r="AI88" s="828"/>
      <c r="AJ88" s="828"/>
      <c r="AK88" s="828"/>
    </row>
    <row r="89" spans="1:37" ht="15.75" customHeight="1" hidden="1">
      <c r="A89" s="826"/>
      <c r="B89" s="827"/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AA89" s="828"/>
      <c r="AB89" s="828"/>
      <c r="AC89" s="828"/>
      <c r="AD89" s="828"/>
      <c r="AE89" s="828"/>
      <c r="AF89" s="828"/>
      <c r="AG89" s="828"/>
      <c r="AH89" s="828"/>
      <c r="AI89" s="828"/>
      <c r="AJ89" s="828"/>
      <c r="AK89" s="828"/>
    </row>
    <row r="90" spans="1:37" ht="15.75" customHeight="1" hidden="1">
      <c r="A90" s="826"/>
      <c r="B90" s="827"/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AA90" s="828"/>
      <c r="AB90" s="828"/>
      <c r="AC90" s="828"/>
      <c r="AD90" s="828"/>
      <c r="AE90" s="828"/>
      <c r="AF90" s="828"/>
      <c r="AG90" s="828"/>
      <c r="AH90" s="828"/>
      <c r="AI90" s="828"/>
      <c r="AJ90" s="828"/>
      <c r="AK90" s="828"/>
    </row>
    <row r="91" spans="1:37" ht="15.75" customHeight="1" hidden="1">
      <c r="A91" s="826"/>
      <c r="B91" s="827"/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AA91" s="828"/>
      <c r="AB91" s="828"/>
      <c r="AC91" s="828"/>
      <c r="AD91" s="828"/>
      <c r="AE91" s="828"/>
      <c r="AF91" s="828"/>
      <c r="AG91" s="828"/>
      <c r="AH91" s="828"/>
      <c r="AI91" s="828"/>
      <c r="AJ91" s="828"/>
      <c r="AK91" s="828"/>
    </row>
    <row r="92" spans="1:37" ht="15.75" customHeight="1" hidden="1">
      <c r="A92" s="826"/>
      <c r="B92" s="827"/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AA92" s="828"/>
      <c r="AB92" s="828"/>
      <c r="AC92" s="828"/>
      <c r="AD92" s="828"/>
      <c r="AE92" s="828"/>
      <c r="AF92" s="828"/>
      <c r="AG92" s="828"/>
      <c r="AH92" s="828"/>
      <c r="AI92" s="828"/>
      <c r="AJ92" s="828"/>
      <c r="AK92" s="828"/>
    </row>
    <row r="93" spans="1:37" ht="15.75" customHeight="1" hidden="1">
      <c r="A93" s="826"/>
      <c r="B93" s="827"/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AA93" s="828"/>
      <c r="AB93" s="828"/>
      <c r="AC93" s="828"/>
      <c r="AD93" s="828"/>
      <c r="AE93" s="828"/>
      <c r="AF93" s="828"/>
      <c r="AG93" s="828"/>
      <c r="AH93" s="828"/>
      <c r="AI93" s="828"/>
      <c r="AJ93" s="828"/>
      <c r="AK93" s="828"/>
    </row>
    <row r="94" spans="1:37" ht="15.75" customHeight="1" hidden="1">
      <c r="A94" s="826"/>
      <c r="B94" s="827"/>
      <c r="C94" s="828"/>
      <c r="D94" s="828"/>
      <c r="E94" s="828"/>
      <c r="F94" s="828"/>
      <c r="G94" s="828"/>
      <c r="H94" s="828"/>
      <c r="I94" s="828"/>
      <c r="J94" s="828"/>
      <c r="K94" s="828"/>
      <c r="L94" s="828"/>
      <c r="M94" s="828"/>
      <c r="AA94" s="828"/>
      <c r="AB94" s="828"/>
      <c r="AC94" s="828"/>
      <c r="AD94" s="828"/>
      <c r="AE94" s="828"/>
      <c r="AF94" s="828"/>
      <c r="AG94" s="828"/>
      <c r="AH94" s="828"/>
      <c r="AI94" s="828"/>
      <c r="AJ94" s="828"/>
      <c r="AK94" s="828"/>
    </row>
    <row r="95" spans="1:37" ht="15.75" customHeight="1" hidden="1">
      <c r="A95" s="826"/>
      <c r="B95" s="827"/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AA95" s="828"/>
      <c r="AB95" s="828"/>
      <c r="AC95" s="828"/>
      <c r="AD95" s="828"/>
      <c r="AE95" s="828"/>
      <c r="AF95" s="828"/>
      <c r="AG95" s="828"/>
      <c r="AH95" s="828"/>
      <c r="AI95" s="828"/>
      <c r="AJ95" s="828"/>
      <c r="AK95" s="828"/>
    </row>
    <row r="96" spans="1:37" ht="15.75" customHeight="1" hidden="1">
      <c r="A96" s="826"/>
      <c r="B96" s="827"/>
      <c r="C96" s="828"/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AA96" s="828"/>
      <c r="AB96" s="828"/>
      <c r="AC96" s="828"/>
      <c r="AD96" s="828"/>
      <c r="AE96" s="828"/>
      <c r="AF96" s="828"/>
      <c r="AG96" s="828"/>
      <c r="AH96" s="828"/>
      <c r="AI96" s="828"/>
      <c r="AJ96" s="828"/>
      <c r="AK96" s="828"/>
    </row>
    <row r="97" spans="1:37" ht="15.75" customHeight="1" hidden="1">
      <c r="A97" s="826"/>
      <c r="B97" s="827"/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AA97" s="828"/>
      <c r="AB97" s="828"/>
      <c r="AC97" s="828"/>
      <c r="AD97" s="828"/>
      <c r="AE97" s="828"/>
      <c r="AF97" s="828"/>
      <c r="AG97" s="828"/>
      <c r="AH97" s="828"/>
      <c r="AI97" s="828"/>
      <c r="AJ97" s="828"/>
      <c r="AK97" s="828"/>
    </row>
    <row r="98" spans="1:37" ht="15.75" customHeight="1" hidden="1">
      <c r="A98" s="826"/>
      <c r="B98" s="827"/>
      <c r="C98" s="828"/>
      <c r="D98" s="828"/>
      <c r="E98" s="828"/>
      <c r="F98" s="828"/>
      <c r="G98" s="828"/>
      <c r="H98" s="828"/>
      <c r="I98" s="828"/>
      <c r="J98" s="828"/>
      <c r="K98" s="828"/>
      <c r="L98" s="828"/>
      <c r="M98" s="828"/>
      <c r="AA98" s="828"/>
      <c r="AB98" s="828"/>
      <c r="AC98" s="828"/>
      <c r="AD98" s="828"/>
      <c r="AE98" s="828"/>
      <c r="AF98" s="828"/>
      <c r="AG98" s="828"/>
      <c r="AH98" s="828"/>
      <c r="AI98" s="828"/>
      <c r="AJ98" s="828"/>
      <c r="AK98" s="828"/>
    </row>
    <row r="99" spans="1:37" ht="15.75" customHeight="1" hidden="1">
      <c r="A99" s="826"/>
      <c r="B99" s="827"/>
      <c r="C99" s="828"/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AA99" s="828"/>
      <c r="AB99" s="828"/>
      <c r="AC99" s="828"/>
      <c r="AD99" s="828"/>
      <c r="AE99" s="828"/>
      <c r="AF99" s="828"/>
      <c r="AG99" s="828"/>
      <c r="AH99" s="828"/>
      <c r="AI99" s="828"/>
      <c r="AJ99" s="828"/>
      <c r="AK99" s="828"/>
    </row>
    <row r="100" spans="1:37" ht="15.75" customHeight="1" hidden="1">
      <c r="A100" s="826"/>
      <c r="B100" s="827"/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AA100" s="828"/>
      <c r="AB100" s="828"/>
      <c r="AC100" s="828"/>
      <c r="AD100" s="828"/>
      <c r="AE100" s="828"/>
      <c r="AF100" s="828"/>
      <c r="AG100" s="828"/>
      <c r="AH100" s="828"/>
      <c r="AI100" s="828"/>
      <c r="AJ100" s="828"/>
      <c r="AK100" s="828"/>
    </row>
    <row r="101" spans="1:37" ht="15.75" customHeight="1" hidden="1">
      <c r="A101" s="826"/>
      <c r="B101" s="827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AA101" s="828"/>
      <c r="AB101" s="828"/>
      <c r="AC101" s="828"/>
      <c r="AD101" s="828"/>
      <c r="AE101" s="828"/>
      <c r="AF101" s="828"/>
      <c r="AG101" s="828"/>
      <c r="AH101" s="828"/>
      <c r="AI101" s="828"/>
      <c r="AJ101" s="828"/>
      <c r="AK101" s="828"/>
    </row>
    <row r="102" spans="1:37" ht="15.75" customHeight="1" hidden="1">
      <c r="A102" s="826"/>
      <c r="B102" s="827"/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AA102" s="828"/>
      <c r="AB102" s="828"/>
      <c r="AC102" s="828"/>
      <c r="AD102" s="828"/>
      <c r="AE102" s="828"/>
      <c r="AF102" s="828"/>
      <c r="AG102" s="828"/>
      <c r="AH102" s="828"/>
      <c r="AI102" s="828"/>
      <c r="AJ102" s="828"/>
      <c r="AK102" s="828"/>
    </row>
    <row r="103" spans="1:37" ht="15.75" customHeight="1" hidden="1">
      <c r="A103" s="826"/>
      <c r="B103" s="827"/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AA103" s="828"/>
      <c r="AB103" s="828"/>
      <c r="AC103" s="828"/>
      <c r="AD103" s="828"/>
      <c r="AE103" s="828"/>
      <c r="AF103" s="828"/>
      <c r="AG103" s="828"/>
      <c r="AH103" s="828"/>
      <c r="AI103" s="828"/>
      <c r="AJ103" s="828"/>
      <c r="AK103" s="828"/>
    </row>
    <row r="104" spans="1:37" ht="15.75" customHeight="1" hidden="1">
      <c r="A104" s="826"/>
      <c r="B104" s="827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AA104" s="828"/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8"/>
    </row>
    <row r="105" spans="1:37" ht="15.75" customHeight="1" hidden="1">
      <c r="A105" s="826"/>
      <c r="B105" s="827"/>
      <c r="C105" s="828"/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AA105" s="828"/>
      <c r="AB105" s="828"/>
      <c r="AC105" s="828"/>
      <c r="AD105" s="828"/>
      <c r="AE105" s="828"/>
      <c r="AF105" s="828"/>
      <c r="AG105" s="828"/>
      <c r="AH105" s="828"/>
      <c r="AI105" s="828"/>
      <c r="AJ105" s="828"/>
      <c r="AK105" s="828"/>
    </row>
    <row r="106" spans="1:37" ht="15.75" customHeight="1" hidden="1">
      <c r="A106" s="826"/>
      <c r="B106" s="827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AA106" s="828"/>
      <c r="AB106" s="828"/>
      <c r="AC106" s="828"/>
      <c r="AD106" s="828"/>
      <c r="AE106" s="828"/>
      <c r="AF106" s="828"/>
      <c r="AG106" s="828"/>
      <c r="AH106" s="828"/>
      <c r="AI106" s="828"/>
      <c r="AJ106" s="828"/>
      <c r="AK106" s="828"/>
    </row>
    <row r="107" spans="1:37" ht="15.75" customHeight="1" hidden="1">
      <c r="A107" s="826"/>
      <c r="B107" s="827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AA107" s="828"/>
      <c r="AB107" s="828"/>
      <c r="AC107" s="828"/>
      <c r="AD107" s="828"/>
      <c r="AE107" s="828"/>
      <c r="AF107" s="828"/>
      <c r="AG107" s="828"/>
      <c r="AH107" s="828"/>
      <c r="AI107" s="828"/>
      <c r="AJ107" s="828"/>
      <c r="AK107" s="828"/>
    </row>
    <row r="108" spans="1:37" ht="15.75" customHeight="1" hidden="1">
      <c r="A108" s="826"/>
      <c r="B108" s="827"/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AA108" s="828"/>
      <c r="AB108" s="828"/>
      <c r="AC108" s="828"/>
      <c r="AD108" s="828"/>
      <c r="AE108" s="828"/>
      <c r="AF108" s="828"/>
      <c r="AG108" s="828"/>
      <c r="AH108" s="828"/>
      <c r="AI108" s="828"/>
      <c r="AJ108" s="828"/>
      <c r="AK108" s="828"/>
    </row>
    <row r="109" spans="1:37" ht="15.75" customHeight="1" hidden="1">
      <c r="A109" s="826"/>
      <c r="B109" s="827"/>
      <c r="C109" s="828"/>
      <c r="D109" s="828"/>
      <c r="E109" s="828"/>
      <c r="F109" s="828"/>
      <c r="G109" s="828"/>
      <c r="H109" s="828"/>
      <c r="I109" s="828"/>
      <c r="J109" s="828"/>
      <c r="K109" s="828"/>
      <c r="L109" s="828"/>
      <c r="M109" s="828"/>
      <c r="AA109" s="828"/>
      <c r="AB109" s="828"/>
      <c r="AC109" s="828"/>
      <c r="AD109" s="828"/>
      <c r="AE109" s="828"/>
      <c r="AF109" s="828"/>
      <c r="AG109" s="828"/>
      <c r="AH109" s="828"/>
      <c r="AI109" s="828"/>
      <c r="AJ109" s="828"/>
      <c r="AK109" s="828"/>
    </row>
    <row r="110" spans="1:37" ht="15.75" customHeight="1" hidden="1">
      <c r="A110" s="826"/>
      <c r="B110" s="827"/>
      <c r="C110" s="828"/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AA110" s="828"/>
      <c r="AB110" s="828"/>
      <c r="AC110" s="828"/>
      <c r="AD110" s="828"/>
      <c r="AE110" s="828"/>
      <c r="AF110" s="828"/>
      <c r="AG110" s="828"/>
      <c r="AH110" s="828"/>
      <c r="AI110" s="828"/>
      <c r="AJ110" s="828"/>
      <c r="AK110" s="828"/>
    </row>
    <row r="111" spans="1:37" ht="15.75" customHeight="1" hidden="1">
      <c r="A111" s="826"/>
      <c r="B111" s="827"/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AA111" s="828"/>
      <c r="AB111" s="828"/>
      <c r="AC111" s="828"/>
      <c r="AD111" s="828"/>
      <c r="AE111" s="828"/>
      <c r="AF111" s="828"/>
      <c r="AG111" s="828"/>
      <c r="AH111" s="828"/>
      <c r="AI111" s="828"/>
      <c r="AJ111" s="828"/>
      <c r="AK111" s="828"/>
    </row>
    <row r="112" spans="1:37" ht="15.75" customHeight="1" hidden="1">
      <c r="A112" s="826"/>
      <c r="B112" s="827"/>
      <c r="C112" s="828"/>
      <c r="D112" s="828"/>
      <c r="E112" s="828"/>
      <c r="F112" s="828"/>
      <c r="G112" s="828"/>
      <c r="H112" s="828"/>
      <c r="I112" s="828"/>
      <c r="J112" s="828"/>
      <c r="K112" s="828"/>
      <c r="L112" s="828"/>
      <c r="M112" s="828"/>
      <c r="AA112" s="828"/>
      <c r="AB112" s="828"/>
      <c r="AC112" s="828"/>
      <c r="AD112" s="828"/>
      <c r="AE112" s="828"/>
      <c r="AF112" s="828"/>
      <c r="AG112" s="828"/>
      <c r="AH112" s="828"/>
      <c r="AI112" s="828"/>
      <c r="AJ112" s="828"/>
      <c r="AK112" s="828"/>
    </row>
    <row r="113" spans="1:37" ht="15.75" customHeight="1" hidden="1">
      <c r="A113" s="826"/>
      <c r="B113" s="827"/>
      <c r="C113" s="828"/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AA113" s="828"/>
      <c r="AB113" s="828"/>
      <c r="AC113" s="828"/>
      <c r="AD113" s="828"/>
      <c r="AE113" s="828"/>
      <c r="AF113" s="828"/>
      <c r="AG113" s="828"/>
      <c r="AH113" s="828"/>
      <c r="AI113" s="828"/>
      <c r="AJ113" s="828"/>
      <c r="AK113" s="828"/>
    </row>
    <row r="114" spans="1:37" ht="15.75" customHeight="1" hidden="1">
      <c r="A114" s="826"/>
      <c r="B114" s="827"/>
      <c r="C114" s="828"/>
      <c r="D114" s="828"/>
      <c r="E114" s="828"/>
      <c r="F114" s="828"/>
      <c r="G114" s="828"/>
      <c r="H114" s="828"/>
      <c r="I114" s="828"/>
      <c r="J114" s="828"/>
      <c r="K114" s="828"/>
      <c r="L114" s="828"/>
      <c r="M114" s="828"/>
      <c r="AA114" s="828"/>
      <c r="AB114" s="828"/>
      <c r="AC114" s="828"/>
      <c r="AD114" s="828"/>
      <c r="AE114" s="828"/>
      <c r="AF114" s="828"/>
      <c r="AG114" s="828"/>
      <c r="AH114" s="828"/>
      <c r="AI114" s="828"/>
      <c r="AJ114" s="828"/>
      <c r="AK114" s="828"/>
    </row>
    <row r="115" spans="1:37" ht="15.75" customHeight="1" hidden="1">
      <c r="A115" s="826"/>
      <c r="B115" s="827"/>
      <c r="C115" s="828"/>
      <c r="D115" s="828"/>
      <c r="E115" s="828"/>
      <c r="F115" s="828"/>
      <c r="G115" s="828"/>
      <c r="H115" s="828"/>
      <c r="I115" s="828"/>
      <c r="J115" s="828"/>
      <c r="K115" s="828"/>
      <c r="L115" s="828"/>
      <c r="M115" s="828"/>
      <c r="AA115" s="828"/>
      <c r="AB115" s="828"/>
      <c r="AC115" s="828"/>
      <c r="AD115" s="828"/>
      <c r="AE115" s="828"/>
      <c r="AF115" s="828"/>
      <c r="AG115" s="828"/>
      <c r="AH115" s="828"/>
      <c r="AI115" s="828"/>
      <c r="AJ115" s="828"/>
      <c r="AK115" s="828"/>
    </row>
    <row r="116" spans="1:37" ht="15.75" customHeight="1" hidden="1">
      <c r="A116" s="826"/>
      <c r="B116" s="827"/>
      <c r="C116" s="828"/>
      <c r="D116" s="828"/>
      <c r="E116" s="828"/>
      <c r="F116" s="828"/>
      <c r="G116" s="828"/>
      <c r="H116" s="828"/>
      <c r="I116" s="828"/>
      <c r="J116" s="828"/>
      <c r="K116" s="828"/>
      <c r="L116" s="828"/>
      <c r="M116" s="828"/>
      <c r="AA116" s="828"/>
      <c r="AB116" s="828"/>
      <c r="AC116" s="828"/>
      <c r="AD116" s="828"/>
      <c r="AE116" s="828"/>
      <c r="AF116" s="828"/>
      <c r="AG116" s="828"/>
      <c r="AH116" s="828"/>
      <c r="AI116" s="828"/>
      <c r="AJ116" s="828"/>
      <c r="AK116" s="828"/>
    </row>
    <row r="117" spans="1:37" ht="15.75" customHeight="1" hidden="1">
      <c r="A117" s="826"/>
      <c r="B117" s="827"/>
      <c r="C117" s="828"/>
      <c r="D117" s="828"/>
      <c r="E117" s="828"/>
      <c r="F117" s="828"/>
      <c r="G117" s="828"/>
      <c r="H117" s="828"/>
      <c r="I117" s="828"/>
      <c r="J117" s="828"/>
      <c r="K117" s="828"/>
      <c r="L117" s="828"/>
      <c r="M117" s="828"/>
      <c r="AA117" s="828"/>
      <c r="AB117" s="828"/>
      <c r="AC117" s="828"/>
      <c r="AD117" s="828"/>
      <c r="AE117" s="828"/>
      <c r="AF117" s="828"/>
      <c r="AG117" s="828"/>
      <c r="AH117" s="828"/>
      <c r="AI117" s="828"/>
      <c r="AJ117" s="828"/>
      <c r="AK117" s="828"/>
    </row>
    <row r="118" spans="1:37" ht="15.75" customHeight="1" hidden="1">
      <c r="A118" s="826"/>
      <c r="B118" s="827"/>
      <c r="C118" s="828"/>
      <c r="D118" s="828"/>
      <c r="E118" s="828"/>
      <c r="F118" s="828"/>
      <c r="G118" s="828"/>
      <c r="H118" s="828"/>
      <c r="I118" s="828"/>
      <c r="J118" s="828"/>
      <c r="K118" s="828"/>
      <c r="L118" s="828"/>
      <c r="M118" s="828"/>
      <c r="AA118" s="828"/>
      <c r="AB118" s="828"/>
      <c r="AC118" s="828"/>
      <c r="AD118" s="828"/>
      <c r="AE118" s="828"/>
      <c r="AF118" s="828"/>
      <c r="AG118" s="828"/>
      <c r="AH118" s="828"/>
      <c r="AI118" s="828"/>
      <c r="AJ118" s="828"/>
      <c r="AK118" s="828"/>
    </row>
    <row r="119" spans="1:37" ht="15.75" customHeight="1" hidden="1">
      <c r="A119" s="826"/>
      <c r="B119" s="827"/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AA119" s="828"/>
      <c r="AB119" s="828"/>
      <c r="AC119" s="828"/>
      <c r="AD119" s="828"/>
      <c r="AE119" s="828"/>
      <c r="AF119" s="828"/>
      <c r="AG119" s="828"/>
      <c r="AH119" s="828"/>
      <c r="AI119" s="828"/>
      <c r="AJ119" s="828"/>
      <c r="AK119" s="828"/>
    </row>
    <row r="120" spans="1:37" ht="15.75" customHeight="1" hidden="1">
      <c r="A120" s="826"/>
      <c r="B120" s="827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AA120" s="828"/>
      <c r="AB120" s="828"/>
      <c r="AC120" s="828"/>
      <c r="AD120" s="828"/>
      <c r="AE120" s="828"/>
      <c r="AF120" s="828"/>
      <c r="AG120" s="828"/>
      <c r="AH120" s="828"/>
      <c r="AI120" s="828"/>
      <c r="AJ120" s="828"/>
      <c r="AK120" s="828"/>
    </row>
    <row r="121" spans="1:37" ht="15.75" customHeight="1" hidden="1">
      <c r="A121" s="826"/>
      <c r="B121" s="827"/>
      <c r="C121" s="828"/>
      <c r="D121" s="828"/>
      <c r="E121" s="828"/>
      <c r="F121" s="828"/>
      <c r="G121" s="828"/>
      <c r="H121" s="828"/>
      <c r="I121" s="828"/>
      <c r="J121" s="828"/>
      <c r="K121" s="828"/>
      <c r="L121" s="828"/>
      <c r="M121" s="828"/>
      <c r="AA121" s="828"/>
      <c r="AB121" s="828"/>
      <c r="AC121" s="828"/>
      <c r="AD121" s="828"/>
      <c r="AE121" s="828"/>
      <c r="AF121" s="828"/>
      <c r="AG121" s="828"/>
      <c r="AH121" s="828"/>
      <c r="AI121" s="828"/>
      <c r="AJ121" s="828"/>
      <c r="AK121" s="828"/>
    </row>
    <row r="122" spans="1:37" ht="15.75" customHeight="1" hidden="1">
      <c r="A122" s="826"/>
      <c r="B122" s="827"/>
      <c r="C122" s="828"/>
      <c r="D122" s="828"/>
      <c r="E122" s="828"/>
      <c r="F122" s="828"/>
      <c r="G122" s="828"/>
      <c r="H122" s="828"/>
      <c r="I122" s="828"/>
      <c r="J122" s="828"/>
      <c r="K122" s="828"/>
      <c r="L122" s="828"/>
      <c r="M122" s="828"/>
      <c r="AA122" s="828"/>
      <c r="AB122" s="828"/>
      <c r="AC122" s="828"/>
      <c r="AD122" s="828"/>
      <c r="AE122" s="828"/>
      <c r="AF122" s="828"/>
      <c r="AG122" s="828"/>
      <c r="AH122" s="828"/>
      <c r="AI122" s="828"/>
      <c r="AJ122" s="828"/>
      <c r="AK122" s="828"/>
    </row>
    <row r="123" spans="1:37" ht="15.75" customHeight="1" hidden="1">
      <c r="A123" s="826"/>
      <c r="B123" s="827"/>
      <c r="C123" s="828"/>
      <c r="D123" s="828"/>
      <c r="E123" s="828"/>
      <c r="F123" s="828"/>
      <c r="G123" s="828"/>
      <c r="H123" s="828"/>
      <c r="I123" s="828"/>
      <c r="J123" s="828"/>
      <c r="K123" s="828"/>
      <c r="L123" s="828"/>
      <c r="M123" s="828"/>
      <c r="AA123" s="828"/>
      <c r="AB123" s="828"/>
      <c r="AC123" s="828"/>
      <c r="AD123" s="828"/>
      <c r="AE123" s="828"/>
      <c r="AF123" s="828"/>
      <c r="AG123" s="828"/>
      <c r="AH123" s="828"/>
      <c r="AI123" s="828"/>
      <c r="AJ123" s="828"/>
      <c r="AK123" s="828"/>
    </row>
    <row r="124" spans="1:37" ht="15.75" customHeight="1" hidden="1">
      <c r="A124" s="826"/>
      <c r="B124" s="827"/>
      <c r="C124" s="828"/>
      <c r="D124" s="828"/>
      <c r="E124" s="828"/>
      <c r="F124" s="828"/>
      <c r="G124" s="828"/>
      <c r="H124" s="828"/>
      <c r="I124" s="828"/>
      <c r="J124" s="828"/>
      <c r="K124" s="828"/>
      <c r="L124" s="828"/>
      <c r="M124" s="828"/>
      <c r="AA124" s="828"/>
      <c r="AB124" s="828"/>
      <c r="AC124" s="828"/>
      <c r="AD124" s="828"/>
      <c r="AE124" s="828"/>
      <c r="AF124" s="828"/>
      <c r="AG124" s="828"/>
      <c r="AH124" s="828"/>
      <c r="AI124" s="828"/>
      <c r="AJ124" s="828"/>
      <c r="AK124" s="828"/>
    </row>
    <row r="125" spans="1:37" ht="15.75" customHeight="1" hidden="1">
      <c r="A125" s="826"/>
      <c r="B125" s="827"/>
      <c r="C125" s="828"/>
      <c r="D125" s="828"/>
      <c r="E125" s="828"/>
      <c r="F125" s="828"/>
      <c r="G125" s="828"/>
      <c r="H125" s="828"/>
      <c r="I125" s="828"/>
      <c r="J125" s="828"/>
      <c r="K125" s="828"/>
      <c r="L125" s="828"/>
      <c r="M125" s="828"/>
      <c r="AA125" s="828"/>
      <c r="AB125" s="828"/>
      <c r="AC125" s="828"/>
      <c r="AD125" s="828"/>
      <c r="AE125" s="828"/>
      <c r="AF125" s="828"/>
      <c r="AG125" s="828"/>
      <c r="AH125" s="828"/>
      <c r="AI125" s="828"/>
      <c r="AJ125" s="828"/>
      <c r="AK125" s="828"/>
    </row>
    <row r="126" spans="1:37" ht="15.75" customHeight="1" hidden="1">
      <c r="A126" s="826"/>
      <c r="B126" s="827"/>
      <c r="C126" s="828"/>
      <c r="D126" s="828"/>
      <c r="E126" s="828"/>
      <c r="F126" s="828"/>
      <c r="G126" s="828"/>
      <c r="H126" s="828"/>
      <c r="I126" s="828"/>
      <c r="J126" s="828"/>
      <c r="K126" s="828"/>
      <c r="L126" s="828"/>
      <c r="M126" s="828"/>
      <c r="AA126" s="828"/>
      <c r="AB126" s="828"/>
      <c r="AC126" s="828"/>
      <c r="AD126" s="828"/>
      <c r="AE126" s="828"/>
      <c r="AF126" s="828"/>
      <c r="AG126" s="828"/>
      <c r="AH126" s="828"/>
      <c r="AI126" s="828"/>
      <c r="AJ126" s="828"/>
      <c r="AK126" s="828"/>
    </row>
    <row r="127" spans="1:37" ht="15.75" customHeight="1" hidden="1">
      <c r="A127" s="826"/>
      <c r="B127" s="827"/>
      <c r="C127" s="828"/>
      <c r="D127" s="828"/>
      <c r="E127" s="828"/>
      <c r="F127" s="828"/>
      <c r="G127" s="828"/>
      <c r="H127" s="828"/>
      <c r="I127" s="828"/>
      <c r="J127" s="828"/>
      <c r="K127" s="828"/>
      <c r="L127" s="828"/>
      <c r="M127" s="828"/>
      <c r="AA127" s="828"/>
      <c r="AB127" s="828"/>
      <c r="AC127" s="828"/>
      <c r="AD127" s="828"/>
      <c r="AE127" s="828"/>
      <c r="AF127" s="828"/>
      <c r="AG127" s="828"/>
      <c r="AH127" s="828"/>
      <c r="AI127" s="828"/>
      <c r="AJ127" s="828"/>
      <c r="AK127" s="828"/>
    </row>
    <row r="128" spans="1:37" ht="15.75" customHeight="1" hidden="1">
      <c r="A128" s="826"/>
      <c r="B128" s="827"/>
      <c r="C128" s="828"/>
      <c r="D128" s="828"/>
      <c r="E128" s="828"/>
      <c r="F128" s="828"/>
      <c r="G128" s="828"/>
      <c r="H128" s="828"/>
      <c r="I128" s="828"/>
      <c r="J128" s="828"/>
      <c r="K128" s="828"/>
      <c r="L128" s="828"/>
      <c r="M128" s="828"/>
      <c r="AA128" s="828"/>
      <c r="AB128" s="828"/>
      <c r="AC128" s="828"/>
      <c r="AD128" s="828"/>
      <c r="AE128" s="828"/>
      <c r="AF128" s="828"/>
      <c r="AG128" s="828"/>
      <c r="AH128" s="828"/>
      <c r="AI128" s="828"/>
      <c r="AJ128" s="828"/>
      <c r="AK128" s="828"/>
    </row>
    <row r="129" spans="1:37" ht="15.75" customHeight="1" hidden="1">
      <c r="A129" s="826"/>
      <c r="B129" s="827"/>
      <c r="C129" s="828"/>
      <c r="D129" s="828"/>
      <c r="E129" s="828"/>
      <c r="F129" s="828"/>
      <c r="G129" s="828"/>
      <c r="H129" s="828"/>
      <c r="I129" s="828"/>
      <c r="J129" s="828"/>
      <c r="K129" s="828"/>
      <c r="L129" s="828"/>
      <c r="M129" s="828"/>
      <c r="AA129" s="828"/>
      <c r="AB129" s="828"/>
      <c r="AC129" s="828"/>
      <c r="AD129" s="828"/>
      <c r="AE129" s="828"/>
      <c r="AF129" s="828"/>
      <c r="AG129" s="828"/>
      <c r="AH129" s="828"/>
      <c r="AI129" s="828"/>
      <c r="AJ129" s="828"/>
      <c r="AK129" s="828"/>
    </row>
    <row r="130" spans="1:37" ht="15.75" customHeight="1" hidden="1">
      <c r="A130" s="826"/>
      <c r="B130" s="827"/>
      <c r="C130" s="828"/>
      <c r="D130" s="828"/>
      <c r="E130" s="828"/>
      <c r="F130" s="828"/>
      <c r="G130" s="828"/>
      <c r="H130" s="828"/>
      <c r="I130" s="828"/>
      <c r="J130" s="828"/>
      <c r="K130" s="828"/>
      <c r="L130" s="828"/>
      <c r="M130" s="828"/>
      <c r="AA130" s="828"/>
      <c r="AB130" s="828"/>
      <c r="AC130" s="828"/>
      <c r="AD130" s="828"/>
      <c r="AE130" s="828"/>
      <c r="AF130" s="828"/>
      <c r="AG130" s="828"/>
      <c r="AH130" s="828"/>
      <c r="AI130" s="828"/>
      <c r="AJ130" s="828"/>
      <c r="AK130" s="828"/>
    </row>
    <row r="131" spans="1:37" ht="15.75" customHeight="1" hidden="1">
      <c r="A131" s="826"/>
      <c r="B131" s="827"/>
      <c r="C131" s="828"/>
      <c r="D131" s="828"/>
      <c r="E131" s="828"/>
      <c r="F131" s="828"/>
      <c r="G131" s="828"/>
      <c r="H131" s="828"/>
      <c r="I131" s="828"/>
      <c r="J131" s="828"/>
      <c r="K131" s="828"/>
      <c r="L131" s="828"/>
      <c r="M131" s="828"/>
      <c r="AA131" s="828"/>
      <c r="AB131" s="828"/>
      <c r="AC131" s="828"/>
      <c r="AD131" s="828"/>
      <c r="AE131" s="828"/>
      <c r="AF131" s="828"/>
      <c r="AG131" s="828"/>
      <c r="AH131" s="828"/>
      <c r="AI131" s="828"/>
      <c r="AJ131" s="828"/>
      <c r="AK131" s="828"/>
    </row>
    <row r="132" spans="1:37" ht="15.75" customHeight="1" hidden="1">
      <c r="A132" s="826"/>
      <c r="B132" s="827"/>
      <c r="C132" s="828"/>
      <c r="D132" s="828"/>
      <c r="E132" s="828"/>
      <c r="F132" s="828"/>
      <c r="G132" s="828"/>
      <c r="H132" s="828"/>
      <c r="I132" s="828"/>
      <c r="J132" s="828"/>
      <c r="K132" s="828"/>
      <c r="L132" s="828"/>
      <c r="M132" s="828"/>
      <c r="AA132" s="828"/>
      <c r="AB132" s="828"/>
      <c r="AC132" s="828"/>
      <c r="AD132" s="828"/>
      <c r="AE132" s="828"/>
      <c r="AF132" s="828"/>
      <c r="AG132" s="828"/>
      <c r="AH132" s="828"/>
      <c r="AI132" s="828"/>
      <c r="AJ132" s="828"/>
      <c r="AK132" s="828"/>
    </row>
    <row r="133" spans="1:37" ht="15.75" customHeight="1" hidden="1">
      <c r="A133" s="826"/>
      <c r="B133" s="827"/>
      <c r="C133" s="828"/>
      <c r="D133" s="828"/>
      <c r="E133" s="828"/>
      <c r="F133" s="828"/>
      <c r="G133" s="828"/>
      <c r="H133" s="828"/>
      <c r="I133" s="828"/>
      <c r="J133" s="828"/>
      <c r="K133" s="828"/>
      <c r="L133" s="828"/>
      <c r="M133" s="828"/>
      <c r="AA133" s="828"/>
      <c r="AB133" s="828"/>
      <c r="AC133" s="828"/>
      <c r="AD133" s="828"/>
      <c r="AE133" s="828"/>
      <c r="AF133" s="828"/>
      <c r="AG133" s="828"/>
      <c r="AH133" s="828"/>
      <c r="AI133" s="828"/>
      <c r="AJ133" s="828"/>
      <c r="AK133" s="828"/>
    </row>
    <row r="134" spans="1:37" ht="15.75" customHeight="1" hidden="1">
      <c r="A134" s="826"/>
      <c r="B134" s="827"/>
      <c r="C134" s="828"/>
      <c r="D134" s="828"/>
      <c r="E134" s="828"/>
      <c r="F134" s="828"/>
      <c r="G134" s="828"/>
      <c r="H134" s="828"/>
      <c r="I134" s="828"/>
      <c r="J134" s="828"/>
      <c r="K134" s="828"/>
      <c r="L134" s="828"/>
      <c r="M134" s="828"/>
      <c r="AA134" s="828"/>
      <c r="AB134" s="828"/>
      <c r="AC134" s="828"/>
      <c r="AD134" s="828"/>
      <c r="AE134" s="828"/>
      <c r="AF134" s="828"/>
      <c r="AG134" s="828"/>
      <c r="AH134" s="828"/>
      <c r="AI134" s="828"/>
      <c r="AJ134" s="828"/>
      <c r="AK134" s="828"/>
    </row>
    <row r="135" spans="1:37" ht="15.75" customHeight="1" hidden="1">
      <c r="A135" s="826"/>
      <c r="B135" s="827"/>
      <c r="C135" s="828"/>
      <c r="D135" s="828"/>
      <c r="E135" s="828"/>
      <c r="F135" s="828"/>
      <c r="G135" s="828"/>
      <c r="H135" s="828"/>
      <c r="I135" s="828"/>
      <c r="J135" s="828"/>
      <c r="K135" s="828"/>
      <c r="L135" s="828"/>
      <c r="M135" s="828"/>
      <c r="AA135" s="828"/>
      <c r="AB135" s="828"/>
      <c r="AC135" s="828"/>
      <c r="AD135" s="828"/>
      <c r="AE135" s="828"/>
      <c r="AF135" s="828"/>
      <c r="AG135" s="828"/>
      <c r="AH135" s="828"/>
      <c r="AI135" s="828"/>
      <c r="AJ135" s="828"/>
      <c r="AK135" s="828"/>
    </row>
    <row r="136" spans="1:37" ht="15.75" customHeight="1" hidden="1">
      <c r="A136" s="826"/>
      <c r="B136" s="827"/>
      <c r="C136" s="828"/>
      <c r="D136" s="828"/>
      <c r="E136" s="828"/>
      <c r="F136" s="828"/>
      <c r="G136" s="828"/>
      <c r="H136" s="828"/>
      <c r="I136" s="828"/>
      <c r="J136" s="828"/>
      <c r="K136" s="828"/>
      <c r="L136" s="828"/>
      <c r="M136" s="828"/>
      <c r="AA136" s="828"/>
      <c r="AB136" s="828"/>
      <c r="AC136" s="828"/>
      <c r="AD136" s="828"/>
      <c r="AE136" s="828"/>
      <c r="AF136" s="828"/>
      <c r="AG136" s="828"/>
      <c r="AH136" s="828"/>
      <c r="AI136" s="828"/>
      <c r="AJ136" s="828"/>
      <c r="AK136" s="828"/>
    </row>
    <row r="137" spans="1:37" ht="15.75" customHeight="1" hidden="1">
      <c r="A137" s="826"/>
      <c r="B137" s="827"/>
      <c r="C137" s="828"/>
      <c r="D137" s="828"/>
      <c r="E137" s="828"/>
      <c r="F137" s="828"/>
      <c r="G137" s="828"/>
      <c r="H137" s="828"/>
      <c r="I137" s="828"/>
      <c r="J137" s="828"/>
      <c r="K137" s="828"/>
      <c r="L137" s="828"/>
      <c r="M137" s="828"/>
      <c r="AA137" s="828"/>
      <c r="AB137" s="828"/>
      <c r="AC137" s="828"/>
      <c r="AD137" s="828"/>
      <c r="AE137" s="828"/>
      <c r="AF137" s="828"/>
      <c r="AG137" s="828"/>
      <c r="AH137" s="828"/>
      <c r="AI137" s="828"/>
      <c r="AJ137" s="828"/>
      <c r="AK137" s="828"/>
    </row>
    <row r="138" spans="1:37" ht="15.75" customHeight="1" hidden="1">
      <c r="A138" s="826"/>
      <c r="B138" s="827"/>
      <c r="C138" s="828"/>
      <c r="D138" s="828"/>
      <c r="E138" s="828"/>
      <c r="F138" s="828"/>
      <c r="G138" s="828"/>
      <c r="H138" s="828"/>
      <c r="I138" s="828"/>
      <c r="J138" s="828"/>
      <c r="K138" s="828"/>
      <c r="L138" s="828"/>
      <c r="M138" s="828"/>
      <c r="AA138" s="828"/>
      <c r="AB138" s="828"/>
      <c r="AC138" s="828"/>
      <c r="AD138" s="828"/>
      <c r="AE138" s="828"/>
      <c r="AF138" s="828"/>
      <c r="AG138" s="828"/>
      <c r="AH138" s="828"/>
      <c r="AI138" s="828"/>
      <c r="AJ138" s="828"/>
      <c r="AK138" s="828"/>
    </row>
    <row r="139" spans="1:37" ht="15.75" customHeight="1" hidden="1">
      <c r="A139" s="826"/>
      <c r="B139" s="827"/>
      <c r="C139" s="828"/>
      <c r="D139" s="828"/>
      <c r="E139" s="828"/>
      <c r="F139" s="828"/>
      <c r="G139" s="828"/>
      <c r="H139" s="828"/>
      <c r="I139" s="828"/>
      <c r="J139" s="828"/>
      <c r="K139" s="828"/>
      <c r="L139" s="828"/>
      <c r="M139" s="828"/>
      <c r="AA139" s="828"/>
      <c r="AB139" s="828"/>
      <c r="AC139" s="828"/>
      <c r="AD139" s="828"/>
      <c r="AE139" s="828"/>
      <c r="AF139" s="828"/>
      <c r="AG139" s="828"/>
      <c r="AH139" s="828"/>
      <c r="AI139" s="828"/>
      <c r="AJ139" s="828"/>
      <c r="AK139" s="828"/>
    </row>
    <row r="140" spans="1:37" ht="15.75" customHeight="1" hidden="1">
      <c r="A140" s="826"/>
      <c r="B140" s="827"/>
      <c r="C140" s="828"/>
      <c r="D140" s="828"/>
      <c r="E140" s="828"/>
      <c r="F140" s="828"/>
      <c r="G140" s="828"/>
      <c r="H140" s="828"/>
      <c r="I140" s="828"/>
      <c r="J140" s="828"/>
      <c r="K140" s="828"/>
      <c r="L140" s="828"/>
      <c r="M140" s="828"/>
      <c r="AA140" s="828"/>
      <c r="AB140" s="828"/>
      <c r="AC140" s="828"/>
      <c r="AD140" s="828"/>
      <c r="AE140" s="828"/>
      <c r="AF140" s="828"/>
      <c r="AG140" s="828"/>
      <c r="AH140" s="828"/>
      <c r="AI140" s="828"/>
      <c r="AJ140" s="828"/>
      <c r="AK140" s="828"/>
    </row>
    <row r="141" spans="1:37" ht="15.75" customHeight="1" hidden="1">
      <c r="A141" s="826"/>
      <c r="B141" s="827"/>
      <c r="C141" s="828"/>
      <c r="D141" s="828"/>
      <c r="E141" s="828"/>
      <c r="F141" s="828"/>
      <c r="G141" s="828"/>
      <c r="H141" s="828"/>
      <c r="I141" s="828"/>
      <c r="J141" s="828"/>
      <c r="K141" s="828"/>
      <c r="L141" s="828"/>
      <c r="M141" s="828"/>
      <c r="AA141" s="828"/>
      <c r="AB141" s="828"/>
      <c r="AC141" s="828"/>
      <c r="AD141" s="828"/>
      <c r="AE141" s="828"/>
      <c r="AF141" s="828"/>
      <c r="AG141" s="828"/>
      <c r="AH141" s="828"/>
      <c r="AI141" s="828"/>
      <c r="AJ141" s="828"/>
      <c r="AK141" s="828"/>
    </row>
    <row r="142" spans="1:37" ht="15.75" customHeight="1" hidden="1">
      <c r="A142" s="826"/>
      <c r="B142" s="827"/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AA142" s="828"/>
      <c r="AB142" s="828"/>
      <c r="AC142" s="828"/>
      <c r="AD142" s="828"/>
      <c r="AE142" s="828"/>
      <c r="AF142" s="828"/>
      <c r="AG142" s="828"/>
      <c r="AH142" s="828"/>
      <c r="AI142" s="828"/>
      <c r="AJ142" s="828"/>
      <c r="AK142" s="828"/>
    </row>
    <row r="143" spans="1:37" ht="15.75" customHeight="1" hidden="1">
      <c r="A143" s="826"/>
      <c r="B143" s="827"/>
      <c r="C143" s="828"/>
      <c r="D143" s="828"/>
      <c r="E143" s="828"/>
      <c r="F143" s="828"/>
      <c r="G143" s="828"/>
      <c r="H143" s="828"/>
      <c r="I143" s="828"/>
      <c r="J143" s="828"/>
      <c r="K143" s="828"/>
      <c r="L143" s="828"/>
      <c r="M143" s="828"/>
      <c r="AA143" s="828"/>
      <c r="AB143" s="828"/>
      <c r="AC143" s="828"/>
      <c r="AD143" s="828"/>
      <c r="AE143" s="828"/>
      <c r="AF143" s="828"/>
      <c r="AG143" s="828"/>
      <c r="AH143" s="828"/>
      <c r="AI143" s="828"/>
      <c r="AJ143" s="828"/>
      <c r="AK143" s="828"/>
    </row>
    <row r="144" spans="1:37" ht="15.75" customHeight="1" hidden="1">
      <c r="A144" s="826"/>
      <c r="B144" s="827"/>
      <c r="C144" s="828"/>
      <c r="D144" s="828"/>
      <c r="E144" s="828"/>
      <c r="F144" s="828"/>
      <c r="G144" s="828"/>
      <c r="H144" s="828"/>
      <c r="I144" s="828"/>
      <c r="J144" s="828"/>
      <c r="K144" s="828"/>
      <c r="L144" s="828"/>
      <c r="M144" s="828"/>
      <c r="AA144" s="828"/>
      <c r="AB144" s="828"/>
      <c r="AC144" s="828"/>
      <c r="AD144" s="828"/>
      <c r="AE144" s="828"/>
      <c r="AF144" s="828"/>
      <c r="AG144" s="828"/>
      <c r="AH144" s="828"/>
      <c r="AI144" s="828"/>
      <c r="AJ144" s="828"/>
      <c r="AK144" s="828"/>
    </row>
    <row r="145" spans="1:37" ht="15.75" customHeight="1" hidden="1">
      <c r="A145" s="826"/>
      <c r="B145" s="827"/>
      <c r="C145" s="828"/>
      <c r="D145" s="828"/>
      <c r="E145" s="828"/>
      <c r="F145" s="828"/>
      <c r="G145" s="828"/>
      <c r="H145" s="828"/>
      <c r="I145" s="828"/>
      <c r="J145" s="828"/>
      <c r="K145" s="828"/>
      <c r="L145" s="828"/>
      <c r="M145" s="828"/>
      <c r="AA145" s="828"/>
      <c r="AB145" s="828"/>
      <c r="AC145" s="828"/>
      <c r="AD145" s="828"/>
      <c r="AE145" s="828"/>
      <c r="AF145" s="828"/>
      <c r="AG145" s="828"/>
      <c r="AH145" s="828"/>
      <c r="AI145" s="828"/>
      <c r="AJ145" s="828"/>
      <c r="AK145" s="828"/>
    </row>
    <row r="146" spans="1:37" ht="15.75" customHeight="1" hidden="1">
      <c r="A146" s="826"/>
      <c r="B146" s="827"/>
      <c r="C146" s="828"/>
      <c r="D146" s="828"/>
      <c r="E146" s="828"/>
      <c r="F146" s="828"/>
      <c r="G146" s="828"/>
      <c r="H146" s="828"/>
      <c r="I146" s="828"/>
      <c r="J146" s="828"/>
      <c r="K146" s="828"/>
      <c r="L146" s="828"/>
      <c r="M146" s="828"/>
      <c r="AA146" s="828"/>
      <c r="AB146" s="828"/>
      <c r="AC146" s="828"/>
      <c r="AD146" s="828"/>
      <c r="AE146" s="828"/>
      <c r="AF146" s="828"/>
      <c r="AG146" s="828"/>
      <c r="AH146" s="828"/>
      <c r="AI146" s="828"/>
      <c r="AJ146" s="828"/>
      <c r="AK146" s="828"/>
    </row>
    <row r="147" spans="1:37" ht="15.75" customHeight="1" hidden="1">
      <c r="A147" s="826"/>
      <c r="B147" s="827"/>
      <c r="C147" s="828"/>
      <c r="D147" s="828"/>
      <c r="E147" s="828"/>
      <c r="F147" s="828"/>
      <c r="G147" s="828"/>
      <c r="H147" s="828"/>
      <c r="I147" s="828"/>
      <c r="J147" s="828"/>
      <c r="K147" s="828"/>
      <c r="L147" s="828"/>
      <c r="M147" s="828"/>
      <c r="AA147" s="828"/>
      <c r="AB147" s="828"/>
      <c r="AC147" s="828"/>
      <c r="AD147" s="828"/>
      <c r="AE147" s="828"/>
      <c r="AF147" s="828"/>
      <c r="AG147" s="828"/>
      <c r="AH147" s="828"/>
      <c r="AI147" s="828"/>
      <c r="AJ147" s="828"/>
      <c r="AK147" s="828"/>
    </row>
    <row r="148" spans="1:37" ht="15.75" customHeight="1" hidden="1">
      <c r="A148" s="826"/>
      <c r="B148" s="827"/>
      <c r="C148" s="828"/>
      <c r="D148" s="828"/>
      <c r="E148" s="828"/>
      <c r="F148" s="828"/>
      <c r="G148" s="828"/>
      <c r="H148" s="828"/>
      <c r="I148" s="828"/>
      <c r="J148" s="828"/>
      <c r="K148" s="828"/>
      <c r="L148" s="828"/>
      <c r="M148" s="828"/>
      <c r="AA148" s="828"/>
      <c r="AB148" s="828"/>
      <c r="AC148" s="828"/>
      <c r="AD148" s="828"/>
      <c r="AE148" s="828"/>
      <c r="AF148" s="828"/>
      <c r="AG148" s="828"/>
      <c r="AH148" s="828"/>
      <c r="AI148" s="828"/>
      <c r="AJ148" s="828"/>
      <c r="AK148" s="828"/>
    </row>
    <row r="149" spans="1:37" ht="15.75" customHeight="1" hidden="1">
      <c r="A149" s="826"/>
      <c r="B149" s="827"/>
      <c r="C149" s="828"/>
      <c r="D149" s="828"/>
      <c r="E149" s="828"/>
      <c r="F149" s="828"/>
      <c r="G149" s="828"/>
      <c r="H149" s="828"/>
      <c r="I149" s="828"/>
      <c r="J149" s="828"/>
      <c r="K149" s="828"/>
      <c r="L149" s="828"/>
      <c r="M149" s="828"/>
      <c r="AA149" s="828"/>
      <c r="AB149" s="828"/>
      <c r="AC149" s="828"/>
      <c r="AD149" s="828"/>
      <c r="AE149" s="828"/>
      <c r="AF149" s="828"/>
      <c r="AG149" s="828"/>
      <c r="AH149" s="828"/>
      <c r="AI149" s="828"/>
      <c r="AJ149" s="828"/>
      <c r="AK149" s="828"/>
    </row>
    <row r="150" spans="1:37" ht="15.75" customHeight="1" hidden="1">
      <c r="A150" s="826"/>
      <c r="B150" s="827"/>
      <c r="C150" s="828"/>
      <c r="D150" s="828"/>
      <c r="E150" s="828"/>
      <c r="F150" s="828"/>
      <c r="G150" s="828"/>
      <c r="H150" s="828"/>
      <c r="I150" s="828"/>
      <c r="J150" s="828"/>
      <c r="K150" s="828"/>
      <c r="L150" s="828"/>
      <c r="M150" s="828"/>
      <c r="AA150" s="828"/>
      <c r="AB150" s="828"/>
      <c r="AC150" s="828"/>
      <c r="AD150" s="828"/>
      <c r="AE150" s="828"/>
      <c r="AF150" s="828"/>
      <c r="AG150" s="828"/>
      <c r="AH150" s="828"/>
      <c r="AI150" s="828"/>
      <c r="AJ150" s="828"/>
      <c r="AK150" s="828"/>
    </row>
    <row r="151" spans="1:37" ht="15.75" customHeight="1" hidden="1">
      <c r="A151" s="826"/>
      <c r="B151" s="827"/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828"/>
      <c r="AA151" s="828"/>
      <c r="AB151" s="828"/>
      <c r="AC151" s="828"/>
      <c r="AD151" s="828"/>
      <c r="AE151" s="828"/>
      <c r="AF151" s="828"/>
      <c r="AG151" s="828"/>
      <c r="AH151" s="828"/>
      <c r="AI151" s="828"/>
      <c r="AJ151" s="828"/>
      <c r="AK151" s="828"/>
    </row>
    <row r="152" spans="1:37" ht="15.75" customHeight="1" hidden="1">
      <c r="A152" s="826"/>
      <c r="B152" s="827"/>
      <c r="C152" s="828"/>
      <c r="D152" s="828"/>
      <c r="E152" s="828"/>
      <c r="F152" s="828"/>
      <c r="G152" s="828"/>
      <c r="H152" s="828"/>
      <c r="I152" s="828"/>
      <c r="J152" s="828"/>
      <c r="K152" s="828"/>
      <c r="L152" s="828"/>
      <c r="M152" s="828"/>
      <c r="AA152" s="828"/>
      <c r="AB152" s="828"/>
      <c r="AC152" s="828"/>
      <c r="AD152" s="828"/>
      <c r="AE152" s="828"/>
      <c r="AF152" s="828"/>
      <c r="AG152" s="828"/>
      <c r="AH152" s="828"/>
      <c r="AI152" s="828"/>
      <c r="AJ152" s="828"/>
      <c r="AK152" s="828"/>
    </row>
    <row r="153" spans="1:37" ht="15.75" customHeight="1" hidden="1">
      <c r="A153" s="826"/>
      <c r="B153" s="827"/>
      <c r="C153" s="828"/>
      <c r="D153" s="828"/>
      <c r="E153" s="828"/>
      <c r="F153" s="828"/>
      <c r="G153" s="828"/>
      <c r="H153" s="828"/>
      <c r="I153" s="828"/>
      <c r="J153" s="828"/>
      <c r="K153" s="828"/>
      <c r="L153" s="828"/>
      <c r="M153" s="828"/>
      <c r="AA153" s="828"/>
      <c r="AB153" s="828"/>
      <c r="AC153" s="828"/>
      <c r="AD153" s="828"/>
      <c r="AE153" s="828"/>
      <c r="AF153" s="828"/>
      <c r="AG153" s="828"/>
      <c r="AH153" s="828"/>
      <c r="AI153" s="828"/>
      <c r="AJ153" s="828"/>
      <c r="AK153" s="828"/>
    </row>
    <row r="154" spans="1:37" ht="15.75" customHeight="1" hidden="1">
      <c r="A154" s="826"/>
      <c r="B154" s="827"/>
      <c r="C154" s="828"/>
      <c r="D154" s="828"/>
      <c r="E154" s="828"/>
      <c r="F154" s="828"/>
      <c r="G154" s="828"/>
      <c r="H154" s="828"/>
      <c r="I154" s="828"/>
      <c r="J154" s="828"/>
      <c r="K154" s="828"/>
      <c r="L154" s="828"/>
      <c r="M154" s="828"/>
      <c r="AA154" s="828"/>
      <c r="AB154" s="828"/>
      <c r="AC154" s="828"/>
      <c r="AD154" s="828"/>
      <c r="AE154" s="828"/>
      <c r="AF154" s="828"/>
      <c r="AG154" s="828"/>
      <c r="AH154" s="828"/>
      <c r="AI154" s="828"/>
      <c r="AJ154" s="828"/>
      <c r="AK154" s="828"/>
    </row>
    <row r="155" spans="1:37" ht="15.75" customHeight="1" hidden="1">
      <c r="A155" s="826"/>
      <c r="B155" s="827"/>
      <c r="C155" s="828"/>
      <c r="D155" s="828"/>
      <c r="E155" s="828"/>
      <c r="F155" s="828"/>
      <c r="G155" s="828"/>
      <c r="H155" s="828"/>
      <c r="I155" s="828"/>
      <c r="J155" s="828"/>
      <c r="K155" s="828"/>
      <c r="L155" s="828"/>
      <c r="M155" s="828"/>
      <c r="AA155" s="828"/>
      <c r="AB155" s="828"/>
      <c r="AC155" s="828"/>
      <c r="AD155" s="828"/>
      <c r="AE155" s="828"/>
      <c r="AF155" s="828"/>
      <c r="AG155" s="828"/>
      <c r="AH155" s="828"/>
      <c r="AI155" s="828"/>
      <c r="AJ155" s="828"/>
      <c r="AK155" s="828"/>
    </row>
    <row r="156" spans="1:37" ht="15.75" customHeight="1" hidden="1">
      <c r="A156" s="826"/>
      <c r="B156" s="827"/>
      <c r="C156" s="828"/>
      <c r="D156" s="828"/>
      <c r="E156" s="828"/>
      <c r="F156" s="828"/>
      <c r="G156" s="828"/>
      <c r="H156" s="828"/>
      <c r="I156" s="828"/>
      <c r="J156" s="828"/>
      <c r="K156" s="828"/>
      <c r="L156" s="828"/>
      <c r="M156" s="828"/>
      <c r="AA156" s="828"/>
      <c r="AB156" s="828"/>
      <c r="AC156" s="828"/>
      <c r="AD156" s="828"/>
      <c r="AE156" s="828"/>
      <c r="AF156" s="828"/>
      <c r="AG156" s="828"/>
      <c r="AH156" s="828"/>
      <c r="AI156" s="828"/>
      <c r="AJ156" s="828"/>
      <c r="AK156" s="828"/>
    </row>
    <row r="157" spans="1:37" ht="15.75" customHeight="1" hidden="1">
      <c r="A157" s="826"/>
      <c r="B157" s="827"/>
      <c r="C157" s="828"/>
      <c r="D157" s="828"/>
      <c r="E157" s="828"/>
      <c r="F157" s="828"/>
      <c r="G157" s="828"/>
      <c r="H157" s="828"/>
      <c r="I157" s="828"/>
      <c r="J157" s="828"/>
      <c r="K157" s="828"/>
      <c r="L157" s="828"/>
      <c r="M157" s="828"/>
      <c r="AA157" s="828"/>
      <c r="AB157" s="828"/>
      <c r="AC157" s="828"/>
      <c r="AD157" s="828"/>
      <c r="AE157" s="828"/>
      <c r="AF157" s="828"/>
      <c r="AG157" s="828"/>
      <c r="AH157" s="828"/>
      <c r="AI157" s="828"/>
      <c r="AJ157" s="828"/>
      <c r="AK157" s="828"/>
    </row>
    <row r="158" spans="1:37" ht="15.75" customHeight="1" hidden="1">
      <c r="A158" s="826"/>
      <c r="B158" s="827"/>
      <c r="C158" s="828"/>
      <c r="D158" s="828"/>
      <c r="E158" s="828"/>
      <c r="F158" s="828"/>
      <c r="G158" s="828"/>
      <c r="H158" s="828"/>
      <c r="I158" s="828"/>
      <c r="J158" s="828"/>
      <c r="K158" s="828"/>
      <c r="L158" s="828"/>
      <c r="M158" s="828"/>
      <c r="AA158" s="828"/>
      <c r="AB158" s="828"/>
      <c r="AC158" s="828"/>
      <c r="AD158" s="828"/>
      <c r="AE158" s="828"/>
      <c r="AF158" s="828"/>
      <c r="AG158" s="828"/>
      <c r="AH158" s="828"/>
      <c r="AI158" s="828"/>
      <c r="AJ158" s="828"/>
      <c r="AK158" s="828"/>
    </row>
    <row r="159" spans="1:37" ht="15.75" customHeight="1" hidden="1">
      <c r="A159" s="826"/>
      <c r="B159" s="827"/>
      <c r="C159" s="828"/>
      <c r="D159" s="828"/>
      <c r="E159" s="828"/>
      <c r="F159" s="828"/>
      <c r="G159" s="828"/>
      <c r="H159" s="828"/>
      <c r="I159" s="828"/>
      <c r="J159" s="828"/>
      <c r="K159" s="828"/>
      <c r="L159" s="828"/>
      <c r="M159" s="828"/>
      <c r="AA159" s="828"/>
      <c r="AB159" s="828"/>
      <c r="AC159" s="828"/>
      <c r="AD159" s="828"/>
      <c r="AE159" s="828"/>
      <c r="AF159" s="828"/>
      <c r="AG159" s="828"/>
      <c r="AH159" s="828"/>
      <c r="AI159" s="828"/>
      <c r="AJ159" s="828"/>
      <c r="AK159" s="828"/>
    </row>
    <row r="160" spans="1:37" ht="15.75" customHeight="1" hidden="1">
      <c r="A160" s="826"/>
      <c r="B160" s="827"/>
      <c r="C160" s="828"/>
      <c r="D160" s="828"/>
      <c r="E160" s="828"/>
      <c r="F160" s="828"/>
      <c r="G160" s="828"/>
      <c r="H160" s="828"/>
      <c r="I160" s="828"/>
      <c r="J160" s="828"/>
      <c r="K160" s="828"/>
      <c r="L160" s="828"/>
      <c r="M160" s="828"/>
      <c r="AA160" s="828"/>
      <c r="AB160" s="828"/>
      <c r="AC160" s="828"/>
      <c r="AD160" s="828"/>
      <c r="AE160" s="828"/>
      <c r="AF160" s="828"/>
      <c r="AG160" s="828"/>
      <c r="AH160" s="828"/>
      <c r="AI160" s="828"/>
      <c r="AJ160" s="828"/>
      <c r="AK160" s="828"/>
    </row>
    <row r="161" spans="1:37" ht="15.75" customHeight="1" hidden="1">
      <c r="A161" s="826"/>
      <c r="B161" s="827"/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AA161" s="828"/>
      <c r="AB161" s="828"/>
      <c r="AC161" s="828"/>
      <c r="AD161" s="828"/>
      <c r="AE161" s="828"/>
      <c r="AF161" s="828"/>
      <c r="AG161" s="828"/>
      <c r="AH161" s="828"/>
      <c r="AI161" s="828"/>
      <c r="AJ161" s="828"/>
      <c r="AK161" s="828"/>
    </row>
    <row r="162" spans="1:37" ht="15.75" customHeight="1" hidden="1">
      <c r="A162" s="826"/>
      <c r="B162" s="827"/>
      <c r="C162" s="828"/>
      <c r="D162" s="828"/>
      <c r="E162" s="828"/>
      <c r="F162" s="828"/>
      <c r="G162" s="828"/>
      <c r="H162" s="828"/>
      <c r="I162" s="828"/>
      <c r="J162" s="828"/>
      <c r="K162" s="828"/>
      <c r="L162" s="828"/>
      <c r="M162" s="828"/>
      <c r="AA162" s="828"/>
      <c r="AB162" s="828"/>
      <c r="AC162" s="828"/>
      <c r="AD162" s="828"/>
      <c r="AE162" s="828"/>
      <c r="AF162" s="828"/>
      <c r="AG162" s="828"/>
      <c r="AH162" s="828"/>
      <c r="AI162" s="828"/>
      <c r="AJ162" s="828"/>
      <c r="AK162" s="828"/>
    </row>
    <row r="163" spans="1:37" ht="15.75" customHeight="1" hidden="1">
      <c r="A163" s="826"/>
      <c r="B163" s="827"/>
      <c r="C163" s="828"/>
      <c r="D163" s="828"/>
      <c r="E163" s="828"/>
      <c r="F163" s="828"/>
      <c r="G163" s="828"/>
      <c r="H163" s="828"/>
      <c r="I163" s="828"/>
      <c r="J163" s="828"/>
      <c r="K163" s="828"/>
      <c r="L163" s="828"/>
      <c r="M163" s="828"/>
      <c r="AA163" s="828"/>
      <c r="AB163" s="828"/>
      <c r="AC163" s="828"/>
      <c r="AD163" s="828"/>
      <c r="AE163" s="828"/>
      <c r="AF163" s="828"/>
      <c r="AG163" s="828"/>
      <c r="AH163" s="828"/>
      <c r="AI163" s="828"/>
      <c r="AJ163" s="828"/>
      <c r="AK163" s="828"/>
    </row>
    <row r="164" spans="1:37" ht="15.75" customHeight="1" hidden="1">
      <c r="A164" s="826"/>
      <c r="B164" s="827"/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828"/>
      <c r="AA164" s="828"/>
      <c r="AB164" s="828"/>
      <c r="AC164" s="828"/>
      <c r="AD164" s="828"/>
      <c r="AE164" s="828"/>
      <c r="AF164" s="828"/>
      <c r="AG164" s="828"/>
      <c r="AH164" s="828"/>
      <c r="AI164" s="828"/>
      <c r="AJ164" s="828"/>
      <c r="AK164" s="828"/>
    </row>
    <row r="165" spans="1:37" ht="15.75" customHeight="1" hidden="1">
      <c r="A165" s="826"/>
      <c r="B165" s="827"/>
      <c r="C165" s="828"/>
      <c r="D165" s="828"/>
      <c r="E165" s="828"/>
      <c r="F165" s="828"/>
      <c r="G165" s="828"/>
      <c r="H165" s="828"/>
      <c r="I165" s="828"/>
      <c r="J165" s="828"/>
      <c r="K165" s="828"/>
      <c r="L165" s="828"/>
      <c r="M165" s="828"/>
      <c r="AA165" s="828"/>
      <c r="AB165" s="828"/>
      <c r="AC165" s="828"/>
      <c r="AD165" s="828"/>
      <c r="AE165" s="828"/>
      <c r="AF165" s="828"/>
      <c r="AG165" s="828"/>
      <c r="AH165" s="828"/>
      <c r="AI165" s="828"/>
      <c r="AJ165" s="828"/>
      <c r="AK165" s="828"/>
    </row>
    <row r="166" spans="1:37" ht="15.75" customHeight="1" hidden="1">
      <c r="A166" s="826"/>
      <c r="B166" s="827"/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828"/>
      <c r="AA166" s="828"/>
      <c r="AB166" s="828"/>
      <c r="AC166" s="828"/>
      <c r="AD166" s="828"/>
      <c r="AE166" s="828"/>
      <c r="AF166" s="828"/>
      <c r="AG166" s="828"/>
      <c r="AH166" s="828"/>
      <c r="AI166" s="828"/>
      <c r="AJ166" s="828"/>
      <c r="AK166" s="828"/>
    </row>
    <row r="167" spans="1:37" ht="15.75" customHeight="1" hidden="1">
      <c r="A167" s="826"/>
      <c r="B167" s="827"/>
      <c r="C167" s="828"/>
      <c r="D167" s="828"/>
      <c r="E167" s="828"/>
      <c r="F167" s="828"/>
      <c r="G167" s="828"/>
      <c r="H167" s="828"/>
      <c r="I167" s="828"/>
      <c r="J167" s="828"/>
      <c r="K167" s="828"/>
      <c r="L167" s="828"/>
      <c r="M167" s="828"/>
      <c r="AA167" s="828"/>
      <c r="AB167" s="828"/>
      <c r="AC167" s="828"/>
      <c r="AD167" s="828"/>
      <c r="AE167" s="828"/>
      <c r="AF167" s="828"/>
      <c r="AG167" s="828"/>
      <c r="AH167" s="828"/>
      <c r="AI167" s="828"/>
      <c r="AJ167" s="828"/>
      <c r="AK167" s="828"/>
    </row>
    <row r="168" spans="1:37" ht="15.75" customHeight="1" hidden="1">
      <c r="A168" s="826"/>
      <c r="B168" s="827"/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AA168" s="828"/>
      <c r="AB168" s="828"/>
      <c r="AC168" s="828"/>
      <c r="AD168" s="828"/>
      <c r="AE168" s="828"/>
      <c r="AF168" s="828"/>
      <c r="AG168" s="828"/>
      <c r="AH168" s="828"/>
      <c r="AI168" s="828"/>
      <c r="AJ168" s="828"/>
      <c r="AK168" s="828"/>
    </row>
    <row r="169" spans="1:37" ht="15.75" customHeight="1" hidden="1">
      <c r="A169" s="826"/>
      <c r="B169" s="827"/>
      <c r="C169" s="828"/>
      <c r="D169" s="828"/>
      <c r="E169" s="828"/>
      <c r="F169" s="828"/>
      <c r="G169" s="828"/>
      <c r="H169" s="828"/>
      <c r="I169" s="828"/>
      <c r="J169" s="828"/>
      <c r="K169" s="828"/>
      <c r="L169" s="828"/>
      <c r="M169" s="828"/>
      <c r="AA169" s="828"/>
      <c r="AB169" s="828"/>
      <c r="AC169" s="828"/>
      <c r="AD169" s="828"/>
      <c r="AE169" s="828"/>
      <c r="AF169" s="828"/>
      <c r="AG169" s="828"/>
      <c r="AH169" s="828"/>
      <c r="AI169" s="828"/>
      <c r="AJ169" s="828"/>
      <c r="AK169" s="828"/>
    </row>
    <row r="170" spans="1:37" ht="15.75" customHeight="1" hidden="1">
      <c r="A170" s="826"/>
      <c r="B170" s="827"/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828"/>
      <c r="AA170" s="828"/>
      <c r="AB170" s="828"/>
      <c r="AC170" s="828"/>
      <c r="AD170" s="828"/>
      <c r="AE170" s="828"/>
      <c r="AF170" s="828"/>
      <c r="AG170" s="828"/>
      <c r="AH170" s="828"/>
      <c r="AI170" s="828"/>
      <c r="AJ170" s="828"/>
      <c r="AK170" s="828"/>
    </row>
    <row r="171" spans="1:37" ht="15.75" customHeight="1" hidden="1">
      <c r="A171" s="826"/>
      <c r="B171" s="827"/>
      <c r="C171" s="828"/>
      <c r="D171" s="828"/>
      <c r="E171" s="828"/>
      <c r="F171" s="828"/>
      <c r="G171" s="828"/>
      <c r="H171" s="828"/>
      <c r="I171" s="828"/>
      <c r="J171" s="828"/>
      <c r="K171" s="828"/>
      <c r="L171" s="828"/>
      <c r="M171" s="828"/>
      <c r="AA171" s="828"/>
      <c r="AB171" s="828"/>
      <c r="AC171" s="828"/>
      <c r="AD171" s="828"/>
      <c r="AE171" s="828"/>
      <c r="AF171" s="828"/>
      <c r="AG171" s="828"/>
      <c r="AH171" s="828"/>
      <c r="AI171" s="828"/>
      <c r="AJ171" s="828"/>
      <c r="AK171" s="828"/>
    </row>
    <row r="172" spans="1:37" ht="15.75" customHeight="1" hidden="1">
      <c r="A172" s="826"/>
      <c r="B172" s="827"/>
      <c r="C172" s="828"/>
      <c r="D172" s="828"/>
      <c r="E172" s="828"/>
      <c r="F172" s="828"/>
      <c r="G172" s="828"/>
      <c r="H172" s="828"/>
      <c r="I172" s="828"/>
      <c r="J172" s="828"/>
      <c r="K172" s="828"/>
      <c r="L172" s="828"/>
      <c r="M172" s="828"/>
      <c r="AA172" s="828"/>
      <c r="AB172" s="828"/>
      <c r="AC172" s="828"/>
      <c r="AD172" s="828"/>
      <c r="AE172" s="828"/>
      <c r="AF172" s="828"/>
      <c r="AG172" s="828"/>
      <c r="AH172" s="828"/>
      <c r="AI172" s="828"/>
      <c r="AJ172" s="828"/>
      <c r="AK172" s="828"/>
    </row>
    <row r="173" spans="1:37" ht="15.75" customHeight="1" hidden="1">
      <c r="A173" s="826"/>
      <c r="B173" s="827"/>
      <c r="C173" s="828"/>
      <c r="D173" s="828"/>
      <c r="E173" s="828"/>
      <c r="F173" s="828"/>
      <c r="G173" s="828"/>
      <c r="H173" s="828"/>
      <c r="I173" s="828"/>
      <c r="J173" s="828"/>
      <c r="K173" s="828"/>
      <c r="L173" s="828"/>
      <c r="M173" s="828"/>
      <c r="AA173" s="828"/>
      <c r="AB173" s="828"/>
      <c r="AC173" s="828"/>
      <c r="AD173" s="828"/>
      <c r="AE173" s="828"/>
      <c r="AF173" s="828"/>
      <c r="AG173" s="828"/>
      <c r="AH173" s="828"/>
      <c r="AI173" s="828"/>
      <c r="AJ173" s="828"/>
      <c r="AK173" s="828"/>
    </row>
    <row r="174" spans="1:37" ht="15.75" customHeight="1" hidden="1">
      <c r="A174" s="826"/>
      <c r="B174" s="827"/>
      <c r="C174" s="828"/>
      <c r="D174" s="828"/>
      <c r="E174" s="828"/>
      <c r="F174" s="828"/>
      <c r="G174" s="828"/>
      <c r="H174" s="828"/>
      <c r="I174" s="828"/>
      <c r="J174" s="828"/>
      <c r="K174" s="828"/>
      <c r="L174" s="828"/>
      <c r="M174" s="828"/>
      <c r="AA174" s="828"/>
      <c r="AB174" s="828"/>
      <c r="AC174" s="828"/>
      <c r="AD174" s="828"/>
      <c r="AE174" s="828"/>
      <c r="AF174" s="828"/>
      <c r="AG174" s="828"/>
      <c r="AH174" s="828"/>
      <c r="AI174" s="828"/>
      <c r="AJ174" s="828"/>
      <c r="AK174" s="828"/>
    </row>
    <row r="175" spans="1:37" ht="15.75" customHeight="1" hidden="1">
      <c r="A175" s="826"/>
      <c r="B175" s="827"/>
      <c r="C175" s="828"/>
      <c r="D175" s="828"/>
      <c r="E175" s="828"/>
      <c r="F175" s="828"/>
      <c r="G175" s="828"/>
      <c r="H175" s="828"/>
      <c r="I175" s="828"/>
      <c r="J175" s="828"/>
      <c r="K175" s="828"/>
      <c r="L175" s="828"/>
      <c r="M175" s="828"/>
      <c r="AA175" s="828"/>
      <c r="AB175" s="828"/>
      <c r="AC175" s="828"/>
      <c r="AD175" s="828"/>
      <c r="AE175" s="828"/>
      <c r="AF175" s="828"/>
      <c r="AG175" s="828"/>
      <c r="AH175" s="828"/>
      <c r="AI175" s="828"/>
      <c r="AJ175" s="828"/>
      <c r="AK175" s="828"/>
    </row>
    <row r="176" spans="1:37" ht="15.75" customHeight="1" hidden="1">
      <c r="A176" s="826"/>
      <c r="B176" s="827"/>
      <c r="C176" s="828"/>
      <c r="D176" s="828"/>
      <c r="E176" s="828"/>
      <c r="F176" s="828"/>
      <c r="G176" s="828"/>
      <c r="H176" s="828"/>
      <c r="I176" s="828"/>
      <c r="J176" s="828"/>
      <c r="K176" s="828"/>
      <c r="L176" s="828"/>
      <c r="M176" s="828"/>
      <c r="AA176" s="828"/>
      <c r="AB176" s="828"/>
      <c r="AC176" s="828"/>
      <c r="AD176" s="828"/>
      <c r="AE176" s="828"/>
      <c r="AF176" s="828"/>
      <c r="AG176" s="828"/>
      <c r="AH176" s="828"/>
      <c r="AI176" s="828"/>
      <c r="AJ176" s="828"/>
      <c r="AK176" s="828"/>
    </row>
    <row r="177" spans="1:37" ht="15.75" customHeight="1" hidden="1">
      <c r="A177" s="826"/>
      <c r="B177" s="827"/>
      <c r="C177" s="828"/>
      <c r="D177" s="828"/>
      <c r="E177" s="828"/>
      <c r="F177" s="828"/>
      <c r="G177" s="828"/>
      <c r="H177" s="828"/>
      <c r="I177" s="828"/>
      <c r="J177" s="828"/>
      <c r="K177" s="828"/>
      <c r="L177" s="828"/>
      <c r="M177" s="828"/>
      <c r="AA177" s="828"/>
      <c r="AB177" s="828"/>
      <c r="AC177" s="828"/>
      <c r="AD177" s="828"/>
      <c r="AE177" s="828"/>
      <c r="AF177" s="828"/>
      <c r="AG177" s="828"/>
      <c r="AH177" s="828"/>
      <c r="AI177" s="828"/>
      <c r="AJ177" s="828"/>
      <c r="AK177" s="828"/>
    </row>
    <row r="178" spans="1:37" ht="15.75" customHeight="1" hidden="1">
      <c r="A178" s="826"/>
      <c r="B178" s="827"/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828"/>
      <c r="AA178" s="828"/>
      <c r="AB178" s="828"/>
      <c r="AC178" s="828"/>
      <c r="AD178" s="828"/>
      <c r="AE178" s="828"/>
      <c r="AF178" s="828"/>
      <c r="AG178" s="828"/>
      <c r="AH178" s="828"/>
      <c r="AI178" s="828"/>
      <c r="AJ178" s="828"/>
      <c r="AK178" s="828"/>
    </row>
    <row r="179" spans="1:37" ht="15.75" customHeight="1" hidden="1">
      <c r="A179" s="826"/>
      <c r="B179" s="827"/>
      <c r="C179" s="828"/>
      <c r="D179" s="828"/>
      <c r="E179" s="828"/>
      <c r="F179" s="828"/>
      <c r="G179" s="828"/>
      <c r="H179" s="828"/>
      <c r="I179" s="828"/>
      <c r="J179" s="828"/>
      <c r="K179" s="828"/>
      <c r="L179" s="828"/>
      <c r="M179" s="828"/>
      <c r="AA179" s="828"/>
      <c r="AB179" s="828"/>
      <c r="AC179" s="828"/>
      <c r="AD179" s="828"/>
      <c r="AE179" s="828"/>
      <c r="AF179" s="828"/>
      <c r="AG179" s="828"/>
      <c r="AH179" s="828"/>
      <c r="AI179" s="828"/>
      <c r="AJ179" s="828"/>
      <c r="AK179" s="828"/>
    </row>
    <row r="180" spans="1:37" ht="15.75" customHeight="1" hidden="1">
      <c r="A180" s="826"/>
      <c r="B180" s="827"/>
      <c r="C180" s="828"/>
      <c r="D180" s="828"/>
      <c r="E180" s="828"/>
      <c r="F180" s="828"/>
      <c r="G180" s="828"/>
      <c r="H180" s="828"/>
      <c r="I180" s="828"/>
      <c r="J180" s="828"/>
      <c r="K180" s="828"/>
      <c r="L180" s="828"/>
      <c r="M180" s="828"/>
      <c r="AA180" s="828"/>
      <c r="AB180" s="828"/>
      <c r="AC180" s="828"/>
      <c r="AD180" s="828"/>
      <c r="AE180" s="828"/>
      <c r="AF180" s="828"/>
      <c r="AG180" s="828"/>
      <c r="AH180" s="828"/>
      <c r="AI180" s="828"/>
      <c r="AJ180" s="828"/>
      <c r="AK180" s="828"/>
    </row>
    <row r="181" spans="1:37" ht="15.75" customHeight="1" hidden="1">
      <c r="A181" s="826"/>
      <c r="B181" s="827"/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828"/>
      <c r="AA181" s="828"/>
      <c r="AB181" s="828"/>
      <c r="AC181" s="828"/>
      <c r="AD181" s="828"/>
      <c r="AE181" s="828"/>
      <c r="AF181" s="828"/>
      <c r="AG181" s="828"/>
      <c r="AH181" s="828"/>
      <c r="AI181" s="828"/>
      <c r="AJ181" s="828"/>
      <c r="AK181" s="828"/>
    </row>
    <row r="182" spans="1:37" ht="15.75" customHeight="1" hidden="1">
      <c r="A182" s="826"/>
      <c r="B182" s="827"/>
      <c r="C182" s="828"/>
      <c r="D182" s="828"/>
      <c r="E182" s="828"/>
      <c r="F182" s="828"/>
      <c r="G182" s="828"/>
      <c r="H182" s="828"/>
      <c r="I182" s="828"/>
      <c r="J182" s="828"/>
      <c r="K182" s="828"/>
      <c r="L182" s="828"/>
      <c r="M182" s="828"/>
      <c r="AA182" s="828"/>
      <c r="AB182" s="828"/>
      <c r="AC182" s="828"/>
      <c r="AD182" s="828"/>
      <c r="AE182" s="828"/>
      <c r="AF182" s="828"/>
      <c r="AG182" s="828"/>
      <c r="AH182" s="828"/>
      <c r="AI182" s="828"/>
      <c r="AJ182" s="828"/>
      <c r="AK182" s="828"/>
    </row>
    <row r="183" spans="1:37" ht="15.75" customHeight="1" hidden="1">
      <c r="A183" s="826"/>
      <c r="B183" s="827"/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828"/>
      <c r="AA183" s="828"/>
      <c r="AB183" s="828"/>
      <c r="AC183" s="828"/>
      <c r="AD183" s="828"/>
      <c r="AE183" s="828"/>
      <c r="AF183" s="828"/>
      <c r="AG183" s="828"/>
      <c r="AH183" s="828"/>
      <c r="AI183" s="828"/>
      <c r="AJ183" s="828"/>
      <c r="AK183" s="828"/>
    </row>
    <row r="184" spans="1:37" ht="15.75" customHeight="1" hidden="1">
      <c r="A184" s="826"/>
      <c r="B184" s="827"/>
      <c r="C184" s="828"/>
      <c r="D184" s="828"/>
      <c r="E184" s="828"/>
      <c r="F184" s="828"/>
      <c r="G184" s="828"/>
      <c r="H184" s="828"/>
      <c r="I184" s="828"/>
      <c r="J184" s="828"/>
      <c r="K184" s="828"/>
      <c r="L184" s="828"/>
      <c r="M184" s="828"/>
      <c r="AA184" s="828"/>
      <c r="AB184" s="828"/>
      <c r="AC184" s="828"/>
      <c r="AD184" s="828"/>
      <c r="AE184" s="828"/>
      <c r="AF184" s="828"/>
      <c r="AG184" s="828"/>
      <c r="AH184" s="828"/>
      <c r="AI184" s="828"/>
      <c r="AJ184" s="828"/>
      <c r="AK184" s="828"/>
    </row>
    <row r="185" spans="1:37" ht="15.75" customHeight="1" hidden="1">
      <c r="A185" s="826"/>
      <c r="B185" s="827"/>
      <c r="C185" s="828"/>
      <c r="D185" s="828"/>
      <c r="E185" s="828"/>
      <c r="F185" s="828"/>
      <c r="G185" s="828"/>
      <c r="H185" s="828"/>
      <c r="I185" s="828"/>
      <c r="J185" s="828"/>
      <c r="K185" s="828"/>
      <c r="L185" s="828"/>
      <c r="M185" s="828"/>
      <c r="AA185" s="828"/>
      <c r="AB185" s="828"/>
      <c r="AC185" s="828"/>
      <c r="AD185" s="828"/>
      <c r="AE185" s="828"/>
      <c r="AF185" s="828"/>
      <c r="AG185" s="828"/>
      <c r="AH185" s="828"/>
      <c r="AI185" s="828"/>
      <c r="AJ185" s="828"/>
      <c r="AK185" s="828"/>
    </row>
    <row r="186" spans="1:37" ht="15.75" customHeight="1" hidden="1">
      <c r="A186" s="826"/>
      <c r="B186" s="827"/>
      <c r="C186" s="828"/>
      <c r="D186" s="828"/>
      <c r="E186" s="828"/>
      <c r="F186" s="828"/>
      <c r="G186" s="828"/>
      <c r="H186" s="828"/>
      <c r="I186" s="828"/>
      <c r="J186" s="828"/>
      <c r="K186" s="828"/>
      <c r="L186" s="828"/>
      <c r="M186" s="828"/>
      <c r="AA186" s="828"/>
      <c r="AB186" s="828"/>
      <c r="AC186" s="828"/>
      <c r="AD186" s="828"/>
      <c r="AE186" s="828"/>
      <c r="AF186" s="828"/>
      <c r="AG186" s="828"/>
      <c r="AH186" s="828"/>
      <c r="AI186" s="828"/>
      <c r="AJ186" s="828"/>
      <c r="AK186" s="828"/>
    </row>
    <row r="187" spans="1:37" ht="15.75" customHeight="1" hidden="1">
      <c r="A187" s="826"/>
      <c r="B187" s="827"/>
      <c r="C187" s="828"/>
      <c r="D187" s="828"/>
      <c r="E187" s="828"/>
      <c r="F187" s="828"/>
      <c r="G187" s="828"/>
      <c r="H187" s="828"/>
      <c r="I187" s="828"/>
      <c r="J187" s="828"/>
      <c r="K187" s="828"/>
      <c r="L187" s="828"/>
      <c r="M187" s="828"/>
      <c r="AA187" s="828"/>
      <c r="AB187" s="828"/>
      <c r="AC187" s="828"/>
      <c r="AD187" s="828"/>
      <c r="AE187" s="828"/>
      <c r="AF187" s="828"/>
      <c r="AG187" s="828"/>
      <c r="AH187" s="828"/>
      <c r="AI187" s="828"/>
      <c r="AJ187" s="828"/>
      <c r="AK187" s="828"/>
    </row>
    <row r="188" spans="1:37" ht="15.75" customHeight="1" hidden="1">
      <c r="A188" s="826"/>
      <c r="B188" s="827"/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828"/>
      <c r="AA188" s="828"/>
      <c r="AB188" s="828"/>
      <c r="AC188" s="828"/>
      <c r="AD188" s="828"/>
      <c r="AE188" s="828"/>
      <c r="AF188" s="828"/>
      <c r="AG188" s="828"/>
      <c r="AH188" s="828"/>
      <c r="AI188" s="828"/>
      <c r="AJ188" s="828"/>
      <c r="AK188" s="828"/>
    </row>
    <row r="189" spans="1:37" ht="15.75" customHeight="1" hidden="1">
      <c r="A189" s="826"/>
      <c r="B189" s="827"/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AA189" s="828"/>
      <c r="AB189" s="828"/>
      <c r="AC189" s="828"/>
      <c r="AD189" s="828"/>
      <c r="AE189" s="828"/>
      <c r="AF189" s="828"/>
      <c r="AG189" s="828"/>
      <c r="AH189" s="828"/>
      <c r="AI189" s="828"/>
      <c r="AJ189" s="828"/>
      <c r="AK189" s="828"/>
    </row>
    <row r="190" spans="1:37" ht="15.75" customHeight="1" hidden="1">
      <c r="A190" s="826"/>
      <c r="B190" s="827"/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AA190" s="828"/>
      <c r="AB190" s="828"/>
      <c r="AC190" s="828"/>
      <c r="AD190" s="828"/>
      <c r="AE190" s="828"/>
      <c r="AF190" s="828"/>
      <c r="AG190" s="828"/>
      <c r="AH190" s="828"/>
      <c r="AI190" s="828"/>
      <c r="AJ190" s="828"/>
      <c r="AK190" s="828"/>
    </row>
    <row r="191" spans="1:37" ht="15.75" customHeight="1" hidden="1">
      <c r="A191" s="826"/>
      <c r="B191" s="827"/>
      <c r="C191" s="828"/>
      <c r="D191" s="828"/>
      <c r="E191" s="828"/>
      <c r="F191" s="828"/>
      <c r="G191" s="828"/>
      <c r="H191" s="828"/>
      <c r="I191" s="828"/>
      <c r="J191" s="828"/>
      <c r="K191" s="828"/>
      <c r="L191" s="828"/>
      <c r="M191" s="828"/>
      <c r="AA191" s="828"/>
      <c r="AB191" s="828"/>
      <c r="AC191" s="828"/>
      <c r="AD191" s="828"/>
      <c r="AE191" s="828"/>
      <c r="AF191" s="828"/>
      <c r="AG191" s="828"/>
      <c r="AH191" s="828"/>
      <c r="AI191" s="828"/>
      <c r="AJ191" s="828"/>
      <c r="AK191" s="828"/>
    </row>
    <row r="192" spans="1:37" ht="15.75" customHeight="1" hidden="1">
      <c r="A192" s="826"/>
      <c r="B192" s="827"/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828"/>
      <c r="AA192" s="828"/>
      <c r="AB192" s="828"/>
      <c r="AC192" s="828"/>
      <c r="AD192" s="828"/>
      <c r="AE192" s="828"/>
      <c r="AF192" s="828"/>
      <c r="AG192" s="828"/>
      <c r="AH192" s="828"/>
      <c r="AI192" s="828"/>
      <c r="AJ192" s="828"/>
      <c r="AK192" s="828"/>
    </row>
    <row r="193" spans="1:37" ht="15.75" customHeight="1" hidden="1">
      <c r="A193" s="826"/>
      <c r="B193" s="827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AA193" s="828"/>
      <c r="AB193" s="828"/>
      <c r="AC193" s="828"/>
      <c r="AD193" s="828"/>
      <c r="AE193" s="828"/>
      <c r="AF193" s="828"/>
      <c r="AG193" s="828"/>
      <c r="AH193" s="828"/>
      <c r="AI193" s="828"/>
      <c r="AJ193" s="828"/>
      <c r="AK193" s="828"/>
    </row>
    <row r="194" spans="1:37" ht="15.75" customHeight="1" hidden="1">
      <c r="A194" s="826"/>
      <c r="B194" s="827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AA194" s="828"/>
      <c r="AB194" s="828"/>
      <c r="AC194" s="828"/>
      <c r="AD194" s="828"/>
      <c r="AE194" s="828"/>
      <c r="AF194" s="828"/>
      <c r="AG194" s="828"/>
      <c r="AH194" s="828"/>
      <c r="AI194" s="828"/>
      <c r="AJ194" s="828"/>
      <c r="AK194" s="828"/>
    </row>
    <row r="195" spans="1:37" ht="15.75" customHeight="1" hidden="1">
      <c r="A195" s="826"/>
      <c r="B195" s="827"/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828"/>
      <c r="AA195" s="828"/>
      <c r="AB195" s="828"/>
      <c r="AC195" s="828"/>
      <c r="AD195" s="828"/>
      <c r="AE195" s="828"/>
      <c r="AF195" s="828"/>
      <c r="AG195" s="828"/>
      <c r="AH195" s="828"/>
      <c r="AI195" s="828"/>
      <c r="AJ195" s="828"/>
      <c r="AK195" s="828"/>
    </row>
    <row r="196" spans="1:37" ht="15.75" customHeight="1" hidden="1">
      <c r="A196" s="826"/>
      <c r="B196" s="827"/>
      <c r="C196" s="828"/>
      <c r="D196" s="828"/>
      <c r="E196" s="828"/>
      <c r="F196" s="828"/>
      <c r="G196" s="828"/>
      <c r="H196" s="828"/>
      <c r="I196" s="828"/>
      <c r="J196" s="828"/>
      <c r="K196" s="828"/>
      <c r="L196" s="828"/>
      <c r="M196" s="828"/>
      <c r="AA196" s="828"/>
      <c r="AB196" s="828"/>
      <c r="AC196" s="828"/>
      <c r="AD196" s="828"/>
      <c r="AE196" s="828"/>
      <c r="AF196" s="828"/>
      <c r="AG196" s="828"/>
      <c r="AH196" s="828"/>
      <c r="AI196" s="828"/>
      <c r="AJ196" s="828"/>
      <c r="AK196" s="828"/>
    </row>
    <row r="197" spans="1:37" ht="15.75" customHeight="1" hidden="1">
      <c r="A197" s="826"/>
      <c r="B197" s="827"/>
      <c r="C197" s="828"/>
      <c r="D197" s="828"/>
      <c r="E197" s="828"/>
      <c r="F197" s="828"/>
      <c r="G197" s="828"/>
      <c r="H197" s="828"/>
      <c r="I197" s="828"/>
      <c r="J197" s="828"/>
      <c r="K197" s="828"/>
      <c r="L197" s="828"/>
      <c r="M197" s="828"/>
      <c r="AA197" s="828"/>
      <c r="AB197" s="828"/>
      <c r="AC197" s="828"/>
      <c r="AD197" s="828"/>
      <c r="AE197" s="828"/>
      <c r="AF197" s="828"/>
      <c r="AG197" s="828"/>
      <c r="AH197" s="828"/>
      <c r="AI197" s="828"/>
      <c r="AJ197" s="828"/>
      <c r="AK197" s="828"/>
    </row>
    <row r="198" spans="1:37" ht="15.75" customHeight="1" hidden="1" thickBot="1">
      <c r="A198" s="826"/>
      <c r="B198" s="827"/>
      <c r="C198" s="828"/>
      <c r="D198" s="828"/>
      <c r="E198" s="828"/>
      <c r="F198" s="828"/>
      <c r="G198" s="828"/>
      <c r="H198" s="828"/>
      <c r="I198" s="828"/>
      <c r="J198" s="828"/>
      <c r="K198" s="828"/>
      <c r="L198" s="828"/>
      <c r="M198" s="828"/>
      <c r="AA198" s="828"/>
      <c r="AB198" s="828"/>
      <c r="AC198" s="828"/>
      <c r="AD198" s="828"/>
      <c r="AE198" s="828"/>
      <c r="AF198" s="828"/>
      <c r="AG198" s="828"/>
      <c r="AH198" s="828"/>
      <c r="AI198" s="828"/>
      <c r="AJ198" s="828"/>
      <c r="AK198" s="828"/>
    </row>
    <row r="199" spans="1:37" ht="15.75" customHeight="1">
      <c r="A199" s="1030" t="str">
        <f>"NOTE: Indicare il provvedimento di riferimento della dotazione organica in vigore al 31 dicembre "&amp;$M$1</f>
        <v>NOTE: Indicare il provvedimento di riferimento della dotazione organica in vigore al 31 dicembre 2016</v>
      </c>
      <c r="B199" s="1031"/>
      <c r="C199" s="1031"/>
      <c r="D199" s="1031"/>
      <c r="E199" s="1031"/>
      <c r="F199" s="1031"/>
      <c r="G199" s="1031"/>
      <c r="H199" s="1031"/>
      <c r="I199" s="1031"/>
      <c r="J199" s="1031"/>
      <c r="K199" s="1031"/>
      <c r="L199" s="1031"/>
      <c r="M199" s="1031"/>
      <c r="N199" s="1031"/>
      <c r="O199" s="1031"/>
      <c r="P199" s="1031"/>
      <c r="Q199" s="1031"/>
      <c r="R199" s="1031"/>
      <c r="S199" s="1031"/>
      <c r="T199" s="1031"/>
      <c r="U199" s="1031"/>
      <c r="V199" s="1031"/>
      <c r="W199" s="1031"/>
      <c r="X199" s="1031"/>
      <c r="Y199" s="1031"/>
      <c r="Z199" s="1031"/>
      <c r="AA199" s="1031"/>
      <c r="AB199" s="1031"/>
      <c r="AC199" s="1031"/>
      <c r="AD199" s="1031"/>
      <c r="AE199" s="1031"/>
      <c r="AF199" s="1031"/>
      <c r="AG199" s="1031"/>
      <c r="AH199" s="1031"/>
      <c r="AI199" s="1031"/>
      <c r="AJ199" s="1031"/>
      <c r="AK199" s="1032"/>
    </row>
    <row r="200" spans="1:37" ht="45" customHeight="1" thickBot="1">
      <c r="A200" s="1021"/>
      <c r="B200" s="1022"/>
      <c r="C200" s="1022"/>
      <c r="D200" s="1022"/>
      <c r="E200" s="1022"/>
      <c r="F200" s="1022"/>
      <c r="G200" s="1022"/>
      <c r="H200" s="1022"/>
      <c r="I200" s="1022"/>
      <c r="J200" s="1022"/>
      <c r="K200" s="1022"/>
      <c r="L200" s="1022"/>
      <c r="M200" s="1022"/>
      <c r="N200" s="1022"/>
      <c r="O200" s="1022"/>
      <c r="P200" s="1022"/>
      <c r="Q200" s="1022"/>
      <c r="R200" s="1022"/>
      <c r="S200" s="1022"/>
      <c r="T200" s="1022"/>
      <c r="U200" s="1022"/>
      <c r="V200" s="1022"/>
      <c r="W200" s="1022"/>
      <c r="X200" s="1022"/>
      <c r="Y200" s="1022"/>
      <c r="Z200" s="1022"/>
      <c r="AA200" s="1022"/>
      <c r="AB200" s="1022"/>
      <c r="AC200" s="1022"/>
      <c r="AD200" s="1022"/>
      <c r="AE200" s="1022"/>
      <c r="AF200" s="1022"/>
      <c r="AG200" s="1022"/>
      <c r="AH200" s="1022"/>
      <c r="AI200" s="1022"/>
      <c r="AJ200" s="1022"/>
      <c r="AK200" s="1023"/>
    </row>
    <row r="201" ht="18.75" customHeight="1">
      <c r="A201" s="5" t="s">
        <v>185</v>
      </c>
    </row>
    <row r="202" ht="9.75">
      <c r="A202" s="829" t="str">
        <f>"(*) inserire i dati comunicati nella tab.1 (colonna presenti al 31/12/"&amp;M1-1&amp;") della rilevazione dell'anno precedente"</f>
        <v>(*) inserire i dati comunicati nella tab.1 (colonna presenti al 31/12/2015) della rilevazione dell'anno precedente</v>
      </c>
    </row>
    <row r="203" ht="9.75">
      <c r="A203" s="5" t="s">
        <v>157</v>
      </c>
    </row>
    <row r="204" spans="4:28" ht="12.75">
      <c r="D204" s="830">
        <f>IF(LEN(A200)&gt;250,"ATTENZIONE: Il numero massimo di caratteri consentiti nel campo note è 250","")</f>
      </c>
      <c r="AB204" s="830">
        <f>IF(LEN(Y200)&gt;250,"ATTENZIONE: Il numero massimo di caratteri consentiti nel campo note è 250","")</f>
      </c>
    </row>
  </sheetData>
  <sheetProtection password="EA98" sheet="1" formatColumns="0" selectLockedCells="1"/>
  <mergeCells count="6">
    <mergeCell ref="A200:AK200"/>
    <mergeCell ref="C3:M3"/>
    <mergeCell ref="H2:M2"/>
    <mergeCell ref="AF2:AK2"/>
    <mergeCell ref="AA3:AK3"/>
    <mergeCell ref="A199:AK199"/>
  </mergeCells>
  <conditionalFormatting sqref="A6:M29">
    <cfRule type="expression" priority="2" dxfId="3" stopIfTrue="1">
      <formula>$N6&gt;0</formula>
    </cfRule>
  </conditionalFormatting>
  <conditionalFormatting sqref="AA6:AK29">
    <cfRule type="expression" priority="1" dxfId="3" stopIfTrue="1">
      <formula>$N6&gt;0</formula>
    </cfRule>
  </conditionalFormatting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8"/>
  <dimension ref="A1:N29"/>
  <sheetViews>
    <sheetView showGridLines="0" zoomScalePageLayoutView="0" workbookViewId="0" topLeftCell="A1">
      <pane xSplit="2" ySplit="5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38.83203125" style="5" customWidth="1"/>
    <col min="2" max="2" width="10" style="7" customWidth="1"/>
    <col min="3" max="8" width="11.83203125" style="7" customWidth="1"/>
    <col min="9" max="9" width="13.83203125" style="7" customWidth="1"/>
    <col min="10" max="11" width="16.83203125" style="7" hidden="1" customWidth="1"/>
    <col min="12" max="12" width="85.83203125" style="0" customWidth="1"/>
  </cols>
  <sheetData>
    <row r="1" spans="1:14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3"/>
      <c r="N1"/>
    </row>
    <row r="2" spans="4:14" s="5" customFormat="1" ht="12.75" customHeight="1">
      <c r="D2" s="1120"/>
      <c r="E2" s="1120"/>
      <c r="F2" s="1120"/>
      <c r="G2" s="1120"/>
      <c r="H2" s="1120"/>
      <c r="I2" s="1120"/>
      <c r="J2" s="1120"/>
      <c r="K2" s="1120"/>
      <c r="L2" s="3"/>
      <c r="N2"/>
    </row>
    <row r="3" spans="1:3" s="5" customFormat="1" ht="21" customHeight="1">
      <c r="A3" s="199" t="s">
        <v>617</v>
      </c>
      <c r="B3" s="7"/>
      <c r="C3" s="7"/>
    </row>
    <row r="4" spans="1:12" ht="40.5">
      <c r="A4" s="185" t="s">
        <v>240</v>
      </c>
      <c r="B4" s="187" t="s">
        <v>202</v>
      </c>
      <c r="C4" s="186" t="s">
        <v>44</v>
      </c>
      <c r="D4" s="186" t="s">
        <v>45</v>
      </c>
      <c r="E4" s="186" t="s">
        <v>46</v>
      </c>
      <c r="F4" s="186" t="s">
        <v>47</v>
      </c>
      <c r="G4" s="186" t="s">
        <v>48</v>
      </c>
      <c r="H4" s="186" t="s">
        <v>49</v>
      </c>
      <c r="I4" s="186" t="s">
        <v>50</v>
      </c>
      <c r="J4" s="186" t="s">
        <v>51</v>
      </c>
      <c r="K4" s="186" t="s">
        <v>52</v>
      </c>
      <c r="L4" s="642" t="s">
        <v>433</v>
      </c>
    </row>
    <row r="5" spans="1:12" s="203" customFormat="1" ht="51" hidden="1">
      <c r="A5" s="184"/>
      <c r="B5" s="197"/>
      <c r="C5" s="197" t="s">
        <v>204</v>
      </c>
      <c r="D5" s="201" t="s">
        <v>205</v>
      </c>
      <c r="E5" s="201" t="s">
        <v>206</v>
      </c>
      <c r="F5" s="201" t="s">
        <v>207</v>
      </c>
      <c r="G5" s="201" t="s">
        <v>208</v>
      </c>
      <c r="H5" s="201" t="s">
        <v>228</v>
      </c>
      <c r="I5" s="201"/>
      <c r="J5" s="685" t="s">
        <v>446</v>
      </c>
      <c r="K5" s="685" t="s">
        <v>576</v>
      </c>
      <c r="L5" s="687"/>
    </row>
    <row r="6" spans="1:12" ht="12.75">
      <c r="A6" s="140" t="str">
        <f>'t1'!A6</f>
        <v>Direttore Generale</v>
      </c>
      <c r="B6" s="328" t="str">
        <f>'t1'!B6</f>
        <v>0D0097</v>
      </c>
      <c r="C6" s="353">
        <f>'t11'!U8+'t11'!V8</f>
        <v>0</v>
      </c>
      <c r="D6" s="353">
        <f>'t1'!L6+'t1'!M6</f>
        <v>0</v>
      </c>
      <c r="E6" s="353">
        <f>'t3'!M6+'t3'!N6+'t3'!O6+'t3'!P6+'t3'!Q6+'t3'!R6</f>
        <v>0</v>
      </c>
      <c r="F6" s="353">
        <f>'t4'!AA6</f>
        <v>0</v>
      </c>
      <c r="G6" s="351">
        <f>'t4'!C30</f>
        <v>0</v>
      </c>
      <c r="H6" s="353">
        <f>'t5'!S7+'t5'!T7</f>
        <v>0</v>
      </c>
      <c r="I6" s="374" t="str">
        <f>IF(AND(J6="OK",K6="OK"),"OK","ERRORE")</f>
        <v>OK</v>
      </c>
      <c r="J6" s="374" t="str">
        <f aca="true" t="shared" si="0" ref="J6:J29">IF(AND(C6&gt;0,D6=0,E6=0,F6=0,G6=0,H6=0),"KO","OK")</f>
        <v>OK</v>
      </c>
      <c r="K6" s="374" t="str">
        <f aca="true" t="shared" si="1" ref="K6:K29">IF(AND(C6=0,OR(D6&gt;0,E6&gt;0,F6&gt;0,G6&gt;0,H6&gt;0)),"KO","OK")</f>
        <v>OK</v>
      </c>
      <c r="L6" s="688">
        <f>IF(K6="KO",$K$5,IF(J6="KO",$J$5,""))</f>
      </c>
    </row>
    <row r="7" spans="1:12" ht="12.75">
      <c r="A7" s="140" t="str">
        <f>'t1'!A7</f>
        <v>Dirigente II fascia</v>
      </c>
      <c r="B7" s="328" t="str">
        <f>'t1'!B7</f>
        <v>0D0079</v>
      </c>
      <c r="C7" s="353">
        <f>'t11'!U9+'t11'!V9</f>
        <v>0</v>
      </c>
      <c r="D7" s="353">
        <f>'t1'!L7+'t1'!M7</f>
        <v>0</v>
      </c>
      <c r="E7" s="353">
        <f>'t3'!M7+'t3'!N7+'t3'!O7+'t3'!P7+'t3'!Q7+'t3'!R7</f>
        <v>0</v>
      </c>
      <c r="F7" s="353">
        <f>'t4'!AA7</f>
        <v>0</v>
      </c>
      <c r="G7" s="351">
        <f>'t4'!D30</f>
        <v>0</v>
      </c>
      <c r="H7" s="353">
        <f>'t5'!S8+'t5'!T8</f>
        <v>0</v>
      </c>
      <c r="I7" s="374" t="str">
        <f aca="true" t="shared" si="2" ref="I7:I29">IF(AND(J7="OK",K7="OK"),"OK","ERRORE")</f>
        <v>OK</v>
      </c>
      <c r="J7" s="374" t="str">
        <f t="shared" si="0"/>
        <v>OK</v>
      </c>
      <c r="K7" s="374" t="str">
        <f t="shared" si="1"/>
        <v>OK</v>
      </c>
      <c r="L7" s="688">
        <f aca="true" t="shared" si="3" ref="L7:L29">IF(K7="KO",$K$5,IF(J7="KO",$J$5,""))</f>
      </c>
    </row>
    <row r="8" spans="1:12" ht="12.75">
      <c r="A8" s="140" t="str">
        <f>'t1'!A8</f>
        <v>Dirigente II fascia a tempo determinato</v>
      </c>
      <c r="B8" s="328" t="str">
        <f>'t1'!B8</f>
        <v>0D0080</v>
      </c>
      <c r="C8" s="353">
        <f>'t11'!U10+'t11'!V10</f>
        <v>0</v>
      </c>
      <c r="D8" s="353">
        <f>'t1'!L8+'t1'!M8</f>
        <v>0</v>
      </c>
      <c r="E8" s="353">
        <f>'t3'!M8+'t3'!N8+'t3'!O8+'t3'!P8+'t3'!Q8+'t3'!R8</f>
        <v>0</v>
      </c>
      <c r="F8" s="353">
        <f>'t4'!AA8</f>
        <v>0</v>
      </c>
      <c r="G8" s="351">
        <f>'t4'!E30</f>
        <v>0</v>
      </c>
      <c r="H8" s="353">
        <f>'t5'!S9+'t5'!T9</f>
        <v>0</v>
      </c>
      <c r="I8" s="374" t="str">
        <f t="shared" si="2"/>
        <v>OK</v>
      </c>
      <c r="J8" s="374" t="str">
        <f t="shared" si="0"/>
        <v>OK</v>
      </c>
      <c r="K8" s="374" t="str">
        <f t="shared" si="1"/>
        <v>OK</v>
      </c>
      <c r="L8" s="688">
        <f t="shared" si="3"/>
      </c>
    </row>
    <row r="9" spans="1:12" ht="12.75">
      <c r="A9" s="140" t="str">
        <f>'t1'!A9</f>
        <v>Professional F9</v>
      </c>
      <c r="B9" s="328" t="str">
        <f>'t1'!B9</f>
        <v>0C3PF9</v>
      </c>
      <c r="C9" s="353">
        <f>'t11'!U11+'t11'!V11</f>
        <v>0</v>
      </c>
      <c r="D9" s="353">
        <f>'t1'!L9+'t1'!M9</f>
        <v>0</v>
      </c>
      <c r="E9" s="353">
        <f>'t3'!M9+'t3'!N9+'t3'!O9+'t3'!P9+'t3'!Q9+'t3'!R9</f>
        <v>0</v>
      </c>
      <c r="F9" s="353">
        <f>'t4'!AA9</f>
        <v>0</v>
      </c>
      <c r="G9" s="351">
        <f>'t4'!F30</f>
        <v>0</v>
      </c>
      <c r="H9" s="353">
        <f>'t5'!S10+'t5'!T10</f>
        <v>0</v>
      </c>
      <c r="I9" s="374" t="str">
        <f t="shared" si="2"/>
        <v>OK</v>
      </c>
      <c r="J9" s="374" t="str">
        <f t="shared" si="0"/>
        <v>OK</v>
      </c>
      <c r="K9" s="374" t="str">
        <f t="shared" si="1"/>
        <v>OK</v>
      </c>
      <c r="L9" s="688">
        <f t="shared" si="3"/>
      </c>
    </row>
    <row r="10" spans="1:12" ht="12.75">
      <c r="A10" s="140" t="str">
        <f>'t1'!A10</f>
        <v>Professional F8</v>
      </c>
      <c r="B10" s="328" t="str">
        <f>'t1'!B10</f>
        <v>0C3PF8</v>
      </c>
      <c r="C10" s="353">
        <f>'t11'!U12+'t11'!V12</f>
        <v>0</v>
      </c>
      <c r="D10" s="353">
        <f>'t1'!L10+'t1'!M10</f>
        <v>0</v>
      </c>
      <c r="E10" s="353">
        <f>'t3'!M10+'t3'!N10+'t3'!O10+'t3'!P10+'t3'!Q10+'t3'!R10</f>
        <v>0</v>
      </c>
      <c r="F10" s="353">
        <f>'t4'!AA10</f>
        <v>0</v>
      </c>
      <c r="G10" s="351">
        <f>'t4'!G30</f>
        <v>0</v>
      </c>
      <c r="H10" s="353">
        <f>'t5'!S11+'t5'!T11</f>
        <v>0</v>
      </c>
      <c r="I10" s="374" t="str">
        <f t="shared" si="2"/>
        <v>OK</v>
      </c>
      <c r="J10" s="374" t="str">
        <f t="shared" si="0"/>
        <v>OK</v>
      </c>
      <c r="K10" s="374" t="str">
        <f t="shared" si="1"/>
        <v>OK</v>
      </c>
      <c r="L10" s="688">
        <f t="shared" si="3"/>
      </c>
    </row>
    <row r="11" spans="1:12" ht="12.75">
      <c r="A11" s="140" t="str">
        <f>'t1'!A11</f>
        <v>Professional F7</v>
      </c>
      <c r="B11" s="328" t="str">
        <f>'t1'!B11</f>
        <v>0C3PF7</v>
      </c>
      <c r="C11" s="353">
        <f>'t11'!U13+'t11'!V13</f>
        <v>0</v>
      </c>
      <c r="D11" s="353">
        <f>'t1'!L11+'t1'!M11</f>
        <v>0</v>
      </c>
      <c r="E11" s="353">
        <f>'t3'!M11+'t3'!N11+'t3'!O11+'t3'!P11+'t3'!Q11+'t3'!R11</f>
        <v>0</v>
      </c>
      <c r="F11" s="353">
        <f>'t4'!AA11</f>
        <v>0</v>
      </c>
      <c r="G11" s="351">
        <f>'t4'!H30</f>
        <v>0</v>
      </c>
      <c r="H11" s="353">
        <f>'t5'!S12+'t5'!T12</f>
        <v>0</v>
      </c>
      <c r="I11" s="374" t="str">
        <f t="shared" si="2"/>
        <v>OK</v>
      </c>
      <c r="J11" s="374" t="str">
        <f t="shared" si="0"/>
        <v>OK</v>
      </c>
      <c r="K11" s="374" t="str">
        <f t="shared" si="1"/>
        <v>OK</v>
      </c>
      <c r="L11" s="688">
        <f t="shared" si="3"/>
      </c>
    </row>
    <row r="12" spans="1:12" ht="12.75">
      <c r="A12" s="140" t="str">
        <f>'t1'!A12</f>
        <v>Professional F6</v>
      </c>
      <c r="B12" s="328" t="str">
        <f>'t1'!B12</f>
        <v>0C3PF6</v>
      </c>
      <c r="C12" s="353">
        <f>'t11'!U14+'t11'!V14</f>
        <v>0</v>
      </c>
      <c r="D12" s="353">
        <f>'t1'!L12+'t1'!M12</f>
        <v>0</v>
      </c>
      <c r="E12" s="353">
        <f>'t3'!M12+'t3'!N12+'t3'!O12+'t3'!P12+'t3'!Q12+'t3'!R12</f>
        <v>0</v>
      </c>
      <c r="F12" s="353">
        <f>'t4'!AA12</f>
        <v>0</v>
      </c>
      <c r="G12" s="351">
        <f>'t4'!I30</f>
        <v>0</v>
      </c>
      <c r="H12" s="353">
        <f>'t5'!S13+'t5'!T13</f>
        <v>0</v>
      </c>
      <c r="I12" s="374" t="str">
        <f t="shared" si="2"/>
        <v>OK</v>
      </c>
      <c r="J12" s="374" t="str">
        <f t="shared" si="0"/>
        <v>OK</v>
      </c>
      <c r="K12" s="374" t="str">
        <f t="shared" si="1"/>
        <v>OK</v>
      </c>
      <c r="L12" s="688">
        <f t="shared" si="3"/>
      </c>
    </row>
    <row r="13" spans="1:12" ht="12.75">
      <c r="A13" s="140" t="str">
        <f>'t1'!A13</f>
        <v>Funzionario F7</v>
      </c>
      <c r="B13" s="328" t="str">
        <f>'t1'!B13</f>
        <v>0C3FF7</v>
      </c>
      <c r="C13" s="353">
        <f>'t11'!U15+'t11'!V15</f>
        <v>0</v>
      </c>
      <c r="D13" s="353">
        <f>'t1'!L13+'t1'!M13</f>
        <v>0</v>
      </c>
      <c r="E13" s="353">
        <f>'t3'!M13+'t3'!N13+'t3'!O13+'t3'!P13+'t3'!Q13+'t3'!R13</f>
        <v>0</v>
      </c>
      <c r="F13" s="353">
        <f>'t4'!AA13</f>
        <v>0</v>
      </c>
      <c r="G13" s="351">
        <f>'t4'!J30</f>
        <v>0</v>
      </c>
      <c r="H13" s="353">
        <f>'t5'!S14+'t5'!T14</f>
        <v>0</v>
      </c>
      <c r="I13" s="374" t="str">
        <f t="shared" si="2"/>
        <v>OK</v>
      </c>
      <c r="J13" s="374" t="str">
        <f t="shared" si="0"/>
        <v>OK</v>
      </c>
      <c r="K13" s="374" t="str">
        <f t="shared" si="1"/>
        <v>OK</v>
      </c>
      <c r="L13" s="688">
        <f t="shared" si="3"/>
      </c>
    </row>
    <row r="14" spans="1:12" ht="12.75">
      <c r="A14" s="140" t="str">
        <f>'t1'!A14</f>
        <v>Funzionario F6</v>
      </c>
      <c r="B14" s="328" t="str">
        <f>'t1'!B14</f>
        <v>0C3FF6</v>
      </c>
      <c r="C14" s="353">
        <f>'t11'!U16+'t11'!V16</f>
        <v>0</v>
      </c>
      <c r="D14" s="353">
        <f>'t1'!L14+'t1'!M14</f>
        <v>0</v>
      </c>
      <c r="E14" s="353">
        <f>'t3'!M14+'t3'!N14+'t3'!O14+'t3'!P14+'t3'!Q14+'t3'!R14</f>
        <v>0</v>
      </c>
      <c r="F14" s="353">
        <f>'t4'!AA14</f>
        <v>0</v>
      </c>
      <c r="G14" s="351">
        <f>'t4'!K30</f>
        <v>0</v>
      </c>
      <c r="H14" s="353">
        <f>'t5'!S15+'t5'!T15</f>
        <v>0</v>
      </c>
      <c r="I14" s="374" t="str">
        <f t="shared" si="2"/>
        <v>OK</v>
      </c>
      <c r="J14" s="374" t="str">
        <f t="shared" si="0"/>
        <v>OK</v>
      </c>
      <c r="K14" s="374" t="str">
        <f t="shared" si="1"/>
        <v>OK</v>
      </c>
      <c r="L14" s="688">
        <f t="shared" si="3"/>
      </c>
    </row>
    <row r="15" spans="1:12" ht="12.75">
      <c r="A15" s="140" t="str">
        <f>'t1'!A15</f>
        <v>Funzionario F5</v>
      </c>
      <c r="B15" s="328" t="str">
        <f>'t1'!B15</f>
        <v>0C3FF5</v>
      </c>
      <c r="C15" s="353">
        <f>'t11'!U17+'t11'!V17</f>
        <v>0</v>
      </c>
      <c r="D15" s="353">
        <f>'t1'!L15+'t1'!M15</f>
        <v>0</v>
      </c>
      <c r="E15" s="353">
        <f>'t3'!M15+'t3'!N15+'t3'!O15+'t3'!P15+'t3'!Q15+'t3'!R15</f>
        <v>0</v>
      </c>
      <c r="F15" s="353">
        <f>'t4'!AA15</f>
        <v>0</v>
      </c>
      <c r="G15" s="351">
        <f>'t4'!L30</f>
        <v>0</v>
      </c>
      <c r="H15" s="353">
        <f>'t5'!S16+'t5'!T16</f>
        <v>0</v>
      </c>
      <c r="I15" s="374" t="str">
        <f t="shared" si="2"/>
        <v>OK</v>
      </c>
      <c r="J15" s="374" t="str">
        <f t="shared" si="0"/>
        <v>OK</v>
      </c>
      <c r="K15" s="374" t="str">
        <f t="shared" si="1"/>
        <v>OK</v>
      </c>
      <c r="L15" s="688">
        <f t="shared" si="3"/>
      </c>
    </row>
    <row r="16" spans="1:12" ht="12.75">
      <c r="A16" s="140" t="str">
        <f>'t1'!A16</f>
        <v>Funzionario F4</v>
      </c>
      <c r="B16" s="328" t="str">
        <f>'t1'!B16</f>
        <v>0C3FF4</v>
      </c>
      <c r="C16" s="353">
        <f>'t11'!U18+'t11'!V18</f>
        <v>0</v>
      </c>
      <c r="D16" s="353">
        <f>'t1'!L16+'t1'!M16</f>
        <v>0</v>
      </c>
      <c r="E16" s="353">
        <f>'t3'!M16+'t3'!N16+'t3'!O16+'t3'!P16+'t3'!Q16+'t3'!R16</f>
        <v>0</v>
      </c>
      <c r="F16" s="353">
        <f>'t4'!AA16</f>
        <v>0</v>
      </c>
      <c r="G16" s="351">
        <f>'t4'!M30</f>
        <v>0</v>
      </c>
      <c r="H16" s="353">
        <f>'t5'!S17+'t5'!T17</f>
        <v>0</v>
      </c>
      <c r="I16" s="374" t="str">
        <f t="shared" si="2"/>
        <v>OK</v>
      </c>
      <c r="J16" s="374" t="str">
        <f t="shared" si="0"/>
        <v>OK</v>
      </c>
      <c r="K16" s="374" t="str">
        <f t="shared" si="1"/>
        <v>OK</v>
      </c>
      <c r="L16" s="688">
        <f t="shared" si="3"/>
      </c>
    </row>
    <row r="17" spans="1:12" ht="12.75">
      <c r="A17" s="140" t="str">
        <f>'t1'!A17</f>
        <v>Funzionario F3</v>
      </c>
      <c r="B17" s="328" t="str">
        <f>'t1'!B17</f>
        <v>0C3FF3</v>
      </c>
      <c r="C17" s="353">
        <f>'t11'!U19+'t11'!V19</f>
        <v>0</v>
      </c>
      <c r="D17" s="353">
        <f>'t1'!L17+'t1'!M17</f>
        <v>0</v>
      </c>
      <c r="E17" s="353">
        <f>'t3'!M17+'t3'!N17+'t3'!O17+'t3'!P17+'t3'!Q17+'t3'!R17</f>
        <v>0</v>
      </c>
      <c r="F17" s="353">
        <f>'t4'!AA17</f>
        <v>0</v>
      </c>
      <c r="G17" s="351">
        <f>'t4'!N30</f>
        <v>0</v>
      </c>
      <c r="H17" s="353">
        <f>'t5'!S18+'t5'!T18</f>
        <v>0</v>
      </c>
      <c r="I17" s="374" t="str">
        <f t="shared" si="2"/>
        <v>OK</v>
      </c>
      <c r="J17" s="374" t="str">
        <f t="shared" si="0"/>
        <v>OK</v>
      </c>
      <c r="K17" s="374" t="str">
        <f t="shared" si="1"/>
        <v>OK</v>
      </c>
      <c r="L17" s="688">
        <f t="shared" si="3"/>
      </c>
    </row>
    <row r="18" spans="1:12" ht="12.75">
      <c r="A18" s="140" t="str">
        <f>'t1'!A18</f>
        <v>Funzionaro F2</v>
      </c>
      <c r="B18" s="328" t="str">
        <f>'t1'!B18</f>
        <v>0C3FF2</v>
      </c>
      <c r="C18" s="353">
        <f>'t11'!U20+'t11'!V20</f>
        <v>0</v>
      </c>
      <c r="D18" s="353">
        <f>'t1'!L18+'t1'!M18</f>
        <v>0</v>
      </c>
      <c r="E18" s="353">
        <f>'t3'!M18+'t3'!N18+'t3'!O18+'t3'!P18+'t3'!Q18+'t3'!R18</f>
        <v>0</v>
      </c>
      <c r="F18" s="353">
        <f>'t4'!AA18</f>
        <v>0</v>
      </c>
      <c r="G18" s="351">
        <f>'t4'!O30</f>
        <v>0</v>
      </c>
      <c r="H18" s="353">
        <f>'t5'!S19+'t5'!T19</f>
        <v>0</v>
      </c>
      <c r="I18" s="374" t="str">
        <f t="shared" si="2"/>
        <v>OK</v>
      </c>
      <c r="J18" s="374" t="str">
        <f t="shared" si="0"/>
        <v>OK</v>
      </c>
      <c r="K18" s="374" t="str">
        <f t="shared" si="1"/>
        <v>OK</v>
      </c>
      <c r="L18" s="688">
        <f t="shared" si="3"/>
      </c>
    </row>
    <row r="19" spans="1:12" ht="12.75">
      <c r="A19" s="140" t="str">
        <f>'t1'!A19</f>
        <v>Funzionario F1</v>
      </c>
      <c r="B19" s="328" t="str">
        <f>'t1'!B19</f>
        <v>0C3FF1</v>
      </c>
      <c r="C19" s="353">
        <f>'t11'!U21+'t11'!V21</f>
        <v>0</v>
      </c>
      <c r="D19" s="353">
        <f>'t1'!L19+'t1'!M19</f>
        <v>0</v>
      </c>
      <c r="E19" s="353">
        <f>'t3'!M19+'t3'!N19+'t3'!O19+'t3'!P19+'t3'!Q19+'t3'!R19</f>
        <v>0</v>
      </c>
      <c r="F19" s="353">
        <f>'t4'!AA19</f>
        <v>0</v>
      </c>
      <c r="G19" s="351">
        <f>'t4'!P30</f>
        <v>0</v>
      </c>
      <c r="H19" s="353">
        <f>'t5'!S20+'t5'!T20</f>
        <v>0</v>
      </c>
      <c r="I19" s="374" t="str">
        <f t="shared" si="2"/>
        <v>OK</v>
      </c>
      <c r="J19" s="374" t="str">
        <f t="shared" si="0"/>
        <v>OK</v>
      </c>
      <c r="K19" s="374" t="str">
        <f t="shared" si="1"/>
        <v>OK</v>
      </c>
      <c r="L19" s="688">
        <f t="shared" si="3"/>
      </c>
    </row>
    <row r="20" spans="1:12" ht="12.75">
      <c r="A20" s="140" t="str">
        <f>'t1'!A20</f>
        <v>Collaboratore F6</v>
      </c>
      <c r="B20" s="328" t="str">
        <f>'t1'!B20</f>
        <v>0C2CF6</v>
      </c>
      <c r="C20" s="353">
        <f>'t11'!U22+'t11'!V22</f>
        <v>0</v>
      </c>
      <c r="D20" s="353">
        <f>'t1'!L20+'t1'!M20</f>
        <v>0</v>
      </c>
      <c r="E20" s="353">
        <f>'t3'!M20+'t3'!N20+'t3'!O20+'t3'!P20+'t3'!Q20+'t3'!R20</f>
        <v>0</v>
      </c>
      <c r="F20" s="353">
        <f>'t4'!AA20</f>
        <v>0</v>
      </c>
      <c r="G20" s="351">
        <f>'t4'!Q30</f>
        <v>0</v>
      </c>
      <c r="H20" s="353">
        <f>'t5'!S21+'t5'!T21</f>
        <v>0</v>
      </c>
      <c r="I20" s="374" t="str">
        <f t="shared" si="2"/>
        <v>OK</v>
      </c>
      <c r="J20" s="374" t="str">
        <f t="shared" si="0"/>
        <v>OK</v>
      </c>
      <c r="K20" s="374" t="str">
        <f t="shared" si="1"/>
        <v>OK</v>
      </c>
      <c r="L20" s="688">
        <f t="shared" si="3"/>
      </c>
    </row>
    <row r="21" spans="1:12" ht="12.75">
      <c r="A21" s="140" t="str">
        <f>'t1'!A21</f>
        <v>Collaboratore F5</v>
      </c>
      <c r="B21" s="328" t="str">
        <f>'t1'!B21</f>
        <v>0C2CF5</v>
      </c>
      <c r="C21" s="353">
        <f>'t11'!U23+'t11'!V23</f>
        <v>0</v>
      </c>
      <c r="D21" s="353">
        <f>'t1'!L21+'t1'!M21</f>
        <v>0</v>
      </c>
      <c r="E21" s="353">
        <f>'t3'!M21+'t3'!N21+'t3'!O21+'t3'!P21+'t3'!Q21+'t3'!R21</f>
        <v>0</v>
      </c>
      <c r="F21" s="353">
        <f>'t4'!AA21</f>
        <v>0</v>
      </c>
      <c r="G21" s="351">
        <f>'t4'!R30</f>
        <v>0</v>
      </c>
      <c r="H21" s="353">
        <f>'t5'!S22+'t5'!T22</f>
        <v>0</v>
      </c>
      <c r="I21" s="374" t="str">
        <f t="shared" si="2"/>
        <v>OK</v>
      </c>
      <c r="J21" s="374" t="str">
        <f t="shared" si="0"/>
        <v>OK</v>
      </c>
      <c r="K21" s="374" t="str">
        <f t="shared" si="1"/>
        <v>OK</v>
      </c>
      <c r="L21" s="688">
        <f t="shared" si="3"/>
      </c>
    </row>
    <row r="22" spans="1:12" ht="12.75">
      <c r="A22" s="140" t="str">
        <f>'t1'!A22</f>
        <v>Collaboratore F4</v>
      </c>
      <c r="B22" s="328" t="str">
        <f>'t1'!B22</f>
        <v>0C2CF4</v>
      </c>
      <c r="C22" s="353">
        <f>'t11'!U24+'t11'!V24</f>
        <v>0</v>
      </c>
      <c r="D22" s="353">
        <f>'t1'!L22+'t1'!M22</f>
        <v>0</v>
      </c>
      <c r="E22" s="353">
        <f>'t3'!M22+'t3'!N22+'t3'!O22+'t3'!P22+'t3'!Q22+'t3'!R22</f>
        <v>0</v>
      </c>
      <c r="F22" s="353">
        <f>'t4'!AA22</f>
        <v>0</v>
      </c>
      <c r="G22" s="351">
        <f>'t4'!S30</f>
        <v>0</v>
      </c>
      <c r="H22" s="353">
        <f>'t5'!S23+'t5'!T23</f>
        <v>0</v>
      </c>
      <c r="I22" s="374" t="str">
        <f t="shared" si="2"/>
        <v>OK</v>
      </c>
      <c r="J22" s="374" t="str">
        <f t="shared" si="0"/>
        <v>OK</v>
      </c>
      <c r="K22" s="374" t="str">
        <f t="shared" si="1"/>
        <v>OK</v>
      </c>
      <c r="L22" s="688">
        <f t="shared" si="3"/>
      </c>
    </row>
    <row r="23" spans="1:12" ht="12.75">
      <c r="A23" s="140" t="str">
        <f>'t1'!A23</f>
        <v>Collaboratore F3</v>
      </c>
      <c r="B23" s="328" t="str">
        <f>'t1'!B23</f>
        <v>0C2CF3</v>
      </c>
      <c r="C23" s="353">
        <f>'t11'!U25+'t11'!V25</f>
        <v>0</v>
      </c>
      <c r="D23" s="353">
        <f>'t1'!L23+'t1'!M23</f>
        <v>0</v>
      </c>
      <c r="E23" s="353">
        <f>'t3'!M23+'t3'!N23+'t3'!O23+'t3'!P23+'t3'!Q23+'t3'!R23</f>
        <v>0</v>
      </c>
      <c r="F23" s="353">
        <f>'t4'!AA23</f>
        <v>0</v>
      </c>
      <c r="G23" s="351">
        <f>'t4'!T30</f>
        <v>0</v>
      </c>
      <c r="H23" s="353">
        <f>'t5'!S24+'t5'!T24</f>
        <v>0</v>
      </c>
      <c r="I23" s="374" t="str">
        <f t="shared" si="2"/>
        <v>OK</v>
      </c>
      <c r="J23" s="374" t="str">
        <f t="shared" si="0"/>
        <v>OK</v>
      </c>
      <c r="K23" s="374" t="str">
        <f t="shared" si="1"/>
        <v>OK</v>
      </c>
      <c r="L23" s="688">
        <f t="shared" si="3"/>
      </c>
    </row>
    <row r="24" spans="1:12" ht="12.75">
      <c r="A24" s="140" t="str">
        <f>'t1'!A24</f>
        <v>Collaboratore F2</v>
      </c>
      <c r="B24" s="328" t="str">
        <f>'t1'!B24</f>
        <v>0C2CF2</v>
      </c>
      <c r="C24" s="353">
        <f>'t11'!U26+'t11'!V26</f>
        <v>0</v>
      </c>
      <c r="D24" s="353">
        <f>'t1'!L24+'t1'!M24</f>
        <v>0</v>
      </c>
      <c r="E24" s="353">
        <f>'t3'!M24+'t3'!N24+'t3'!O24+'t3'!P24+'t3'!Q24+'t3'!R24</f>
        <v>0</v>
      </c>
      <c r="F24" s="353">
        <f>'t4'!AA24</f>
        <v>0</v>
      </c>
      <c r="G24" s="351">
        <f>'t4'!U30</f>
        <v>0</v>
      </c>
      <c r="H24" s="353">
        <f>'t5'!S25+'t5'!T25</f>
        <v>0</v>
      </c>
      <c r="I24" s="374" t="str">
        <f t="shared" si="2"/>
        <v>OK</v>
      </c>
      <c r="J24" s="374" t="str">
        <f t="shared" si="0"/>
        <v>OK</v>
      </c>
      <c r="K24" s="374" t="str">
        <f t="shared" si="1"/>
        <v>OK</v>
      </c>
      <c r="L24" s="688">
        <f t="shared" si="3"/>
      </c>
    </row>
    <row r="25" spans="1:12" ht="12.75">
      <c r="A25" s="140" t="str">
        <f>'t1'!A25</f>
        <v>Collaboratore F1</v>
      </c>
      <c r="B25" s="328" t="str">
        <f>'t1'!B25</f>
        <v>0C2CF1</v>
      </c>
      <c r="C25" s="353">
        <f>'t11'!U27+'t11'!V27</f>
        <v>0</v>
      </c>
      <c r="D25" s="353">
        <f>'t1'!L25+'t1'!M25</f>
        <v>0</v>
      </c>
      <c r="E25" s="353">
        <f>'t3'!M25+'t3'!N25+'t3'!O25+'t3'!P25+'t3'!Q25+'t3'!R25</f>
        <v>0</v>
      </c>
      <c r="F25" s="353">
        <f>'t4'!AA25</f>
        <v>0</v>
      </c>
      <c r="G25" s="351">
        <f>'t4'!V30</f>
        <v>0</v>
      </c>
      <c r="H25" s="353">
        <f>'t5'!S26+'t5'!T26</f>
        <v>0</v>
      </c>
      <c r="I25" s="374" t="str">
        <f t="shared" si="2"/>
        <v>OK</v>
      </c>
      <c r="J25" s="374" t="str">
        <f t="shared" si="0"/>
        <v>OK</v>
      </c>
      <c r="K25" s="374" t="str">
        <f t="shared" si="1"/>
        <v>OK</v>
      </c>
      <c r="L25" s="688">
        <f t="shared" si="3"/>
      </c>
    </row>
    <row r="26" spans="1:12" ht="12.75">
      <c r="A26" s="140" t="str">
        <f>'t1'!A26</f>
        <v>Operatore F3</v>
      </c>
      <c r="B26" s="328" t="str">
        <f>'t1'!B26</f>
        <v>0C1OF3</v>
      </c>
      <c r="C26" s="353">
        <f>'t11'!U28+'t11'!V28</f>
        <v>0</v>
      </c>
      <c r="D26" s="353">
        <f>'t1'!L26+'t1'!M26</f>
        <v>0</v>
      </c>
      <c r="E26" s="353">
        <f>'t3'!M26+'t3'!N26+'t3'!O26+'t3'!P26+'t3'!Q26+'t3'!R26</f>
        <v>0</v>
      </c>
      <c r="F26" s="353">
        <f>'t4'!AA26</f>
        <v>0</v>
      </c>
      <c r="G26" s="351">
        <f>'t4'!W30</f>
        <v>0</v>
      </c>
      <c r="H26" s="353">
        <f>'t5'!S27+'t5'!T27</f>
        <v>0</v>
      </c>
      <c r="I26" s="374" t="str">
        <f t="shared" si="2"/>
        <v>OK</v>
      </c>
      <c r="J26" s="374" t="str">
        <f t="shared" si="0"/>
        <v>OK</v>
      </c>
      <c r="K26" s="374" t="str">
        <f t="shared" si="1"/>
        <v>OK</v>
      </c>
      <c r="L26" s="688">
        <f t="shared" si="3"/>
      </c>
    </row>
    <row r="27" spans="1:12" ht="12.75">
      <c r="A27" s="140" t="str">
        <f>'t1'!A27</f>
        <v>Operatore F2</v>
      </c>
      <c r="B27" s="328" t="str">
        <f>'t1'!B27</f>
        <v>0C1OF2</v>
      </c>
      <c r="C27" s="353">
        <f>'t11'!U29+'t11'!V29</f>
        <v>0</v>
      </c>
      <c r="D27" s="353">
        <f>'t1'!L27+'t1'!M27</f>
        <v>0</v>
      </c>
      <c r="E27" s="353">
        <f>'t3'!M27+'t3'!N27+'t3'!O27+'t3'!P27+'t3'!Q27+'t3'!R27</f>
        <v>0</v>
      </c>
      <c r="F27" s="353">
        <f>'t4'!AA27</f>
        <v>0</v>
      </c>
      <c r="G27" s="351">
        <f>'t4'!X30</f>
        <v>0</v>
      </c>
      <c r="H27" s="353">
        <f>'t5'!S28+'t5'!T28</f>
        <v>0</v>
      </c>
      <c r="I27" s="374" t="str">
        <f t="shared" si="2"/>
        <v>OK</v>
      </c>
      <c r="J27" s="374" t="str">
        <f t="shared" si="0"/>
        <v>OK</v>
      </c>
      <c r="K27" s="374" t="str">
        <f t="shared" si="1"/>
        <v>OK</v>
      </c>
      <c r="L27" s="688">
        <f t="shared" si="3"/>
      </c>
    </row>
    <row r="28" spans="1:12" ht="12.75">
      <c r="A28" s="140" t="str">
        <f>'t1'!A28</f>
        <v>Operatore F1</v>
      </c>
      <c r="B28" s="328" t="str">
        <f>'t1'!B28</f>
        <v>0C1OF1</v>
      </c>
      <c r="C28" s="353">
        <f>'t11'!U30+'t11'!V30</f>
        <v>0</v>
      </c>
      <c r="D28" s="353">
        <f>'t1'!L28+'t1'!M28</f>
        <v>0</v>
      </c>
      <c r="E28" s="353">
        <f>'t3'!M28+'t3'!N28+'t3'!O28+'t3'!P28+'t3'!Q28+'t3'!R28</f>
        <v>0</v>
      </c>
      <c r="F28" s="353">
        <f>'t4'!AA28</f>
        <v>0</v>
      </c>
      <c r="G28" s="351">
        <f>'t4'!Y30</f>
        <v>0</v>
      </c>
      <c r="H28" s="353">
        <f>'t5'!S29+'t5'!T29</f>
        <v>0</v>
      </c>
      <c r="I28" s="374" t="str">
        <f t="shared" si="2"/>
        <v>OK</v>
      </c>
      <c r="J28" s="374" t="str">
        <f t="shared" si="0"/>
        <v>OK</v>
      </c>
      <c r="K28" s="374" t="str">
        <f t="shared" si="1"/>
        <v>OK</v>
      </c>
      <c r="L28" s="688">
        <f t="shared" si="3"/>
      </c>
    </row>
    <row r="29" spans="1:12" ht="12.75">
      <c r="A29" s="140" t="str">
        <f>'t1'!A29</f>
        <v>Personale contrattista a t. ind. (a)</v>
      </c>
      <c r="B29" s="328" t="str">
        <f>'t1'!B29</f>
        <v>000061</v>
      </c>
      <c r="C29" s="353">
        <f>'t11'!U31+'t11'!V31</f>
        <v>0</v>
      </c>
      <c r="D29" s="353">
        <f>'t1'!L29+'t1'!M29</f>
        <v>0</v>
      </c>
      <c r="E29" s="353">
        <f>'t3'!M29+'t3'!N29+'t3'!O29+'t3'!P29+'t3'!Q29+'t3'!R29</f>
        <v>0</v>
      </c>
      <c r="F29" s="353">
        <f>'t4'!AA29</f>
        <v>0</v>
      </c>
      <c r="G29" s="351">
        <f>'t4'!Z30</f>
        <v>0</v>
      </c>
      <c r="H29" s="353">
        <f>'t5'!S30+'t5'!T30</f>
        <v>0</v>
      </c>
      <c r="I29" s="374" t="str">
        <f t="shared" si="2"/>
        <v>OK</v>
      </c>
      <c r="J29" s="374" t="str">
        <f t="shared" si="0"/>
        <v>OK</v>
      </c>
      <c r="K29" s="374" t="str">
        <f t="shared" si="1"/>
        <v>OK</v>
      </c>
      <c r="L29" s="688">
        <f t="shared" si="3"/>
      </c>
    </row>
  </sheetData>
  <sheetProtection password="EA98" sheet="1" formatColumns="0" selectLockedCells="1" selectUnlockedCells="1"/>
  <mergeCells count="2">
    <mergeCell ref="A1:K1"/>
    <mergeCell ref="D2:K2"/>
  </mergeCells>
  <conditionalFormatting sqref="I6:I29">
    <cfRule type="notContainsText" priority="1" dxfId="5" operator="notContains" stopIfTrue="1" text="ok">
      <formula>ISERROR(SEARCH("ok",I6))</formula>
    </cfRule>
  </conditionalFormatting>
  <printOptions horizontalCentered="1"/>
  <pageMargins left="0.1968503937007874" right="0.1968503937007874" top="0.1968503937007874" bottom="0.15748031496062992" header="0.15748031496062992" footer="0.15748031496062992"/>
  <pageSetup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3"/>
  <dimension ref="A1:M29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9.33203125" defaultRowHeight="10.5"/>
  <cols>
    <col min="1" max="1" width="38.83203125" style="5" customWidth="1"/>
    <col min="2" max="2" width="10" style="7" customWidth="1"/>
    <col min="3" max="4" width="17.83203125" style="7" customWidth="1"/>
    <col min="5" max="5" width="16.33203125" style="7" customWidth="1"/>
    <col min="6" max="6" width="15.83203125" style="111" customWidth="1"/>
    <col min="7" max="7" width="18.33203125" style="111" customWidth="1"/>
    <col min="8" max="8" width="16.33203125" style="7" customWidth="1"/>
    <col min="9" max="9" width="15.83203125" style="111" customWidth="1"/>
    <col min="10" max="10" width="18.33203125" style="7" customWidth="1"/>
  </cols>
  <sheetData>
    <row r="1" spans="1:13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3"/>
      <c r="M1"/>
    </row>
    <row r="2" spans="4:13" s="5" customFormat="1" ht="12.75" customHeight="1">
      <c r="D2" s="1120"/>
      <c r="E2" s="1120"/>
      <c r="F2" s="1120"/>
      <c r="G2" s="1120"/>
      <c r="H2" s="1120"/>
      <c r="I2" s="1120"/>
      <c r="J2" s="1120"/>
      <c r="K2" s="3"/>
      <c r="M2"/>
    </row>
    <row r="3" spans="1:3" s="5" customFormat="1" ht="21" customHeight="1">
      <c r="A3" s="199" t="s">
        <v>425</v>
      </c>
      <c r="B3" s="7"/>
      <c r="C3" s="7"/>
    </row>
    <row r="4" spans="1:10" ht="30">
      <c r="A4" s="185" t="s">
        <v>240</v>
      </c>
      <c r="B4" s="187" t="s">
        <v>202</v>
      </c>
      <c r="C4" s="642" t="s">
        <v>304</v>
      </c>
      <c r="D4" s="186" t="s">
        <v>311</v>
      </c>
      <c r="E4" s="642" t="s">
        <v>418</v>
      </c>
      <c r="F4" s="642" t="s">
        <v>424</v>
      </c>
      <c r="G4" s="186" t="s">
        <v>367</v>
      </c>
      <c r="H4" s="642" t="s">
        <v>419</v>
      </c>
      <c r="I4" s="642" t="s">
        <v>424</v>
      </c>
      <c r="J4" s="642" t="s">
        <v>420</v>
      </c>
    </row>
    <row r="5" spans="1:10" s="203" customFormat="1" ht="9.75">
      <c r="A5" s="184"/>
      <c r="B5" s="197"/>
      <c r="C5" s="197" t="s">
        <v>204</v>
      </c>
      <c r="D5" s="201" t="s">
        <v>205</v>
      </c>
      <c r="E5" s="201" t="s">
        <v>416</v>
      </c>
      <c r="F5" s="201" t="s">
        <v>422</v>
      </c>
      <c r="G5" s="201" t="s">
        <v>208</v>
      </c>
      <c r="H5" s="201" t="s">
        <v>417</v>
      </c>
      <c r="I5" s="201" t="s">
        <v>423</v>
      </c>
      <c r="J5" s="201"/>
    </row>
    <row r="6" spans="1:10" ht="12.75">
      <c r="A6" s="140" t="str">
        <f>'t1'!A6</f>
        <v>Direttore Generale</v>
      </c>
      <c r="B6" s="328" t="str">
        <f>'t1'!B6</f>
        <v>0D0097</v>
      </c>
      <c r="C6" s="353">
        <f>'t13'!M6</f>
        <v>0</v>
      </c>
      <c r="D6" s="353">
        <f>'t13'!J6</f>
        <v>0</v>
      </c>
      <c r="E6" s="355" t="str">
        <f>IF($C6=0," ",IF(D6=0," ",D6/$C6))</f>
        <v> </v>
      </c>
      <c r="F6" s="333" t="str">
        <f>IF($C6=0," ",IF(D6=0," ",IF(E6&gt;0.2,"ERRORE","OK")))</f>
        <v> </v>
      </c>
      <c r="G6" s="353">
        <f>'t13'!K6</f>
        <v>0</v>
      </c>
      <c r="H6" s="355" t="str">
        <f>IF($C6=0," ",IF(G6=0," ",G6/$C6))</f>
        <v> </v>
      </c>
      <c r="I6" s="333" t="str">
        <f>IF($C6=0," ",IF(G6=0," ",IF(H6&gt;0.2,"ERRORE","OK")))</f>
        <v> </v>
      </c>
      <c r="J6" s="374" t="str">
        <f>IF(OR(F6="ERRORE",I6="ERRORE"),"ERRORE","OK")</f>
        <v>OK</v>
      </c>
    </row>
    <row r="7" spans="1:10" ht="12.75">
      <c r="A7" s="140" t="str">
        <f>'t1'!A7</f>
        <v>Dirigente II fascia</v>
      </c>
      <c r="B7" s="328" t="str">
        <f>'t1'!B7</f>
        <v>0D0079</v>
      </c>
      <c r="C7" s="353">
        <f>'t13'!M7</f>
        <v>0</v>
      </c>
      <c r="D7" s="353">
        <f>'t13'!J7</f>
        <v>0</v>
      </c>
      <c r="E7" s="355" t="str">
        <f aca="true" t="shared" si="0" ref="E7:E29">IF($C7=0," ",IF(D7=0," ",D7/$C7))</f>
        <v> </v>
      </c>
      <c r="F7" s="333" t="str">
        <f aca="true" t="shared" si="1" ref="F7:F29">IF($C7=0," ",IF(D7=0," ",IF(E7&gt;0.2,"ERRORE","OK")))</f>
        <v> </v>
      </c>
      <c r="G7" s="353">
        <f>'t13'!K7</f>
        <v>0</v>
      </c>
      <c r="H7" s="355" t="str">
        <f aca="true" t="shared" si="2" ref="H7:H29">IF($C7=0," ",IF(G7=0," ",G7/$C7))</f>
        <v> </v>
      </c>
      <c r="I7" s="333" t="str">
        <f aca="true" t="shared" si="3" ref="I7:I29">IF($C7=0," ",IF(G7=0," ",IF(H7&gt;0.2,"ERRORE","OK")))</f>
        <v> </v>
      </c>
      <c r="J7" s="374" t="str">
        <f aca="true" t="shared" si="4" ref="J7:J29">IF(OR(F7="ERRORE",I7="ERRORE"),"ERRORE","OK")</f>
        <v>OK</v>
      </c>
    </row>
    <row r="8" spans="1:10" ht="12.75">
      <c r="A8" s="140" t="str">
        <f>'t1'!A8</f>
        <v>Dirigente II fascia a tempo determinato</v>
      </c>
      <c r="B8" s="328" t="str">
        <f>'t1'!B8</f>
        <v>0D0080</v>
      </c>
      <c r="C8" s="353">
        <f>'t13'!M8</f>
        <v>0</v>
      </c>
      <c r="D8" s="353">
        <f>'t13'!J8</f>
        <v>0</v>
      </c>
      <c r="E8" s="355" t="str">
        <f t="shared" si="0"/>
        <v> </v>
      </c>
      <c r="F8" s="333" t="str">
        <f t="shared" si="1"/>
        <v> </v>
      </c>
      <c r="G8" s="353">
        <f>'t13'!K8</f>
        <v>0</v>
      </c>
      <c r="H8" s="355" t="str">
        <f t="shared" si="2"/>
        <v> </v>
      </c>
      <c r="I8" s="333" t="str">
        <f t="shared" si="3"/>
        <v> </v>
      </c>
      <c r="J8" s="374" t="str">
        <f t="shared" si="4"/>
        <v>OK</v>
      </c>
    </row>
    <row r="9" spans="1:10" ht="12.75">
      <c r="A9" s="140" t="str">
        <f>'t1'!A9</f>
        <v>Professional F9</v>
      </c>
      <c r="B9" s="328" t="str">
        <f>'t1'!B9</f>
        <v>0C3PF9</v>
      </c>
      <c r="C9" s="353">
        <f>'t13'!M9</f>
        <v>0</v>
      </c>
      <c r="D9" s="353">
        <f>'t13'!J9</f>
        <v>0</v>
      </c>
      <c r="E9" s="355" t="str">
        <f t="shared" si="0"/>
        <v> </v>
      </c>
      <c r="F9" s="333" t="str">
        <f t="shared" si="1"/>
        <v> </v>
      </c>
      <c r="G9" s="353">
        <f>'t13'!K9</f>
        <v>0</v>
      </c>
      <c r="H9" s="355" t="str">
        <f t="shared" si="2"/>
        <v> </v>
      </c>
      <c r="I9" s="333" t="str">
        <f t="shared" si="3"/>
        <v> </v>
      </c>
      <c r="J9" s="374" t="str">
        <f t="shared" si="4"/>
        <v>OK</v>
      </c>
    </row>
    <row r="10" spans="1:10" ht="12.75">
      <c r="A10" s="140" t="str">
        <f>'t1'!A10</f>
        <v>Professional F8</v>
      </c>
      <c r="B10" s="328" t="str">
        <f>'t1'!B10</f>
        <v>0C3PF8</v>
      </c>
      <c r="C10" s="353">
        <f>'t13'!M10</f>
        <v>0</v>
      </c>
      <c r="D10" s="353">
        <f>'t13'!J10</f>
        <v>0</v>
      </c>
      <c r="E10" s="355" t="str">
        <f t="shared" si="0"/>
        <v> </v>
      </c>
      <c r="F10" s="333" t="str">
        <f t="shared" si="1"/>
        <v> </v>
      </c>
      <c r="G10" s="353">
        <f>'t13'!K10</f>
        <v>0</v>
      </c>
      <c r="H10" s="355" t="str">
        <f t="shared" si="2"/>
        <v> </v>
      </c>
      <c r="I10" s="333" t="str">
        <f t="shared" si="3"/>
        <v> </v>
      </c>
      <c r="J10" s="374" t="str">
        <f t="shared" si="4"/>
        <v>OK</v>
      </c>
    </row>
    <row r="11" spans="1:10" ht="12.75">
      <c r="A11" s="140" t="str">
        <f>'t1'!A11</f>
        <v>Professional F7</v>
      </c>
      <c r="B11" s="328" t="str">
        <f>'t1'!B11</f>
        <v>0C3PF7</v>
      </c>
      <c r="C11" s="353">
        <f>'t13'!M11</f>
        <v>0</v>
      </c>
      <c r="D11" s="353">
        <f>'t13'!J11</f>
        <v>0</v>
      </c>
      <c r="E11" s="355" t="str">
        <f t="shared" si="0"/>
        <v> </v>
      </c>
      <c r="F11" s="333" t="str">
        <f t="shared" si="1"/>
        <v> </v>
      </c>
      <c r="G11" s="353">
        <f>'t13'!K11</f>
        <v>0</v>
      </c>
      <c r="H11" s="355" t="str">
        <f t="shared" si="2"/>
        <v> </v>
      </c>
      <c r="I11" s="333" t="str">
        <f t="shared" si="3"/>
        <v> </v>
      </c>
      <c r="J11" s="374" t="str">
        <f t="shared" si="4"/>
        <v>OK</v>
      </c>
    </row>
    <row r="12" spans="1:10" ht="12.75">
      <c r="A12" s="140" t="str">
        <f>'t1'!A12</f>
        <v>Professional F6</v>
      </c>
      <c r="B12" s="328" t="str">
        <f>'t1'!B12</f>
        <v>0C3PF6</v>
      </c>
      <c r="C12" s="353">
        <f>'t13'!M12</f>
        <v>0</v>
      </c>
      <c r="D12" s="353">
        <f>'t13'!J12</f>
        <v>0</v>
      </c>
      <c r="E12" s="355" t="str">
        <f t="shared" si="0"/>
        <v> </v>
      </c>
      <c r="F12" s="333" t="str">
        <f t="shared" si="1"/>
        <v> </v>
      </c>
      <c r="G12" s="353">
        <f>'t13'!K12</f>
        <v>0</v>
      </c>
      <c r="H12" s="355" t="str">
        <f t="shared" si="2"/>
        <v> </v>
      </c>
      <c r="I12" s="333" t="str">
        <f t="shared" si="3"/>
        <v> </v>
      </c>
      <c r="J12" s="374" t="str">
        <f t="shared" si="4"/>
        <v>OK</v>
      </c>
    </row>
    <row r="13" spans="1:10" ht="12.75">
      <c r="A13" s="140" t="str">
        <f>'t1'!A13</f>
        <v>Funzionario F7</v>
      </c>
      <c r="B13" s="328" t="str">
        <f>'t1'!B13</f>
        <v>0C3FF7</v>
      </c>
      <c r="C13" s="353">
        <f>'t13'!M13</f>
        <v>0</v>
      </c>
      <c r="D13" s="353">
        <f>'t13'!J13</f>
        <v>0</v>
      </c>
      <c r="E13" s="355" t="str">
        <f t="shared" si="0"/>
        <v> </v>
      </c>
      <c r="F13" s="333" t="str">
        <f t="shared" si="1"/>
        <v> </v>
      </c>
      <c r="G13" s="353">
        <f>'t13'!K13</f>
        <v>0</v>
      </c>
      <c r="H13" s="355" t="str">
        <f t="shared" si="2"/>
        <v> </v>
      </c>
      <c r="I13" s="333" t="str">
        <f t="shared" si="3"/>
        <v> </v>
      </c>
      <c r="J13" s="374" t="str">
        <f t="shared" si="4"/>
        <v>OK</v>
      </c>
    </row>
    <row r="14" spans="1:10" ht="12.75">
      <c r="A14" s="140" t="str">
        <f>'t1'!A14</f>
        <v>Funzionario F6</v>
      </c>
      <c r="B14" s="328" t="str">
        <f>'t1'!B14</f>
        <v>0C3FF6</v>
      </c>
      <c r="C14" s="353">
        <f>'t13'!M14</f>
        <v>0</v>
      </c>
      <c r="D14" s="353">
        <f>'t13'!J14</f>
        <v>0</v>
      </c>
      <c r="E14" s="355" t="str">
        <f t="shared" si="0"/>
        <v> </v>
      </c>
      <c r="F14" s="333" t="str">
        <f t="shared" si="1"/>
        <v> </v>
      </c>
      <c r="G14" s="353">
        <f>'t13'!K14</f>
        <v>0</v>
      </c>
      <c r="H14" s="355" t="str">
        <f t="shared" si="2"/>
        <v> </v>
      </c>
      <c r="I14" s="333" t="str">
        <f t="shared" si="3"/>
        <v> </v>
      </c>
      <c r="J14" s="374" t="str">
        <f t="shared" si="4"/>
        <v>OK</v>
      </c>
    </row>
    <row r="15" spans="1:10" ht="12.75">
      <c r="A15" s="140" t="str">
        <f>'t1'!A15</f>
        <v>Funzionario F5</v>
      </c>
      <c r="B15" s="328" t="str">
        <f>'t1'!B15</f>
        <v>0C3FF5</v>
      </c>
      <c r="C15" s="353">
        <f>'t13'!M15</f>
        <v>0</v>
      </c>
      <c r="D15" s="353">
        <f>'t13'!J15</f>
        <v>0</v>
      </c>
      <c r="E15" s="355" t="str">
        <f t="shared" si="0"/>
        <v> </v>
      </c>
      <c r="F15" s="333" t="str">
        <f t="shared" si="1"/>
        <v> </v>
      </c>
      <c r="G15" s="353">
        <f>'t13'!K15</f>
        <v>0</v>
      </c>
      <c r="H15" s="355" t="str">
        <f t="shared" si="2"/>
        <v> </v>
      </c>
      <c r="I15" s="333" t="str">
        <f t="shared" si="3"/>
        <v> </v>
      </c>
      <c r="J15" s="374" t="str">
        <f t="shared" si="4"/>
        <v>OK</v>
      </c>
    </row>
    <row r="16" spans="1:10" ht="12.75">
      <c r="A16" s="140" t="str">
        <f>'t1'!A16</f>
        <v>Funzionario F4</v>
      </c>
      <c r="B16" s="328" t="str">
        <f>'t1'!B16</f>
        <v>0C3FF4</v>
      </c>
      <c r="C16" s="353">
        <f>'t13'!M16</f>
        <v>0</v>
      </c>
      <c r="D16" s="353">
        <f>'t13'!J16</f>
        <v>0</v>
      </c>
      <c r="E16" s="355" t="str">
        <f t="shared" si="0"/>
        <v> </v>
      </c>
      <c r="F16" s="333" t="str">
        <f t="shared" si="1"/>
        <v> </v>
      </c>
      <c r="G16" s="353">
        <f>'t13'!K16</f>
        <v>0</v>
      </c>
      <c r="H16" s="355" t="str">
        <f t="shared" si="2"/>
        <v> </v>
      </c>
      <c r="I16" s="333" t="str">
        <f t="shared" si="3"/>
        <v> </v>
      </c>
      <c r="J16" s="374" t="str">
        <f t="shared" si="4"/>
        <v>OK</v>
      </c>
    </row>
    <row r="17" spans="1:10" ht="12.75">
      <c r="A17" s="140" t="str">
        <f>'t1'!A17</f>
        <v>Funzionario F3</v>
      </c>
      <c r="B17" s="328" t="str">
        <f>'t1'!B17</f>
        <v>0C3FF3</v>
      </c>
      <c r="C17" s="353">
        <f>'t13'!M17</f>
        <v>0</v>
      </c>
      <c r="D17" s="353">
        <f>'t13'!J17</f>
        <v>0</v>
      </c>
      <c r="E17" s="355" t="str">
        <f t="shared" si="0"/>
        <v> </v>
      </c>
      <c r="F17" s="333" t="str">
        <f t="shared" si="1"/>
        <v> </v>
      </c>
      <c r="G17" s="353">
        <f>'t13'!K17</f>
        <v>0</v>
      </c>
      <c r="H17" s="355" t="str">
        <f t="shared" si="2"/>
        <v> </v>
      </c>
      <c r="I17" s="333" t="str">
        <f t="shared" si="3"/>
        <v> </v>
      </c>
      <c r="J17" s="374" t="str">
        <f t="shared" si="4"/>
        <v>OK</v>
      </c>
    </row>
    <row r="18" spans="1:10" ht="12.75">
      <c r="A18" s="140" t="str">
        <f>'t1'!A18</f>
        <v>Funzionaro F2</v>
      </c>
      <c r="B18" s="328" t="str">
        <f>'t1'!B18</f>
        <v>0C3FF2</v>
      </c>
      <c r="C18" s="353">
        <f>'t13'!M18</f>
        <v>0</v>
      </c>
      <c r="D18" s="353">
        <f>'t13'!J18</f>
        <v>0</v>
      </c>
      <c r="E18" s="355" t="str">
        <f t="shared" si="0"/>
        <v> </v>
      </c>
      <c r="F18" s="333" t="str">
        <f t="shared" si="1"/>
        <v> </v>
      </c>
      <c r="G18" s="353">
        <f>'t13'!K18</f>
        <v>0</v>
      </c>
      <c r="H18" s="355" t="str">
        <f t="shared" si="2"/>
        <v> </v>
      </c>
      <c r="I18" s="333" t="str">
        <f t="shared" si="3"/>
        <v> </v>
      </c>
      <c r="J18" s="374" t="str">
        <f t="shared" si="4"/>
        <v>OK</v>
      </c>
    </row>
    <row r="19" spans="1:10" ht="12.75">
      <c r="A19" s="140" t="str">
        <f>'t1'!A19</f>
        <v>Funzionario F1</v>
      </c>
      <c r="B19" s="328" t="str">
        <f>'t1'!B19</f>
        <v>0C3FF1</v>
      </c>
      <c r="C19" s="353">
        <f>'t13'!M19</f>
        <v>0</v>
      </c>
      <c r="D19" s="353">
        <f>'t13'!J19</f>
        <v>0</v>
      </c>
      <c r="E19" s="355" t="str">
        <f t="shared" si="0"/>
        <v> </v>
      </c>
      <c r="F19" s="333" t="str">
        <f t="shared" si="1"/>
        <v> </v>
      </c>
      <c r="G19" s="353">
        <f>'t13'!K19</f>
        <v>0</v>
      </c>
      <c r="H19" s="355" t="str">
        <f t="shared" si="2"/>
        <v> </v>
      </c>
      <c r="I19" s="333" t="str">
        <f t="shared" si="3"/>
        <v> </v>
      </c>
      <c r="J19" s="374" t="str">
        <f t="shared" si="4"/>
        <v>OK</v>
      </c>
    </row>
    <row r="20" spans="1:10" ht="12.75">
      <c r="A20" s="140" t="str">
        <f>'t1'!A20</f>
        <v>Collaboratore F6</v>
      </c>
      <c r="B20" s="328" t="str">
        <f>'t1'!B20</f>
        <v>0C2CF6</v>
      </c>
      <c r="C20" s="353">
        <f>'t13'!M20</f>
        <v>0</v>
      </c>
      <c r="D20" s="353">
        <f>'t13'!J20</f>
        <v>0</v>
      </c>
      <c r="E20" s="355" t="str">
        <f t="shared" si="0"/>
        <v> </v>
      </c>
      <c r="F20" s="333" t="str">
        <f t="shared" si="1"/>
        <v> </v>
      </c>
      <c r="G20" s="353">
        <f>'t13'!K20</f>
        <v>0</v>
      </c>
      <c r="H20" s="355" t="str">
        <f t="shared" si="2"/>
        <v> </v>
      </c>
      <c r="I20" s="333" t="str">
        <f t="shared" si="3"/>
        <v> </v>
      </c>
      <c r="J20" s="374" t="str">
        <f t="shared" si="4"/>
        <v>OK</v>
      </c>
    </row>
    <row r="21" spans="1:10" ht="12.75">
      <c r="A21" s="140" t="str">
        <f>'t1'!A21</f>
        <v>Collaboratore F5</v>
      </c>
      <c r="B21" s="328" t="str">
        <f>'t1'!B21</f>
        <v>0C2CF5</v>
      </c>
      <c r="C21" s="353">
        <f>'t13'!M21</f>
        <v>0</v>
      </c>
      <c r="D21" s="353">
        <f>'t13'!J21</f>
        <v>0</v>
      </c>
      <c r="E21" s="355" t="str">
        <f t="shared" si="0"/>
        <v> </v>
      </c>
      <c r="F21" s="333" t="str">
        <f t="shared" si="1"/>
        <v> </v>
      </c>
      <c r="G21" s="353">
        <f>'t13'!K21</f>
        <v>0</v>
      </c>
      <c r="H21" s="355" t="str">
        <f t="shared" si="2"/>
        <v> </v>
      </c>
      <c r="I21" s="333" t="str">
        <f t="shared" si="3"/>
        <v> </v>
      </c>
      <c r="J21" s="374" t="str">
        <f t="shared" si="4"/>
        <v>OK</v>
      </c>
    </row>
    <row r="22" spans="1:10" ht="12.75">
      <c r="A22" s="140" t="str">
        <f>'t1'!A22</f>
        <v>Collaboratore F4</v>
      </c>
      <c r="B22" s="328" t="str">
        <f>'t1'!B22</f>
        <v>0C2CF4</v>
      </c>
      <c r="C22" s="353">
        <f>'t13'!M22</f>
        <v>0</v>
      </c>
      <c r="D22" s="353">
        <f>'t13'!J22</f>
        <v>0</v>
      </c>
      <c r="E22" s="355" t="str">
        <f t="shared" si="0"/>
        <v> </v>
      </c>
      <c r="F22" s="333" t="str">
        <f t="shared" si="1"/>
        <v> </v>
      </c>
      <c r="G22" s="353">
        <f>'t13'!K22</f>
        <v>0</v>
      </c>
      <c r="H22" s="355" t="str">
        <f t="shared" si="2"/>
        <v> </v>
      </c>
      <c r="I22" s="333" t="str">
        <f t="shared" si="3"/>
        <v> </v>
      </c>
      <c r="J22" s="374" t="str">
        <f t="shared" si="4"/>
        <v>OK</v>
      </c>
    </row>
    <row r="23" spans="1:10" ht="12.75">
      <c r="A23" s="140" t="str">
        <f>'t1'!A23</f>
        <v>Collaboratore F3</v>
      </c>
      <c r="B23" s="328" t="str">
        <f>'t1'!B23</f>
        <v>0C2CF3</v>
      </c>
      <c r="C23" s="353">
        <f>'t13'!M23</f>
        <v>0</v>
      </c>
      <c r="D23" s="353">
        <f>'t13'!J23</f>
        <v>0</v>
      </c>
      <c r="E23" s="355" t="str">
        <f t="shared" si="0"/>
        <v> </v>
      </c>
      <c r="F23" s="333" t="str">
        <f t="shared" si="1"/>
        <v> </v>
      </c>
      <c r="G23" s="353">
        <f>'t13'!K23</f>
        <v>0</v>
      </c>
      <c r="H23" s="355" t="str">
        <f t="shared" si="2"/>
        <v> </v>
      </c>
      <c r="I23" s="333" t="str">
        <f t="shared" si="3"/>
        <v> </v>
      </c>
      <c r="J23" s="374" t="str">
        <f t="shared" si="4"/>
        <v>OK</v>
      </c>
    </row>
    <row r="24" spans="1:10" ht="12.75">
      <c r="A24" s="140" t="str">
        <f>'t1'!A24</f>
        <v>Collaboratore F2</v>
      </c>
      <c r="B24" s="328" t="str">
        <f>'t1'!B24</f>
        <v>0C2CF2</v>
      </c>
      <c r="C24" s="353">
        <f>'t13'!M24</f>
        <v>0</v>
      </c>
      <c r="D24" s="353">
        <f>'t13'!J24</f>
        <v>0</v>
      </c>
      <c r="E24" s="355" t="str">
        <f t="shared" si="0"/>
        <v> </v>
      </c>
      <c r="F24" s="333" t="str">
        <f t="shared" si="1"/>
        <v> </v>
      </c>
      <c r="G24" s="353">
        <f>'t13'!K24</f>
        <v>0</v>
      </c>
      <c r="H24" s="355" t="str">
        <f t="shared" si="2"/>
        <v> </v>
      </c>
      <c r="I24" s="333" t="str">
        <f t="shared" si="3"/>
        <v> </v>
      </c>
      <c r="J24" s="374" t="str">
        <f t="shared" si="4"/>
        <v>OK</v>
      </c>
    </row>
    <row r="25" spans="1:10" ht="12.75">
      <c r="A25" s="140" t="str">
        <f>'t1'!A25</f>
        <v>Collaboratore F1</v>
      </c>
      <c r="B25" s="328" t="str">
        <f>'t1'!B25</f>
        <v>0C2CF1</v>
      </c>
      <c r="C25" s="353">
        <f>'t13'!M25</f>
        <v>0</v>
      </c>
      <c r="D25" s="353">
        <f>'t13'!J25</f>
        <v>0</v>
      </c>
      <c r="E25" s="355" t="str">
        <f t="shared" si="0"/>
        <v> </v>
      </c>
      <c r="F25" s="333" t="str">
        <f t="shared" si="1"/>
        <v> </v>
      </c>
      <c r="G25" s="353">
        <f>'t13'!K25</f>
        <v>0</v>
      </c>
      <c r="H25" s="355" t="str">
        <f t="shared" si="2"/>
        <v> </v>
      </c>
      <c r="I25" s="333" t="str">
        <f t="shared" si="3"/>
        <v> </v>
      </c>
      <c r="J25" s="374" t="str">
        <f t="shared" si="4"/>
        <v>OK</v>
      </c>
    </row>
    <row r="26" spans="1:10" ht="12.75">
      <c r="A26" s="140" t="str">
        <f>'t1'!A26</f>
        <v>Operatore F3</v>
      </c>
      <c r="B26" s="328" t="str">
        <f>'t1'!B26</f>
        <v>0C1OF3</v>
      </c>
      <c r="C26" s="353">
        <f>'t13'!M26</f>
        <v>0</v>
      </c>
      <c r="D26" s="353">
        <f>'t13'!J26</f>
        <v>0</v>
      </c>
      <c r="E26" s="355" t="str">
        <f t="shared" si="0"/>
        <v> </v>
      </c>
      <c r="F26" s="333" t="str">
        <f t="shared" si="1"/>
        <v> </v>
      </c>
      <c r="G26" s="353">
        <f>'t13'!K26</f>
        <v>0</v>
      </c>
      <c r="H26" s="355" t="str">
        <f t="shared" si="2"/>
        <v> </v>
      </c>
      <c r="I26" s="333" t="str">
        <f t="shared" si="3"/>
        <v> </v>
      </c>
      <c r="J26" s="374" t="str">
        <f t="shared" si="4"/>
        <v>OK</v>
      </c>
    </row>
    <row r="27" spans="1:10" ht="12.75">
      <c r="A27" s="140" t="str">
        <f>'t1'!A27</f>
        <v>Operatore F2</v>
      </c>
      <c r="B27" s="328" t="str">
        <f>'t1'!B27</f>
        <v>0C1OF2</v>
      </c>
      <c r="C27" s="353">
        <f>'t13'!M27</f>
        <v>0</v>
      </c>
      <c r="D27" s="353">
        <f>'t13'!J27</f>
        <v>0</v>
      </c>
      <c r="E27" s="355" t="str">
        <f t="shared" si="0"/>
        <v> </v>
      </c>
      <c r="F27" s="333" t="str">
        <f t="shared" si="1"/>
        <v> </v>
      </c>
      <c r="G27" s="353">
        <f>'t13'!K27</f>
        <v>0</v>
      </c>
      <c r="H27" s="355" t="str">
        <f t="shared" si="2"/>
        <v> </v>
      </c>
      <c r="I27" s="333" t="str">
        <f t="shared" si="3"/>
        <v> </v>
      </c>
      <c r="J27" s="374" t="str">
        <f t="shared" si="4"/>
        <v>OK</v>
      </c>
    </row>
    <row r="28" spans="1:10" ht="12.75">
      <c r="A28" s="140" t="str">
        <f>'t1'!A28</f>
        <v>Operatore F1</v>
      </c>
      <c r="B28" s="328" t="str">
        <f>'t1'!B28</f>
        <v>0C1OF1</v>
      </c>
      <c r="C28" s="353">
        <f>'t13'!M28</f>
        <v>0</v>
      </c>
      <c r="D28" s="353">
        <f>'t13'!J28</f>
        <v>0</v>
      </c>
      <c r="E28" s="355" t="str">
        <f t="shared" si="0"/>
        <v> </v>
      </c>
      <c r="F28" s="333" t="str">
        <f t="shared" si="1"/>
        <v> </v>
      </c>
      <c r="G28" s="353">
        <f>'t13'!K28</f>
        <v>0</v>
      </c>
      <c r="H28" s="355" t="str">
        <f t="shared" si="2"/>
        <v> </v>
      </c>
      <c r="I28" s="333" t="str">
        <f t="shared" si="3"/>
        <v> </v>
      </c>
      <c r="J28" s="374" t="str">
        <f t="shared" si="4"/>
        <v>OK</v>
      </c>
    </row>
    <row r="29" spans="1:10" ht="12.75">
      <c r="A29" s="140" t="str">
        <f>'t1'!A29</f>
        <v>Personale contrattista a t. ind. (a)</v>
      </c>
      <c r="B29" s="328" t="str">
        <f>'t1'!B29</f>
        <v>000061</v>
      </c>
      <c r="C29" s="353">
        <f>'t13'!M29</f>
        <v>0</v>
      </c>
      <c r="D29" s="353">
        <f>'t13'!J29</f>
        <v>0</v>
      </c>
      <c r="E29" s="355" t="str">
        <f t="shared" si="0"/>
        <v> </v>
      </c>
      <c r="F29" s="333" t="str">
        <f t="shared" si="1"/>
        <v> </v>
      </c>
      <c r="G29" s="353">
        <f>'t13'!K29</f>
        <v>0</v>
      </c>
      <c r="H29" s="355" t="str">
        <f t="shared" si="2"/>
        <v> </v>
      </c>
      <c r="I29" s="333" t="str">
        <f t="shared" si="3"/>
        <v> </v>
      </c>
      <c r="J29" s="374" t="str">
        <f t="shared" si="4"/>
        <v>OK</v>
      </c>
    </row>
  </sheetData>
  <sheetProtection password="EA98" sheet="1" formatColumns="0" selectLockedCells="1" selectUnlockedCells="1"/>
  <mergeCells count="2">
    <mergeCell ref="A1:J1"/>
    <mergeCell ref="D2:J2"/>
  </mergeCells>
  <printOptions horizontalCentered="1"/>
  <pageMargins left="0.2362204724409449" right="0.2362204724409449" top="0.1968503937007874" bottom="0.15748031496062992" header="0.15748031496062992" footer="0.15748031496062992"/>
  <pageSetup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"/>
  <dimension ref="A1:L11"/>
  <sheetViews>
    <sheetView zoomScalePageLayoutView="0" workbookViewId="0" topLeftCell="A1">
      <selection activeCell="A4" sqref="A4"/>
    </sheetView>
  </sheetViews>
  <sheetFormatPr defaultColWidth="9.33203125" defaultRowHeight="10.5"/>
  <cols>
    <col min="1" max="1" width="37.66015625" style="5" customWidth="1"/>
    <col min="2" max="2" width="8.5" style="7" hidden="1" customWidth="1"/>
    <col min="3" max="5" width="12.66015625" style="5" customWidth="1"/>
    <col min="6" max="6" width="1.66796875" style="3" customWidth="1"/>
    <col min="7" max="9" width="12.66015625" style="599" customWidth="1"/>
    <col min="10" max="10" width="1.66796875" style="0" customWidth="1"/>
    <col min="11" max="12" width="14.66015625" style="0" customWidth="1"/>
  </cols>
  <sheetData>
    <row r="1" spans="1:11" ht="32.25" customHeight="1">
      <c r="A1" s="1171" t="str">
        <f>'t1'!A1</f>
        <v>COMPARTO Digit-PA - anno 2016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2" ht="42" customHeight="1" thickBot="1">
      <c r="A2" s="1172" t="s">
        <v>584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</row>
    <row r="3" spans="1:12" ht="30" customHeight="1" thickBot="1">
      <c r="A3" s="854" t="s">
        <v>108</v>
      </c>
      <c r="B3" s="855" t="s">
        <v>75</v>
      </c>
      <c r="C3" s="1173" t="s">
        <v>585</v>
      </c>
      <c r="D3" s="1174"/>
      <c r="E3" s="1175"/>
      <c r="F3" s="856"/>
      <c r="G3" s="1176" t="s">
        <v>586</v>
      </c>
      <c r="H3" s="1177"/>
      <c r="I3" s="1178"/>
      <c r="K3" s="1176" t="s">
        <v>587</v>
      </c>
      <c r="L3" s="1178"/>
    </row>
    <row r="4" spans="1:12" ht="12.75">
      <c r="A4" s="857"/>
      <c r="B4" s="858"/>
      <c r="C4" s="859" t="s">
        <v>77</v>
      </c>
      <c r="D4" s="860" t="s">
        <v>78</v>
      </c>
      <c r="E4" s="861" t="s">
        <v>588</v>
      </c>
      <c r="F4" s="862"/>
      <c r="G4" s="859" t="s">
        <v>77</v>
      </c>
      <c r="H4" s="860" t="s">
        <v>78</v>
      </c>
      <c r="I4" s="861" t="s">
        <v>588</v>
      </c>
      <c r="J4" s="203"/>
      <c r="K4" s="859" t="s">
        <v>77</v>
      </c>
      <c r="L4" s="861" t="s">
        <v>78</v>
      </c>
    </row>
    <row r="5" spans="1:12" ht="12.75">
      <c r="A5" s="863"/>
      <c r="B5" s="864"/>
      <c r="C5" s="865" t="s">
        <v>204</v>
      </c>
      <c r="D5" s="685" t="s">
        <v>205</v>
      </c>
      <c r="E5" s="866" t="s">
        <v>206</v>
      </c>
      <c r="F5" s="867"/>
      <c r="G5" s="868" t="s">
        <v>207</v>
      </c>
      <c r="H5" s="685" t="s">
        <v>208</v>
      </c>
      <c r="I5" s="866" t="s">
        <v>228</v>
      </c>
      <c r="J5" s="117"/>
      <c r="K5" s="868" t="s">
        <v>589</v>
      </c>
      <c r="L5" s="866" t="s">
        <v>590</v>
      </c>
    </row>
    <row r="6" spans="1:12" ht="12.75">
      <c r="A6" s="869" t="str">
        <f>'t2'!A6</f>
        <v>Terza categoria</v>
      </c>
      <c r="B6" s="870" t="str">
        <f>'t2'!B6</f>
        <v>C3</v>
      </c>
      <c r="C6" s="871">
        <f>'t2'!C6</f>
        <v>0</v>
      </c>
      <c r="D6" s="872">
        <f>'t2'!D6</f>
        <v>0</v>
      </c>
      <c r="E6" s="873">
        <f>SUM(C6:D6)</f>
        <v>0</v>
      </c>
      <c r="F6" s="867"/>
      <c r="G6" s="874">
        <f>'t2A'!D12+'t2A'!F12+'t2A'!H12+'t2A'!J12+'t2A'!L12+'t2A'!N12+'t2A'!P12+'t2A'!R12</f>
        <v>0</v>
      </c>
      <c r="H6" s="875">
        <f>'t2A'!E12+'t2A'!G12+'t2A'!I12+'t2A'!K12+'t2A'!M12+'t2A'!O12+'t2A'!Q12+'t2A'!S12</f>
        <v>0</v>
      </c>
      <c r="I6" s="876">
        <f>SUM(G6:H6)</f>
        <v>0</v>
      </c>
      <c r="K6" s="877" t="str">
        <f aca="true" t="shared" si="0" ref="K6:L9">IF(C6&gt;0,IF(G6&gt;0,"OK","Manca T2A"),IF(C6=0,IF(G6=0,"OK","Manca T2"),"orrore"))</f>
        <v>OK</v>
      </c>
      <c r="L6" s="878" t="str">
        <f t="shared" si="0"/>
        <v>OK</v>
      </c>
    </row>
    <row r="7" spans="1:12" ht="12.75">
      <c r="A7" s="869" t="str">
        <f>'t2'!A7</f>
        <v>Seconda categoria</v>
      </c>
      <c r="B7" s="870" t="str">
        <f>'t2'!B7</f>
        <v>C2</v>
      </c>
      <c r="C7" s="871">
        <f>'t2'!C7</f>
        <v>0</v>
      </c>
      <c r="D7" s="872">
        <f>'t2'!D7</f>
        <v>0</v>
      </c>
      <c r="E7" s="873">
        <f>SUM(C7:D7)</f>
        <v>0</v>
      </c>
      <c r="F7" s="867"/>
      <c r="G7" s="874">
        <f>'t2A'!D13+'t2A'!F13+'t2A'!H13+'t2A'!J13+'t2A'!L13+'t2A'!N13+'t2A'!P13+'t2A'!R13</f>
        <v>0</v>
      </c>
      <c r="H7" s="875">
        <f>'t2A'!E13+'t2A'!G13+'t2A'!I13+'t2A'!K13+'t2A'!M13+'t2A'!O13+'t2A'!Q13+'t2A'!S13</f>
        <v>0</v>
      </c>
      <c r="I7" s="876">
        <f>SUM(G7:H7)</f>
        <v>0</v>
      </c>
      <c r="K7" s="877" t="str">
        <f t="shared" si="0"/>
        <v>OK</v>
      </c>
      <c r="L7" s="878" t="str">
        <f t="shared" si="0"/>
        <v>OK</v>
      </c>
    </row>
    <row r="8" spans="1:12" ht="12.75">
      <c r="A8" s="869" t="str">
        <f>'t2'!A8</f>
        <v>Prima categoria</v>
      </c>
      <c r="B8" s="870" t="str">
        <f>'t2'!B8</f>
        <v>C1</v>
      </c>
      <c r="C8" s="871">
        <f>'t2'!C8</f>
        <v>0</v>
      </c>
      <c r="D8" s="872">
        <f>'t2'!D8</f>
        <v>0</v>
      </c>
      <c r="E8" s="873">
        <f>SUM(C8:D8)</f>
        <v>0</v>
      </c>
      <c r="F8" s="867"/>
      <c r="G8" s="874">
        <f>'t2A'!D14+'t2A'!F14+'t2A'!H14+'t2A'!J14+'t2A'!L14+'t2A'!N14+'t2A'!P14+'t2A'!R14</f>
        <v>0</v>
      </c>
      <c r="H8" s="875">
        <f>'t2A'!E14+'t2A'!G14+'t2A'!I14+'t2A'!K14+'t2A'!M14+'t2A'!O14+'t2A'!Q14+'t2A'!S14</f>
        <v>0</v>
      </c>
      <c r="I8" s="876">
        <f>SUM(G8:H8)</f>
        <v>0</v>
      </c>
      <c r="K8" s="877" t="str">
        <f t="shared" si="0"/>
        <v>OK</v>
      </c>
      <c r="L8" s="878" t="str">
        <f t="shared" si="0"/>
        <v>OK</v>
      </c>
    </row>
    <row r="9" spans="1:12" ht="13.5" thickBot="1">
      <c r="A9" s="869" t="str">
        <f>'t2'!A9</f>
        <v>PERSONALE CONTRATTISTA</v>
      </c>
      <c r="B9" s="870" t="str">
        <f>'t2'!B9</f>
        <v>PC</v>
      </c>
      <c r="C9" s="871">
        <f>'t2'!C9</f>
        <v>0</v>
      </c>
      <c r="D9" s="872">
        <f>'t2'!D9</f>
        <v>0</v>
      </c>
      <c r="E9" s="873">
        <f>SUM(C9:D9)</f>
        <v>0</v>
      </c>
      <c r="F9" s="867"/>
      <c r="G9" s="874">
        <f>'t2A'!D15+'t2A'!F15+'t2A'!H15+'t2A'!J15+'t2A'!L15+'t2A'!N15+'t2A'!P15+'t2A'!R15</f>
        <v>0</v>
      </c>
      <c r="H9" s="875">
        <f>'t2A'!E15+'t2A'!G15+'t2A'!I15+'t2A'!K15+'t2A'!M15+'t2A'!O15+'t2A'!Q15+'t2A'!S15</f>
        <v>0</v>
      </c>
      <c r="I9" s="876">
        <f>SUM(G9:H9)</f>
        <v>0</v>
      </c>
      <c r="K9" s="877" t="str">
        <f t="shared" si="0"/>
        <v>OK</v>
      </c>
      <c r="L9" s="878" t="str">
        <f t="shared" si="0"/>
        <v>OK</v>
      </c>
    </row>
    <row r="10" spans="1:12" ht="13.5" thickBot="1">
      <c r="A10" s="879" t="s">
        <v>79</v>
      </c>
      <c r="B10" s="880"/>
      <c r="C10" s="881">
        <f>SUM(C6:C9)</f>
        <v>0</v>
      </c>
      <c r="D10" s="882">
        <f>SUM(D6:D9)</f>
        <v>0</v>
      </c>
      <c r="E10" s="883">
        <f>SUM(C10:D10)</f>
        <v>0</v>
      </c>
      <c r="G10" s="884">
        <f>SUM(G6:G9)</f>
        <v>0</v>
      </c>
      <c r="H10" s="885">
        <f>SUM(H6:H9)</f>
        <v>0</v>
      </c>
      <c r="I10" s="886">
        <f>SUM(G10:H10)</f>
        <v>0</v>
      </c>
      <c r="K10" s="887" t="str">
        <f>IF(COUNTIF(K6:K9,"OK")=4,"OK","Errore")</f>
        <v>OK</v>
      </c>
      <c r="L10" s="888" t="str">
        <f>IF(COUNTIF(L6:L9,"OK")=4,"OK","Errore")</f>
        <v>OK</v>
      </c>
    </row>
    <row r="11" spans="1:2" ht="9.75">
      <c r="A11" s="8"/>
      <c r="B11" s="9"/>
    </row>
  </sheetData>
  <sheetProtection password="EA98" sheet="1" formatColumns="0" selectLockedCells="1" selectUnlockedCells="1"/>
  <mergeCells count="5">
    <mergeCell ref="A1:K1"/>
    <mergeCell ref="A2:L2"/>
    <mergeCell ref="C3:E3"/>
    <mergeCell ref="G3:I3"/>
    <mergeCell ref="K3:L3"/>
  </mergeCells>
  <dataValidations count="1">
    <dataValidation type="whole" allowBlank="1" showInputMessage="1" showErrorMessage="1" errorTitle="ERRORE" error="INSERIRE SOLO NUMERI INTERI COMPRESI TRA 0 E 9999999" sqref="G6:H10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29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41.5" style="5" customWidth="1"/>
    <col min="2" max="2" width="10" style="7" customWidth="1"/>
    <col min="3" max="3" width="11.83203125" style="7" customWidth="1"/>
    <col min="4" max="5" width="14" style="7" customWidth="1"/>
    <col min="6" max="6" width="11.83203125" style="7" customWidth="1"/>
    <col min="7" max="7" width="13.83203125" style="7" customWidth="1"/>
    <col min="8" max="8" width="16.83203125" style="7" hidden="1" customWidth="1"/>
    <col min="9" max="9" width="63.33203125" style="0" customWidth="1"/>
  </cols>
  <sheetData>
    <row r="1" spans="1:11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K1"/>
    </row>
    <row r="2" spans="4:11" s="5" customFormat="1" ht="12.75" customHeight="1">
      <c r="D2" s="1120"/>
      <c r="E2" s="1120"/>
      <c r="F2" s="1120"/>
      <c r="G2" s="1120"/>
      <c r="H2" s="638"/>
      <c r="I2" s="3"/>
      <c r="K2"/>
    </row>
    <row r="3" spans="1:9" s="5" customFormat="1" ht="43.5" customHeight="1">
      <c r="A3" s="1179" t="s">
        <v>618</v>
      </c>
      <c r="B3" s="1179"/>
      <c r="C3" s="1179"/>
      <c r="D3" s="1179"/>
      <c r="E3" s="1179"/>
      <c r="F3" s="1179"/>
      <c r="G3" s="1179"/>
      <c r="H3" s="1179"/>
      <c r="I3" s="1179"/>
    </row>
    <row r="4" spans="1:9" ht="60.75">
      <c r="A4" s="639" t="s">
        <v>240</v>
      </c>
      <c r="B4" s="640" t="s">
        <v>202</v>
      </c>
      <c r="C4" s="642" t="s">
        <v>44</v>
      </c>
      <c r="D4" s="642" t="s">
        <v>619</v>
      </c>
      <c r="E4" s="642" t="s">
        <v>620</v>
      </c>
      <c r="F4" s="642" t="s">
        <v>46</v>
      </c>
      <c r="G4" s="642" t="s">
        <v>621</v>
      </c>
      <c r="H4" s="642" t="s">
        <v>448</v>
      </c>
      <c r="I4" s="642" t="s">
        <v>433</v>
      </c>
    </row>
    <row r="5" spans="1:9" s="203" customFormat="1" ht="40.5" hidden="1">
      <c r="A5" s="184"/>
      <c r="B5" s="197"/>
      <c r="C5" s="197" t="s">
        <v>204</v>
      </c>
      <c r="D5" s="201"/>
      <c r="E5" s="201"/>
      <c r="F5" s="201" t="s">
        <v>206</v>
      </c>
      <c r="G5" s="201"/>
      <c r="H5" s="685" t="s">
        <v>452</v>
      </c>
      <c r="I5" s="687"/>
    </row>
    <row r="6" spans="1:9" s="117" customFormat="1" ht="12.75">
      <c r="A6" s="140" t="str">
        <f>'t1'!A6</f>
        <v>Direttore Generale</v>
      </c>
      <c r="B6" s="328" t="str">
        <f>'t1'!B6</f>
        <v>0D0097</v>
      </c>
      <c r="C6" s="961">
        <f>'t11'!U8+'t11'!V8</f>
        <v>0</v>
      </c>
      <c r="D6" s="961">
        <f>(C6-'t11'!Q8-'t11'!R8-'t11'!S8-'t11'!T8)</f>
        <v>0</v>
      </c>
      <c r="E6" s="1180">
        <f>'t12'!C6/12</f>
        <v>0</v>
      </c>
      <c r="F6" s="961">
        <f>'t3'!M6+'t3'!N6+'t3'!O6+'t3'!P6+'t3'!Q6+'t3'!R6</f>
        <v>0</v>
      </c>
      <c r="G6" s="374" t="str">
        <f aca="true" t="shared" si="0" ref="G6:G29">IF(H6="OK","OK","ERRORE")</f>
        <v>OK</v>
      </c>
      <c r="H6" s="374" t="str">
        <f aca="true" t="shared" si="1" ref="H6:H29">IF(((E6+F6)*273)&lt;(D6),"KO","OK")</f>
        <v>OK</v>
      </c>
      <c r="I6" s="688">
        <f>IF(H6="KO",($H$5&amp;(('t12'!C6/12*273)+(('t3'!M6+'t3'!N6+'t3'!O6+'t3'!P6+'t3'!Q6+'t3'!R6)*273))&amp;")"),"")</f>
      </c>
    </row>
    <row r="7" spans="1:9" ht="12.75">
      <c r="A7" s="140" t="str">
        <f>'t1'!A7</f>
        <v>Dirigente II fascia</v>
      </c>
      <c r="B7" s="328" t="str">
        <f>'t1'!B7</f>
        <v>0D0079</v>
      </c>
      <c r="C7" s="961">
        <f>'t11'!U9+'t11'!V9</f>
        <v>0</v>
      </c>
      <c r="D7" s="961">
        <f>(C7-'t11'!Q9-'t11'!R9-'t11'!S9-'t11'!T9)</f>
        <v>0</v>
      </c>
      <c r="E7" s="1180">
        <f>'t12'!C7/12</f>
        <v>0</v>
      </c>
      <c r="F7" s="961">
        <f>'t3'!M7+'t3'!N7+'t3'!O7+'t3'!P7+'t3'!Q7+'t3'!R7</f>
        <v>0</v>
      </c>
      <c r="G7" s="374" t="str">
        <f t="shared" si="0"/>
        <v>OK</v>
      </c>
      <c r="H7" s="374" t="str">
        <f t="shared" si="1"/>
        <v>OK</v>
      </c>
      <c r="I7" s="688">
        <f>IF(H7="KO",($H$5&amp;(('t12'!C7/12*273)+(('t3'!M7+'t3'!N7+'t3'!O7+'t3'!P7+'t3'!Q7+'t3'!R7)*273))&amp;")"),"")</f>
      </c>
    </row>
    <row r="8" spans="1:9" ht="12.75">
      <c r="A8" s="140" t="str">
        <f>'t1'!A8</f>
        <v>Dirigente II fascia a tempo determinato</v>
      </c>
      <c r="B8" s="328" t="str">
        <f>'t1'!B8</f>
        <v>0D0080</v>
      </c>
      <c r="C8" s="961">
        <f>'t11'!U10+'t11'!V10</f>
        <v>0</v>
      </c>
      <c r="D8" s="961">
        <f>(C8-'t11'!Q10-'t11'!R10-'t11'!S10-'t11'!T10)</f>
        <v>0</v>
      </c>
      <c r="E8" s="1180">
        <f>'t12'!C8/12</f>
        <v>0</v>
      </c>
      <c r="F8" s="961">
        <f>'t3'!M8+'t3'!N8+'t3'!O8+'t3'!P8+'t3'!Q8+'t3'!R8</f>
        <v>0</v>
      </c>
      <c r="G8" s="374" t="str">
        <f t="shared" si="0"/>
        <v>OK</v>
      </c>
      <c r="H8" s="374" t="str">
        <f t="shared" si="1"/>
        <v>OK</v>
      </c>
      <c r="I8" s="688">
        <f>IF(H8="KO",($H$5&amp;(('t12'!C8/12*273)+(('t3'!M8+'t3'!N8+'t3'!O8+'t3'!P8+'t3'!Q8+'t3'!R8)*273))&amp;")"),"")</f>
      </c>
    </row>
    <row r="9" spans="1:9" ht="12.75">
      <c r="A9" s="140" t="str">
        <f>'t1'!A9</f>
        <v>Professional F9</v>
      </c>
      <c r="B9" s="328" t="str">
        <f>'t1'!B9</f>
        <v>0C3PF9</v>
      </c>
      <c r="C9" s="961">
        <f>'t11'!U11+'t11'!V11</f>
        <v>0</v>
      </c>
      <c r="D9" s="961">
        <f>(C9-'t11'!Q11-'t11'!R11-'t11'!S11-'t11'!T11)</f>
        <v>0</v>
      </c>
      <c r="E9" s="1180">
        <f>'t12'!C9/12</f>
        <v>0</v>
      </c>
      <c r="F9" s="961">
        <f>'t3'!M9+'t3'!N9+'t3'!O9+'t3'!P9+'t3'!Q9+'t3'!R9</f>
        <v>0</v>
      </c>
      <c r="G9" s="374" t="str">
        <f t="shared" si="0"/>
        <v>OK</v>
      </c>
      <c r="H9" s="374" t="str">
        <f t="shared" si="1"/>
        <v>OK</v>
      </c>
      <c r="I9" s="688">
        <f>IF(H9="KO",($H$5&amp;(('t12'!C9/12*273)+(('t3'!M9+'t3'!N9+'t3'!O9+'t3'!P9+'t3'!Q9+'t3'!R9)*273))&amp;")"),"")</f>
      </c>
    </row>
    <row r="10" spans="1:9" ht="12.75">
      <c r="A10" s="140" t="str">
        <f>'t1'!A10</f>
        <v>Professional F8</v>
      </c>
      <c r="B10" s="328" t="str">
        <f>'t1'!B10</f>
        <v>0C3PF8</v>
      </c>
      <c r="C10" s="961">
        <f>'t11'!U12+'t11'!V12</f>
        <v>0</v>
      </c>
      <c r="D10" s="961">
        <f>(C10-'t11'!Q12-'t11'!R12-'t11'!S12-'t11'!T12)</f>
        <v>0</v>
      </c>
      <c r="E10" s="1180">
        <f>'t12'!C10/12</f>
        <v>0</v>
      </c>
      <c r="F10" s="961">
        <f>'t3'!M10+'t3'!N10+'t3'!O10+'t3'!P10+'t3'!Q10+'t3'!R10</f>
        <v>0</v>
      </c>
      <c r="G10" s="374" t="str">
        <f t="shared" si="0"/>
        <v>OK</v>
      </c>
      <c r="H10" s="374" t="str">
        <f t="shared" si="1"/>
        <v>OK</v>
      </c>
      <c r="I10" s="688">
        <f>IF(H10="KO",($H$5&amp;(('t12'!C10/12*273)+(('t3'!M10+'t3'!N10+'t3'!O10+'t3'!P10+'t3'!Q10+'t3'!R10)*273))&amp;")"),"")</f>
      </c>
    </row>
    <row r="11" spans="1:9" ht="12.75">
      <c r="A11" s="140" t="str">
        <f>'t1'!A11</f>
        <v>Professional F7</v>
      </c>
      <c r="B11" s="328" t="str">
        <f>'t1'!B11</f>
        <v>0C3PF7</v>
      </c>
      <c r="C11" s="961">
        <f>'t11'!U13+'t11'!V13</f>
        <v>0</v>
      </c>
      <c r="D11" s="961">
        <f>(C11-'t11'!Q13-'t11'!R13-'t11'!S13-'t11'!T13)</f>
        <v>0</v>
      </c>
      <c r="E11" s="1180">
        <f>'t12'!C11/12</f>
        <v>0</v>
      </c>
      <c r="F11" s="961">
        <f>'t3'!M11+'t3'!N11+'t3'!O11+'t3'!P11+'t3'!Q11+'t3'!R11</f>
        <v>0</v>
      </c>
      <c r="G11" s="374" t="str">
        <f t="shared" si="0"/>
        <v>OK</v>
      </c>
      <c r="H11" s="374" t="str">
        <f t="shared" si="1"/>
        <v>OK</v>
      </c>
      <c r="I11" s="688">
        <f>IF(H11="KO",($H$5&amp;(('t12'!C11/12*273)+(('t3'!M11+'t3'!N11+'t3'!O11+'t3'!P11+'t3'!Q11+'t3'!R11)*273))&amp;")"),"")</f>
      </c>
    </row>
    <row r="12" spans="1:9" ht="12.75">
      <c r="A12" s="140" t="str">
        <f>'t1'!A12</f>
        <v>Professional F6</v>
      </c>
      <c r="B12" s="328" t="str">
        <f>'t1'!B12</f>
        <v>0C3PF6</v>
      </c>
      <c r="C12" s="961">
        <f>'t11'!U14+'t11'!V14</f>
        <v>0</v>
      </c>
      <c r="D12" s="961">
        <f>(C12-'t11'!Q14-'t11'!R14-'t11'!S14-'t11'!T14)</f>
        <v>0</v>
      </c>
      <c r="E12" s="1180">
        <f>'t12'!C12/12</f>
        <v>0</v>
      </c>
      <c r="F12" s="961">
        <f>'t3'!M12+'t3'!N12+'t3'!O12+'t3'!P12+'t3'!Q12+'t3'!R12</f>
        <v>0</v>
      </c>
      <c r="G12" s="374" t="str">
        <f t="shared" si="0"/>
        <v>OK</v>
      </c>
      <c r="H12" s="374" t="str">
        <f t="shared" si="1"/>
        <v>OK</v>
      </c>
      <c r="I12" s="688">
        <f>IF(H12="KO",($H$5&amp;(('t12'!C12/12*273)+(('t3'!M12+'t3'!N12+'t3'!O12+'t3'!P12+'t3'!Q12+'t3'!R12)*273))&amp;")"),"")</f>
      </c>
    </row>
    <row r="13" spans="1:9" ht="12.75">
      <c r="A13" s="140" t="str">
        <f>'t1'!A13</f>
        <v>Funzionario F7</v>
      </c>
      <c r="B13" s="328" t="str">
        <f>'t1'!B13</f>
        <v>0C3FF7</v>
      </c>
      <c r="C13" s="961">
        <f>'t11'!U15+'t11'!V15</f>
        <v>0</v>
      </c>
      <c r="D13" s="961">
        <f>(C13-'t11'!Q15-'t11'!R15-'t11'!S15-'t11'!T15)</f>
        <v>0</v>
      </c>
      <c r="E13" s="1180">
        <f>'t12'!C13/12</f>
        <v>0</v>
      </c>
      <c r="F13" s="961">
        <f>'t3'!M13+'t3'!N13+'t3'!O13+'t3'!P13+'t3'!Q13+'t3'!R13</f>
        <v>0</v>
      </c>
      <c r="G13" s="374" t="str">
        <f t="shared" si="0"/>
        <v>OK</v>
      </c>
      <c r="H13" s="374" t="str">
        <f t="shared" si="1"/>
        <v>OK</v>
      </c>
      <c r="I13" s="688">
        <f>IF(H13="KO",($H$5&amp;(('t12'!C13/12*273)+(('t3'!M13+'t3'!N13+'t3'!O13+'t3'!P13+'t3'!Q13+'t3'!R13)*273))&amp;")"),"")</f>
      </c>
    </row>
    <row r="14" spans="1:9" ht="12.75">
      <c r="A14" s="140" t="str">
        <f>'t1'!A14</f>
        <v>Funzionario F6</v>
      </c>
      <c r="B14" s="328" t="str">
        <f>'t1'!B14</f>
        <v>0C3FF6</v>
      </c>
      <c r="C14" s="961">
        <f>'t11'!U16+'t11'!V16</f>
        <v>0</v>
      </c>
      <c r="D14" s="961">
        <f>(C14-'t11'!Q16-'t11'!R16-'t11'!S16-'t11'!T16)</f>
        <v>0</v>
      </c>
      <c r="E14" s="1180">
        <f>'t12'!C14/12</f>
        <v>0</v>
      </c>
      <c r="F14" s="961">
        <f>'t3'!M14+'t3'!N14+'t3'!O14+'t3'!P14+'t3'!Q14+'t3'!R14</f>
        <v>0</v>
      </c>
      <c r="G14" s="374" t="str">
        <f t="shared" si="0"/>
        <v>OK</v>
      </c>
      <c r="H14" s="374" t="str">
        <f t="shared" si="1"/>
        <v>OK</v>
      </c>
      <c r="I14" s="688">
        <f>IF(H14="KO",($H$5&amp;(('t12'!C14/12*273)+(('t3'!M14+'t3'!N14+'t3'!O14+'t3'!P14+'t3'!Q14+'t3'!R14)*273))&amp;")"),"")</f>
      </c>
    </row>
    <row r="15" spans="1:9" ht="12.75">
      <c r="A15" s="140" t="str">
        <f>'t1'!A15</f>
        <v>Funzionario F5</v>
      </c>
      <c r="B15" s="328" t="str">
        <f>'t1'!B15</f>
        <v>0C3FF5</v>
      </c>
      <c r="C15" s="961">
        <f>'t11'!U17+'t11'!V17</f>
        <v>0</v>
      </c>
      <c r="D15" s="961">
        <f>(C15-'t11'!Q17-'t11'!R17-'t11'!S17-'t11'!T17)</f>
        <v>0</v>
      </c>
      <c r="E15" s="1180">
        <f>'t12'!C15/12</f>
        <v>0</v>
      </c>
      <c r="F15" s="961">
        <f>'t3'!M15+'t3'!N15+'t3'!O15+'t3'!P15+'t3'!Q15+'t3'!R15</f>
        <v>0</v>
      </c>
      <c r="G15" s="374" t="str">
        <f t="shared" si="0"/>
        <v>OK</v>
      </c>
      <c r="H15" s="374" t="str">
        <f t="shared" si="1"/>
        <v>OK</v>
      </c>
      <c r="I15" s="688">
        <f>IF(H15="KO",($H$5&amp;(('t12'!C15/12*273)+(('t3'!M15+'t3'!N15+'t3'!O15+'t3'!P15+'t3'!Q15+'t3'!R15)*273))&amp;")"),"")</f>
      </c>
    </row>
    <row r="16" spans="1:9" ht="12.75">
      <c r="A16" s="140" t="str">
        <f>'t1'!A16</f>
        <v>Funzionario F4</v>
      </c>
      <c r="B16" s="328" t="str">
        <f>'t1'!B16</f>
        <v>0C3FF4</v>
      </c>
      <c r="C16" s="961">
        <f>'t11'!U18+'t11'!V18</f>
        <v>0</v>
      </c>
      <c r="D16" s="961">
        <f>(C16-'t11'!Q18-'t11'!R18-'t11'!S18-'t11'!T18)</f>
        <v>0</v>
      </c>
      <c r="E16" s="1180">
        <f>'t12'!C16/12</f>
        <v>0</v>
      </c>
      <c r="F16" s="961">
        <f>'t3'!M16+'t3'!N16+'t3'!O16+'t3'!P16+'t3'!Q16+'t3'!R16</f>
        <v>0</v>
      </c>
      <c r="G16" s="374" t="str">
        <f t="shared" si="0"/>
        <v>OK</v>
      </c>
      <c r="H16" s="374" t="str">
        <f t="shared" si="1"/>
        <v>OK</v>
      </c>
      <c r="I16" s="688">
        <f>IF(H16="KO",($H$5&amp;(('t12'!C16/12*273)+(('t3'!M16+'t3'!N16+'t3'!O16+'t3'!P16+'t3'!Q16+'t3'!R16)*273))&amp;")"),"")</f>
      </c>
    </row>
    <row r="17" spans="1:9" ht="12.75">
      <c r="A17" s="140" t="str">
        <f>'t1'!A17</f>
        <v>Funzionario F3</v>
      </c>
      <c r="B17" s="328" t="str">
        <f>'t1'!B17</f>
        <v>0C3FF3</v>
      </c>
      <c r="C17" s="961">
        <f>'t11'!U19+'t11'!V19</f>
        <v>0</v>
      </c>
      <c r="D17" s="961">
        <f>(C17-'t11'!Q19-'t11'!R19-'t11'!S19-'t11'!T19)</f>
        <v>0</v>
      </c>
      <c r="E17" s="1180">
        <f>'t12'!C17/12</f>
        <v>0</v>
      </c>
      <c r="F17" s="961">
        <f>'t3'!M17+'t3'!N17+'t3'!O17+'t3'!P17+'t3'!Q17+'t3'!R17</f>
        <v>0</v>
      </c>
      <c r="G17" s="374" t="str">
        <f t="shared" si="0"/>
        <v>OK</v>
      </c>
      <c r="H17" s="374" t="str">
        <f t="shared" si="1"/>
        <v>OK</v>
      </c>
      <c r="I17" s="688">
        <f>IF(H17="KO",($H$5&amp;(('t12'!C17/12*273)+(('t3'!M17+'t3'!N17+'t3'!O17+'t3'!P17+'t3'!Q17+'t3'!R17)*273))&amp;")"),"")</f>
      </c>
    </row>
    <row r="18" spans="1:9" ht="12.75">
      <c r="A18" s="140" t="str">
        <f>'t1'!A18</f>
        <v>Funzionaro F2</v>
      </c>
      <c r="B18" s="328" t="str">
        <f>'t1'!B18</f>
        <v>0C3FF2</v>
      </c>
      <c r="C18" s="961">
        <f>'t11'!U20+'t11'!V20</f>
        <v>0</v>
      </c>
      <c r="D18" s="961">
        <f>(C18-'t11'!Q20-'t11'!R20-'t11'!S20-'t11'!T20)</f>
        <v>0</v>
      </c>
      <c r="E18" s="1180">
        <f>'t12'!C18/12</f>
        <v>0</v>
      </c>
      <c r="F18" s="961">
        <f>'t3'!M18+'t3'!N18+'t3'!O18+'t3'!P18+'t3'!Q18+'t3'!R18</f>
        <v>0</v>
      </c>
      <c r="G18" s="374" t="str">
        <f t="shared" si="0"/>
        <v>OK</v>
      </c>
      <c r="H18" s="374" t="str">
        <f t="shared" si="1"/>
        <v>OK</v>
      </c>
      <c r="I18" s="688">
        <f>IF(H18="KO",($H$5&amp;(('t12'!C18/12*273)+(('t3'!M18+'t3'!N18+'t3'!O18+'t3'!P18+'t3'!Q18+'t3'!R18)*273))&amp;")"),"")</f>
      </c>
    </row>
    <row r="19" spans="1:9" ht="12.75">
      <c r="A19" s="140" t="str">
        <f>'t1'!A19</f>
        <v>Funzionario F1</v>
      </c>
      <c r="B19" s="328" t="str">
        <f>'t1'!B19</f>
        <v>0C3FF1</v>
      </c>
      <c r="C19" s="961">
        <f>'t11'!U21+'t11'!V21</f>
        <v>0</v>
      </c>
      <c r="D19" s="961">
        <f>(C19-'t11'!Q21-'t11'!R21-'t11'!S21-'t11'!T21)</f>
        <v>0</v>
      </c>
      <c r="E19" s="1180">
        <f>'t12'!C19/12</f>
        <v>0</v>
      </c>
      <c r="F19" s="961">
        <f>'t3'!M19+'t3'!N19+'t3'!O19+'t3'!P19+'t3'!Q19+'t3'!R19</f>
        <v>0</v>
      </c>
      <c r="G19" s="374" t="str">
        <f t="shared" si="0"/>
        <v>OK</v>
      </c>
      <c r="H19" s="374" t="str">
        <f t="shared" si="1"/>
        <v>OK</v>
      </c>
      <c r="I19" s="688">
        <f>IF(H19="KO",($H$5&amp;(('t12'!C19/12*273)+(('t3'!M19+'t3'!N19+'t3'!O19+'t3'!P19+'t3'!Q19+'t3'!R19)*273))&amp;")"),"")</f>
      </c>
    </row>
    <row r="20" spans="1:9" ht="12.75">
      <c r="A20" s="140" t="str">
        <f>'t1'!A20</f>
        <v>Collaboratore F6</v>
      </c>
      <c r="B20" s="328" t="str">
        <f>'t1'!B20</f>
        <v>0C2CF6</v>
      </c>
      <c r="C20" s="961">
        <f>'t11'!U22+'t11'!V22</f>
        <v>0</v>
      </c>
      <c r="D20" s="961">
        <f>(C20-'t11'!Q22-'t11'!R22-'t11'!S22-'t11'!T22)</f>
        <v>0</v>
      </c>
      <c r="E20" s="1180">
        <f>'t12'!C20/12</f>
        <v>0</v>
      </c>
      <c r="F20" s="961">
        <f>'t3'!M20+'t3'!N20+'t3'!O20+'t3'!P20+'t3'!Q20+'t3'!R20</f>
        <v>0</v>
      </c>
      <c r="G20" s="374" t="str">
        <f t="shared" si="0"/>
        <v>OK</v>
      </c>
      <c r="H20" s="374" t="str">
        <f t="shared" si="1"/>
        <v>OK</v>
      </c>
      <c r="I20" s="688">
        <f>IF(H20="KO",($H$5&amp;(('t12'!C20/12*273)+(('t3'!M20+'t3'!N20+'t3'!O20+'t3'!P20+'t3'!Q20+'t3'!R20)*273))&amp;")"),"")</f>
      </c>
    </row>
    <row r="21" spans="1:9" ht="12.75">
      <c r="A21" s="140" t="str">
        <f>'t1'!A21</f>
        <v>Collaboratore F5</v>
      </c>
      <c r="B21" s="328" t="str">
        <f>'t1'!B21</f>
        <v>0C2CF5</v>
      </c>
      <c r="C21" s="961">
        <f>'t11'!U23+'t11'!V23</f>
        <v>0</v>
      </c>
      <c r="D21" s="961">
        <f>(C21-'t11'!Q23-'t11'!R23-'t11'!S23-'t11'!T23)</f>
        <v>0</v>
      </c>
      <c r="E21" s="1180">
        <f>'t12'!C21/12</f>
        <v>0</v>
      </c>
      <c r="F21" s="961">
        <f>'t3'!M21+'t3'!N21+'t3'!O21+'t3'!P21+'t3'!Q21+'t3'!R21</f>
        <v>0</v>
      </c>
      <c r="G21" s="374" t="str">
        <f t="shared" si="0"/>
        <v>OK</v>
      </c>
      <c r="H21" s="374" t="str">
        <f t="shared" si="1"/>
        <v>OK</v>
      </c>
      <c r="I21" s="688">
        <f>IF(H21="KO",($H$5&amp;(('t12'!C21/12*273)+(('t3'!M21+'t3'!N21+'t3'!O21+'t3'!P21+'t3'!Q21+'t3'!R21)*273))&amp;")"),"")</f>
      </c>
    </row>
    <row r="22" spans="1:9" ht="12.75">
      <c r="A22" s="140" t="str">
        <f>'t1'!A22</f>
        <v>Collaboratore F4</v>
      </c>
      <c r="B22" s="328" t="str">
        <f>'t1'!B22</f>
        <v>0C2CF4</v>
      </c>
      <c r="C22" s="961">
        <f>'t11'!U24+'t11'!V24</f>
        <v>0</v>
      </c>
      <c r="D22" s="961">
        <f>(C22-'t11'!Q24-'t11'!R24-'t11'!S24-'t11'!T24)</f>
        <v>0</v>
      </c>
      <c r="E22" s="1180">
        <f>'t12'!C22/12</f>
        <v>0</v>
      </c>
      <c r="F22" s="961">
        <f>'t3'!M22+'t3'!N22+'t3'!O22+'t3'!P22+'t3'!Q22+'t3'!R22</f>
        <v>0</v>
      </c>
      <c r="G22" s="374" t="str">
        <f t="shared" si="0"/>
        <v>OK</v>
      </c>
      <c r="H22" s="374" t="str">
        <f t="shared" si="1"/>
        <v>OK</v>
      </c>
      <c r="I22" s="688">
        <f>IF(H22="KO",($H$5&amp;(('t12'!C22/12*273)+(('t3'!M22+'t3'!N22+'t3'!O22+'t3'!P22+'t3'!Q22+'t3'!R22)*273))&amp;")"),"")</f>
      </c>
    </row>
    <row r="23" spans="1:9" ht="12.75">
      <c r="A23" s="140" t="str">
        <f>'t1'!A23</f>
        <v>Collaboratore F3</v>
      </c>
      <c r="B23" s="328" t="str">
        <f>'t1'!B23</f>
        <v>0C2CF3</v>
      </c>
      <c r="C23" s="961">
        <f>'t11'!U25+'t11'!V25</f>
        <v>0</v>
      </c>
      <c r="D23" s="961">
        <f>(C23-'t11'!Q25-'t11'!R25-'t11'!S25-'t11'!T25)</f>
        <v>0</v>
      </c>
      <c r="E23" s="1180">
        <f>'t12'!C23/12</f>
        <v>0</v>
      </c>
      <c r="F23" s="961">
        <f>'t3'!M23+'t3'!N23+'t3'!O23+'t3'!P23+'t3'!Q23+'t3'!R23</f>
        <v>0</v>
      </c>
      <c r="G23" s="374" t="str">
        <f t="shared" si="0"/>
        <v>OK</v>
      </c>
      <c r="H23" s="374" t="str">
        <f t="shared" si="1"/>
        <v>OK</v>
      </c>
      <c r="I23" s="688">
        <f>IF(H23="KO",($H$5&amp;(('t12'!C23/12*273)+(('t3'!M23+'t3'!N23+'t3'!O23+'t3'!P23+'t3'!Q23+'t3'!R23)*273))&amp;")"),"")</f>
      </c>
    </row>
    <row r="24" spans="1:9" ht="12.75">
      <c r="A24" s="140" t="str">
        <f>'t1'!A24</f>
        <v>Collaboratore F2</v>
      </c>
      <c r="B24" s="328" t="str">
        <f>'t1'!B24</f>
        <v>0C2CF2</v>
      </c>
      <c r="C24" s="961">
        <f>'t11'!U26+'t11'!V26</f>
        <v>0</v>
      </c>
      <c r="D24" s="961">
        <f>(C24-'t11'!Q26-'t11'!R26-'t11'!S26-'t11'!T26)</f>
        <v>0</v>
      </c>
      <c r="E24" s="1180">
        <f>'t12'!C24/12</f>
        <v>0</v>
      </c>
      <c r="F24" s="961">
        <f>'t3'!M24+'t3'!N24+'t3'!O24+'t3'!P24+'t3'!Q24+'t3'!R24</f>
        <v>0</v>
      </c>
      <c r="G24" s="374" t="str">
        <f t="shared" si="0"/>
        <v>OK</v>
      </c>
      <c r="H24" s="374" t="str">
        <f t="shared" si="1"/>
        <v>OK</v>
      </c>
      <c r="I24" s="688">
        <f>IF(H24="KO",($H$5&amp;(('t12'!C24/12*273)+(('t3'!M24+'t3'!N24+'t3'!O24+'t3'!P24+'t3'!Q24+'t3'!R24)*273))&amp;")"),"")</f>
      </c>
    </row>
    <row r="25" spans="1:9" ht="12.75">
      <c r="A25" s="140" t="str">
        <f>'t1'!A25</f>
        <v>Collaboratore F1</v>
      </c>
      <c r="B25" s="328" t="str">
        <f>'t1'!B25</f>
        <v>0C2CF1</v>
      </c>
      <c r="C25" s="961">
        <f>'t11'!U27+'t11'!V27</f>
        <v>0</v>
      </c>
      <c r="D25" s="961">
        <f>(C25-'t11'!Q27-'t11'!R27-'t11'!S27-'t11'!T27)</f>
        <v>0</v>
      </c>
      <c r="E25" s="1180">
        <f>'t12'!C25/12</f>
        <v>0</v>
      </c>
      <c r="F25" s="961">
        <f>'t3'!M25+'t3'!N25+'t3'!O25+'t3'!P25+'t3'!Q25+'t3'!R25</f>
        <v>0</v>
      </c>
      <c r="G25" s="374" t="str">
        <f t="shared" si="0"/>
        <v>OK</v>
      </c>
      <c r="H25" s="374" t="str">
        <f t="shared" si="1"/>
        <v>OK</v>
      </c>
      <c r="I25" s="688">
        <f>IF(H25="KO",($H$5&amp;(('t12'!C25/12*273)+(('t3'!M25+'t3'!N25+'t3'!O25+'t3'!P25+'t3'!Q25+'t3'!R25)*273))&amp;")"),"")</f>
      </c>
    </row>
    <row r="26" spans="1:9" ht="12.75">
      <c r="A26" s="140" t="str">
        <f>'t1'!A26</f>
        <v>Operatore F3</v>
      </c>
      <c r="B26" s="328" t="str">
        <f>'t1'!B26</f>
        <v>0C1OF3</v>
      </c>
      <c r="C26" s="961">
        <f>'t11'!U28+'t11'!V28</f>
        <v>0</v>
      </c>
      <c r="D26" s="961">
        <f>(C26-'t11'!Q28-'t11'!R28-'t11'!S28-'t11'!T28)</f>
        <v>0</v>
      </c>
      <c r="E26" s="1180">
        <f>'t12'!C26/12</f>
        <v>0</v>
      </c>
      <c r="F26" s="961">
        <f>'t3'!M26+'t3'!N26+'t3'!O26+'t3'!P26+'t3'!Q26+'t3'!R26</f>
        <v>0</v>
      </c>
      <c r="G26" s="374" t="str">
        <f t="shared" si="0"/>
        <v>OK</v>
      </c>
      <c r="H26" s="374" t="str">
        <f t="shared" si="1"/>
        <v>OK</v>
      </c>
      <c r="I26" s="688">
        <f>IF(H26="KO",($H$5&amp;(('t12'!C26/12*273)+(('t3'!M26+'t3'!N26+'t3'!O26+'t3'!P26+'t3'!Q26+'t3'!R26)*273))&amp;")"),"")</f>
      </c>
    </row>
    <row r="27" spans="1:9" ht="12.75">
      <c r="A27" s="140" t="str">
        <f>'t1'!A27</f>
        <v>Operatore F2</v>
      </c>
      <c r="B27" s="328" t="str">
        <f>'t1'!B27</f>
        <v>0C1OF2</v>
      </c>
      <c r="C27" s="961">
        <f>'t11'!U29+'t11'!V29</f>
        <v>0</v>
      </c>
      <c r="D27" s="961">
        <f>(C27-'t11'!Q29-'t11'!R29-'t11'!S29-'t11'!T29)</f>
        <v>0</v>
      </c>
      <c r="E27" s="1180">
        <f>'t12'!C27/12</f>
        <v>0</v>
      </c>
      <c r="F27" s="961">
        <f>'t3'!M27+'t3'!N27+'t3'!O27+'t3'!P27+'t3'!Q27+'t3'!R27</f>
        <v>0</v>
      </c>
      <c r="G27" s="374" t="str">
        <f t="shared" si="0"/>
        <v>OK</v>
      </c>
      <c r="H27" s="374" t="str">
        <f t="shared" si="1"/>
        <v>OK</v>
      </c>
      <c r="I27" s="688">
        <f>IF(H27="KO",($H$5&amp;(('t12'!C27/12*273)+(('t3'!M27+'t3'!N27+'t3'!O27+'t3'!P27+'t3'!Q27+'t3'!R27)*273))&amp;")"),"")</f>
      </c>
    </row>
    <row r="28" spans="1:9" ht="12.75">
      <c r="A28" s="140" t="str">
        <f>'t1'!A28</f>
        <v>Operatore F1</v>
      </c>
      <c r="B28" s="328" t="str">
        <f>'t1'!B28</f>
        <v>0C1OF1</v>
      </c>
      <c r="C28" s="961">
        <f>'t11'!U30+'t11'!V30</f>
        <v>0</v>
      </c>
      <c r="D28" s="961">
        <f>(C28-'t11'!Q30-'t11'!R30-'t11'!S30-'t11'!T30)</f>
        <v>0</v>
      </c>
      <c r="E28" s="1180">
        <f>'t12'!C28/12</f>
        <v>0</v>
      </c>
      <c r="F28" s="961">
        <f>'t3'!M28+'t3'!N28+'t3'!O28+'t3'!P28+'t3'!Q28+'t3'!R28</f>
        <v>0</v>
      </c>
      <c r="G28" s="374" t="str">
        <f t="shared" si="0"/>
        <v>OK</v>
      </c>
      <c r="H28" s="374" t="str">
        <f t="shared" si="1"/>
        <v>OK</v>
      </c>
      <c r="I28" s="688">
        <f>IF(H28="KO",($H$5&amp;(('t12'!C28/12*273)+(('t3'!M28+'t3'!N28+'t3'!O28+'t3'!P28+'t3'!Q28+'t3'!R28)*273))&amp;")"),"")</f>
      </c>
    </row>
    <row r="29" spans="1:9" ht="12.75">
      <c r="A29" s="140" t="str">
        <f>'t1'!A29</f>
        <v>Personale contrattista a t. ind. (a)</v>
      </c>
      <c r="B29" s="328" t="str">
        <f>'t1'!B29</f>
        <v>000061</v>
      </c>
      <c r="C29" s="961">
        <f>'t11'!U31+'t11'!V31</f>
        <v>0</v>
      </c>
      <c r="D29" s="961">
        <f>(C29-'t11'!Q31-'t11'!R31-'t11'!S31-'t11'!T31)</f>
        <v>0</v>
      </c>
      <c r="E29" s="1180">
        <f>'t12'!C29/12</f>
        <v>0</v>
      </c>
      <c r="F29" s="961">
        <f>'t3'!M29+'t3'!N29+'t3'!O29+'t3'!P29+'t3'!Q29+'t3'!R29</f>
        <v>0</v>
      </c>
      <c r="G29" s="374" t="str">
        <f t="shared" si="0"/>
        <v>OK</v>
      </c>
      <c r="H29" s="374" t="str">
        <f t="shared" si="1"/>
        <v>OK</v>
      </c>
      <c r="I29" s="688">
        <f>IF(H29="KO",($H$5&amp;(('t12'!C29/12*273)+(('t3'!M29+'t3'!N29+'t3'!O29+'t3'!P29+'t3'!Q29+'t3'!R29)*273))&amp;")"),"")</f>
      </c>
    </row>
  </sheetData>
  <sheetProtection password="EA98" sheet="1" formatColumns="0" selectLockedCells="1" selectUnlockedCells="1"/>
  <mergeCells count="3">
    <mergeCell ref="A1:I1"/>
    <mergeCell ref="D2:G2"/>
    <mergeCell ref="A3:I3"/>
  </mergeCells>
  <printOptions horizontalCentered="1"/>
  <pageMargins left="0.2" right="0.2" top="0.1968503937007874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AN13"/>
  <sheetViews>
    <sheetView showGridLines="0" zoomScalePageLayoutView="0" workbookViewId="0" topLeftCell="A1">
      <selection activeCell="AA6" sqref="AA6"/>
    </sheetView>
  </sheetViews>
  <sheetFormatPr defaultColWidth="9.33203125" defaultRowHeight="10.5"/>
  <cols>
    <col min="1" max="1" width="33" style="5" customWidth="1"/>
    <col min="2" max="2" width="13.33203125" style="7" hidden="1" customWidth="1"/>
    <col min="3" max="8" width="11.16015625" style="5" hidden="1" customWidth="1"/>
    <col min="9" max="16" width="10.83203125" style="5" hidden="1" customWidth="1"/>
    <col min="17" max="26" width="9.33203125" style="5" hidden="1" customWidth="1"/>
    <col min="27" max="32" width="11.16015625" style="5" customWidth="1"/>
    <col min="33" max="40" width="10.83203125" style="5" customWidth="1"/>
    <col min="41" max="43" width="9.33203125" style="5" customWidth="1"/>
    <col min="44" max="16384" width="9.33203125" style="5" customWidth="1"/>
  </cols>
  <sheetData>
    <row r="1" spans="1:37" ht="43.5" customHeight="1">
      <c r="A1" s="944" t="str">
        <f>'t1'!A1</f>
        <v>COMPARTO Digit-PA - anno 2016</v>
      </c>
      <c r="B1" s="944"/>
      <c r="C1" s="944"/>
      <c r="D1" s="944"/>
      <c r="E1" s="944"/>
      <c r="F1" s="944"/>
      <c r="G1" s="944"/>
      <c r="H1" s="944"/>
      <c r="I1" s="944"/>
      <c r="J1" s="944"/>
      <c r="K1" s="3"/>
      <c r="L1" s="322"/>
      <c r="M1"/>
      <c r="AI1" s="3"/>
      <c r="AJ1" s="322"/>
      <c r="AK1"/>
    </row>
    <row r="2" spans="1:36" ht="30" customHeight="1" thickBot="1">
      <c r="A2" s="6"/>
      <c r="G2" s="1033"/>
      <c r="H2" s="1033"/>
      <c r="I2" s="1033"/>
      <c r="J2" s="1033"/>
      <c r="K2" s="1033"/>
      <c r="L2" s="1033"/>
      <c r="AE2" s="1033"/>
      <c r="AF2" s="1033"/>
      <c r="AG2" s="1033"/>
      <c r="AH2" s="1033"/>
      <c r="AI2" s="1033"/>
      <c r="AJ2" s="1033"/>
    </row>
    <row r="3" spans="1:40" ht="24.75" customHeight="1" thickBot="1">
      <c r="A3" s="12"/>
      <c r="B3" s="13"/>
      <c r="C3" s="106" t="s">
        <v>255</v>
      </c>
      <c r="D3" s="14"/>
      <c r="E3" s="14"/>
      <c r="F3" s="14"/>
      <c r="G3" s="710"/>
      <c r="H3" s="710"/>
      <c r="I3" s="710"/>
      <c r="J3" s="710"/>
      <c r="K3" s="710"/>
      <c r="L3" s="711"/>
      <c r="M3" s="278"/>
      <c r="N3" s="278"/>
      <c r="O3" s="278"/>
      <c r="P3" s="279"/>
      <c r="AA3" s="106" t="s">
        <v>255</v>
      </c>
      <c r="AB3" s="14"/>
      <c r="AC3" s="14"/>
      <c r="AD3" s="14"/>
      <c r="AE3" s="710"/>
      <c r="AF3" s="710"/>
      <c r="AG3" s="710"/>
      <c r="AH3" s="710"/>
      <c r="AI3" s="710"/>
      <c r="AJ3" s="711"/>
      <c r="AK3" s="278"/>
      <c r="AL3" s="278"/>
      <c r="AM3" s="278"/>
      <c r="AN3" s="279"/>
    </row>
    <row r="4" spans="1:40" ht="52.5" customHeight="1" thickTop="1">
      <c r="A4" s="108" t="s">
        <v>108</v>
      </c>
      <c r="B4" s="109" t="s">
        <v>75</v>
      </c>
      <c r="C4" s="19" t="s">
        <v>137</v>
      </c>
      <c r="D4" s="110"/>
      <c r="E4" s="19" t="s">
        <v>138</v>
      </c>
      <c r="F4" s="110"/>
      <c r="G4" s="19" t="s">
        <v>55</v>
      </c>
      <c r="H4" s="110"/>
      <c r="I4" s="135" t="s">
        <v>580</v>
      </c>
      <c r="J4" s="110"/>
      <c r="K4" s="19" t="s">
        <v>343</v>
      </c>
      <c r="L4" s="318"/>
      <c r="M4" s="19" t="s">
        <v>0</v>
      </c>
      <c r="N4" s="318"/>
      <c r="O4" s="19" t="s">
        <v>1</v>
      </c>
      <c r="P4" s="318"/>
      <c r="AA4" s="19" t="s">
        <v>137</v>
      </c>
      <c r="AB4" s="110"/>
      <c r="AC4" s="19" t="s">
        <v>138</v>
      </c>
      <c r="AD4" s="110"/>
      <c r="AE4" s="19" t="s">
        <v>55</v>
      </c>
      <c r="AF4" s="110"/>
      <c r="AG4" s="135" t="s">
        <v>580</v>
      </c>
      <c r="AH4" s="110"/>
      <c r="AI4" s="19" t="s">
        <v>343</v>
      </c>
      <c r="AJ4" s="318"/>
      <c r="AK4" s="19" t="s">
        <v>0</v>
      </c>
      <c r="AL4" s="318"/>
      <c r="AM4" s="19" t="s">
        <v>1</v>
      </c>
      <c r="AN4" s="318"/>
    </row>
    <row r="5" spans="1:40" ht="20.25" customHeight="1" thickBot="1">
      <c r="A5" s="15"/>
      <c r="B5" s="18"/>
      <c r="C5" s="527" t="s">
        <v>77</v>
      </c>
      <c r="D5" s="528" t="s">
        <v>78</v>
      </c>
      <c r="E5" s="527" t="s">
        <v>77</v>
      </c>
      <c r="F5" s="528" t="s">
        <v>78</v>
      </c>
      <c r="G5" s="527" t="s">
        <v>77</v>
      </c>
      <c r="H5" s="528" t="s">
        <v>78</v>
      </c>
      <c r="I5" s="527" t="s">
        <v>77</v>
      </c>
      <c r="J5" s="528" t="s">
        <v>78</v>
      </c>
      <c r="K5" s="527" t="s">
        <v>77</v>
      </c>
      <c r="L5" s="529" t="s">
        <v>78</v>
      </c>
      <c r="M5" s="527" t="s">
        <v>77</v>
      </c>
      <c r="N5" s="529" t="s">
        <v>78</v>
      </c>
      <c r="O5" s="527" t="s">
        <v>77</v>
      </c>
      <c r="P5" s="529" t="s">
        <v>78</v>
      </c>
      <c r="AA5" s="527" t="s">
        <v>77</v>
      </c>
      <c r="AB5" s="528" t="s">
        <v>78</v>
      </c>
      <c r="AC5" s="527" t="s">
        <v>77</v>
      </c>
      <c r="AD5" s="528" t="s">
        <v>78</v>
      </c>
      <c r="AE5" s="527" t="s">
        <v>77</v>
      </c>
      <c r="AF5" s="528" t="s">
        <v>78</v>
      </c>
      <c r="AG5" s="527" t="s">
        <v>77</v>
      </c>
      <c r="AH5" s="528" t="s">
        <v>78</v>
      </c>
      <c r="AI5" s="527" t="s">
        <v>77</v>
      </c>
      <c r="AJ5" s="529" t="s">
        <v>78</v>
      </c>
      <c r="AK5" s="527" t="s">
        <v>77</v>
      </c>
      <c r="AL5" s="529" t="s">
        <v>78</v>
      </c>
      <c r="AM5" s="527" t="s">
        <v>77</v>
      </c>
      <c r="AN5" s="529" t="s">
        <v>78</v>
      </c>
    </row>
    <row r="6" spans="1:40" ht="20.25" customHeight="1" thickTop="1">
      <c r="A6" s="495" t="s">
        <v>502</v>
      </c>
      <c r="B6" s="496" t="s">
        <v>451</v>
      </c>
      <c r="C6" s="523">
        <f aca="true" t="shared" si="0" ref="C6:I9">ROUND(AA6,2)</f>
        <v>0</v>
      </c>
      <c r="D6" s="524">
        <f t="shared" si="0"/>
        <v>0</v>
      </c>
      <c r="E6" s="523">
        <f t="shared" si="0"/>
        <v>0</v>
      </c>
      <c r="F6" s="524">
        <f t="shared" si="0"/>
        <v>0</v>
      </c>
      <c r="G6" s="523">
        <f t="shared" si="0"/>
        <v>0</v>
      </c>
      <c r="H6" s="524">
        <f t="shared" si="0"/>
        <v>0</v>
      </c>
      <c r="I6" s="523">
        <f t="shared" si="0"/>
        <v>0</v>
      </c>
      <c r="J6" s="524">
        <f>ROUND(AH6,2)</f>
        <v>0</v>
      </c>
      <c r="K6" s="940">
        <f aca="true" t="shared" si="1" ref="K6:P9">ROUND(AI6,0)</f>
        <v>0</v>
      </c>
      <c r="L6" s="941">
        <f t="shared" si="1"/>
        <v>0</v>
      </c>
      <c r="M6" s="940">
        <f t="shared" si="1"/>
        <v>0</v>
      </c>
      <c r="N6" s="941">
        <f t="shared" si="1"/>
        <v>0</v>
      </c>
      <c r="O6" s="940">
        <f t="shared" si="1"/>
        <v>0</v>
      </c>
      <c r="P6" s="941">
        <f t="shared" si="1"/>
        <v>0</v>
      </c>
      <c r="AA6" s="523"/>
      <c r="AB6" s="524"/>
      <c r="AC6" s="523"/>
      <c r="AD6" s="524"/>
      <c r="AE6" s="523"/>
      <c r="AF6" s="524"/>
      <c r="AG6" s="523"/>
      <c r="AH6" s="524"/>
      <c r="AI6" s="523"/>
      <c r="AJ6" s="525"/>
      <c r="AK6" s="523"/>
      <c r="AL6" s="525"/>
      <c r="AM6" s="523"/>
      <c r="AN6" s="525"/>
    </row>
    <row r="7" spans="1:40" ht="20.25" customHeight="1">
      <c r="A7" s="495" t="s">
        <v>503</v>
      </c>
      <c r="B7" s="496" t="s">
        <v>450</v>
      </c>
      <c r="C7" s="523">
        <f t="shared" si="0"/>
        <v>0</v>
      </c>
      <c r="D7" s="524">
        <f t="shared" si="0"/>
        <v>0</v>
      </c>
      <c r="E7" s="523">
        <f t="shared" si="0"/>
        <v>0</v>
      </c>
      <c r="F7" s="524">
        <f t="shared" si="0"/>
        <v>0</v>
      </c>
      <c r="G7" s="523">
        <f t="shared" si="0"/>
        <v>0</v>
      </c>
      <c r="H7" s="524">
        <f t="shared" si="0"/>
        <v>0</v>
      </c>
      <c r="I7" s="523">
        <f t="shared" si="0"/>
        <v>0</v>
      </c>
      <c r="J7" s="524">
        <f>ROUND(AH7,2)</f>
        <v>0</v>
      </c>
      <c r="K7" s="940">
        <f t="shared" si="1"/>
        <v>0</v>
      </c>
      <c r="L7" s="941">
        <f t="shared" si="1"/>
        <v>0</v>
      </c>
      <c r="M7" s="940">
        <f t="shared" si="1"/>
        <v>0</v>
      </c>
      <c r="N7" s="941">
        <f t="shared" si="1"/>
        <v>0</v>
      </c>
      <c r="O7" s="940">
        <f t="shared" si="1"/>
        <v>0</v>
      </c>
      <c r="P7" s="941">
        <f t="shared" si="1"/>
        <v>0</v>
      </c>
      <c r="AA7" s="523"/>
      <c r="AB7" s="524"/>
      <c r="AC7" s="523"/>
      <c r="AD7" s="524"/>
      <c r="AE7" s="523"/>
      <c r="AF7" s="524"/>
      <c r="AG7" s="523"/>
      <c r="AH7" s="524"/>
      <c r="AI7" s="523"/>
      <c r="AJ7" s="525"/>
      <c r="AK7" s="523"/>
      <c r="AL7" s="525"/>
      <c r="AM7" s="523"/>
      <c r="AN7" s="525"/>
    </row>
    <row r="8" spans="1:40" ht="20.25" customHeight="1">
      <c r="A8" s="495" t="s">
        <v>504</v>
      </c>
      <c r="B8" s="496" t="s">
        <v>449</v>
      </c>
      <c r="C8" s="523">
        <f t="shared" si="0"/>
        <v>0</v>
      </c>
      <c r="D8" s="524">
        <f t="shared" si="0"/>
        <v>0</v>
      </c>
      <c r="E8" s="523">
        <f t="shared" si="0"/>
        <v>0</v>
      </c>
      <c r="F8" s="524">
        <f t="shared" si="0"/>
        <v>0</v>
      </c>
      <c r="G8" s="523">
        <f t="shared" si="0"/>
        <v>0</v>
      </c>
      <c r="H8" s="524">
        <f t="shared" si="0"/>
        <v>0</v>
      </c>
      <c r="I8" s="523">
        <f t="shared" si="0"/>
        <v>0</v>
      </c>
      <c r="J8" s="524">
        <f>ROUND(AH8,2)</f>
        <v>0</v>
      </c>
      <c r="K8" s="940">
        <f t="shared" si="1"/>
        <v>0</v>
      </c>
      <c r="L8" s="941">
        <f t="shared" si="1"/>
        <v>0</v>
      </c>
      <c r="M8" s="940">
        <f t="shared" si="1"/>
        <v>0</v>
      </c>
      <c r="N8" s="941">
        <f t="shared" si="1"/>
        <v>0</v>
      </c>
      <c r="O8" s="940">
        <f t="shared" si="1"/>
        <v>0</v>
      </c>
      <c r="P8" s="941">
        <f t="shared" si="1"/>
        <v>0</v>
      </c>
      <c r="AA8" s="523"/>
      <c r="AB8" s="524"/>
      <c r="AC8" s="523"/>
      <c r="AD8" s="524"/>
      <c r="AE8" s="523"/>
      <c r="AF8" s="524"/>
      <c r="AG8" s="523"/>
      <c r="AH8" s="524"/>
      <c r="AI8" s="523"/>
      <c r="AJ8" s="525"/>
      <c r="AK8" s="523"/>
      <c r="AL8" s="525"/>
      <c r="AM8" s="523"/>
      <c r="AN8" s="525"/>
    </row>
    <row r="9" spans="1:40" ht="20.25" customHeight="1" thickBot="1">
      <c r="A9" s="495" t="s">
        <v>505</v>
      </c>
      <c r="B9" s="496" t="s">
        <v>286</v>
      </c>
      <c r="C9" s="526">
        <f t="shared" si="0"/>
        <v>0</v>
      </c>
      <c r="D9" s="521">
        <f t="shared" si="0"/>
        <v>0</v>
      </c>
      <c r="E9" s="526">
        <f t="shared" si="0"/>
        <v>0</v>
      </c>
      <c r="F9" s="521">
        <f t="shared" si="0"/>
        <v>0</v>
      </c>
      <c r="G9" s="526">
        <f t="shared" si="0"/>
        <v>0</v>
      </c>
      <c r="H9" s="521">
        <f t="shared" si="0"/>
        <v>0</v>
      </c>
      <c r="I9" s="526">
        <f t="shared" si="0"/>
        <v>0</v>
      </c>
      <c r="J9" s="521">
        <f>ROUND(AH9,2)</f>
        <v>0</v>
      </c>
      <c r="K9" s="942">
        <f t="shared" si="1"/>
        <v>0</v>
      </c>
      <c r="L9" s="943">
        <f t="shared" si="1"/>
        <v>0</v>
      </c>
      <c r="M9" s="942">
        <f t="shared" si="1"/>
        <v>0</v>
      </c>
      <c r="N9" s="943">
        <f t="shared" si="1"/>
        <v>0</v>
      </c>
      <c r="O9" s="942">
        <f t="shared" si="1"/>
        <v>0</v>
      </c>
      <c r="P9" s="943">
        <f t="shared" si="1"/>
        <v>0</v>
      </c>
      <c r="AA9" s="526"/>
      <c r="AB9" s="521"/>
      <c r="AC9" s="526"/>
      <c r="AD9" s="521"/>
      <c r="AE9" s="526"/>
      <c r="AF9" s="521"/>
      <c r="AG9" s="526"/>
      <c r="AH9" s="521"/>
      <c r="AI9" s="526"/>
      <c r="AJ9" s="522"/>
      <c r="AK9" s="526"/>
      <c r="AL9" s="522"/>
      <c r="AM9" s="526"/>
      <c r="AN9" s="522"/>
    </row>
    <row r="10" spans="1:40" ht="33" customHeight="1" thickBot="1" thickTop="1">
      <c r="A10" s="17" t="s">
        <v>79</v>
      </c>
      <c r="B10" s="16"/>
      <c r="C10" s="530">
        <f aca="true" t="shared" si="2" ref="C10:P10">SUM(C6:C9)</f>
        <v>0</v>
      </c>
      <c r="D10" s="531">
        <f t="shared" si="2"/>
        <v>0</v>
      </c>
      <c r="E10" s="530">
        <f t="shared" si="2"/>
        <v>0</v>
      </c>
      <c r="F10" s="531">
        <f t="shared" si="2"/>
        <v>0</v>
      </c>
      <c r="G10" s="530">
        <f t="shared" si="2"/>
        <v>0</v>
      </c>
      <c r="H10" s="531">
        <f t="shared" si="2"/>
        <v>0</v>
      </c>
      <c r="I10" s="530">
        <f t="shared" si="2"/>
        <v>0</v>
      </c>
      <c r="J10" s="531">
        <f t="shared" si="2"/>
        <v>0</v>
      </c>
      <c r="K10" s="530">
        <f t="shared" si="2"/>
        <v>0</v>
      </c>
      <c r="L10" s="532">
        <f t="shared" si="2"/>
        <v>0</v>
      </c>
      <c r="M10" s="530">
        <f t="shared" si="2"/>
        <v>0</v>
      </c>
      <c r="N10" s="532">
        <f t="shared" si="2"/>
        <v>0</v>
      </c>
      <c r="O10" s="530">
        <f t="shared" si="2"/>
        <v>0</v>
      </c>
      <c r="P10" s="532">
        <f t="shared" si="2"/>
        <v>0</v>
      </c>
      <c r="AA10" s="530">
        <f aca="true" t="shared" si="3" ref="AA10:AN10">SUM(AA6:AA9)</f>
        <v>0</v>
      </c>
      <c r="AB10" s="531">
        <f t="shared" si="3"/>
        <v>0</v>
      </c>
      <c r="AC10" s="530">
        <f t="shared" si="3"/>
        <v>0</v>
      </c>
      <c r="AD10" s="531">
        <f t="shared" si="3"/>
        <v>0</v>
      </c>
      <c r="AE10" s="530">
        <f t="shared" si="3"/>
        <v>0</v>
      </c>
      <c r="AF10" s="531">
        <f t="shared" si="3"/>
        <v>0</v>
      </c>
      <c r="AG10" s="530">
        <f t="shared" si="3"/>
        <v>0</v>
      </c>
      <c r="AH10" s="531">
        <f t="shared" si="3"/>
        <v>0</v>
      </c>
      <c r="AI10" s="530">
        <f t="shared" si="3"/>
        <v>0</v>
      </c>
      <c r="AJ10" s="532">
        <f t="shared" si="3"/>
        <v>0</v>
      </c>
      <c r="AK10" s="530">
        <f t="shared" si="3"/>
        <v>0</v>
      </c>
      <c r="AL10" s="532">
        <f t="shared" si="3"/>
        <v>0</v>
      </c>
      <c r="AM10" s="530">
        <f t="shared" si="3"/>
        <v>0</v>
      </c>
      <c r="AN10" s="532">
        <f t="shared" si="3"/>
        <v>0</v>
      </c>
    </row>
    <row r="11" spans="1:36" ht="8.25" customHeight="1">
      <c r="A11" s="8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</row>
    <row r="12" ht="12.75">
      <c r="A12" s="103" t="s">
        <v>139</v>
      </c>
    </row>
    <row r="13" ht="12.75">
      <c r="A13" s="103" t="s">
        <v>140</v>
      </c>
    </row>
  </sheetData>
  <sheetProtection password="EA98" sheet="1" formatColumns="0" selectLockedCells="1"/>
  <mergeCells count="2">
    <mergeCell ref="G2:L2"/>
    <mergeCell ref="AE2:AJ2"/>
  </mergeCells>
  <dataValidations count="2">
    <dataValidation type="decimal" allowBlank="1" showInputMessage="1" showErrorMessage="1" promptTitle="ATTENZIONE!" prompt="Inserire solo numeri decimali con due cifre dopo la virgola" sqref="C6:J9 AA6:AH9">
      <formula1>0</formula1>
      <formula2>9999999</formula2>
    </dataValidation>
    <dataValidation type="whole" allowBlank="1" showErrorMessage="1" promptTitle="ATTENZIONE!" prompt="Inserire solo numeri decimali con due cifre dopo la virgola" sqref="K6:P9 AI6:AN9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T30"/>
  <sheetViews>
    <sheetView zoomScalePageLayoutView="0" workbookViewId="0" topLeftCell="A1">
      <selection activeCell="D10" sqref="D10"/>
    </sheetView>
  </sheetViews>
  <sheetFormatPr defaultColWidth="9.33203125" defaultRowHeight="10.5"/>
  <cols>
    <col min="1" max="1" width="6.16015625" style="603" bestFit="1" customWidth="1"/>
    <col min="2" max="2" width="13" style="599" customWidth="1"/>
    <col min="3" max="3" width="31" style="599" customWidth="1"/>
    <col min="4" max="11" width="13.5" style="599" customWidth="1"/>
    <col min="12" max="19" width="7.83203125" style="599" hidden="1" customWidth="1"/>
    <col min="20" max="20" width="0" style="599" hidden="1" customWidth="1"/>
    <col min="21" max="21" width="8" style="599" customWidth="1"/>
    <col min="22" max="22" width="10.5" style="599" customWidth="1"/>
    <col min="23" max="16384" width="9.33203125" style="599" customWidth="1"/>
  </cols>
  <sheetData>
    <row r="1" spans="1:19" ht="23.25" customHeight="1">
      <c r="A1" s="603" t="str">
        <f>SI_1!A2</f>
        <v>DGIT</v>
      </c>
      <c r="B1" s="1036" t="str">
        <f>'t1'!A1</f>
        <v>COMPARTO Digit-PA - anno 2016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</row>
    <row r="2" spans="4:17" ht="9.75"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</row>
    <row r="3" spans="4:18" ht="23.25" customHeight="1">
      <c r="D3" s="601"/>
      <c r="E3" s="601"/>
      <c r="F3" s="601"/>
      <c r="G3" s="601"/>
      <c r="H3" s="601"/>
      <c r="I3" s="601"/>
      <c r="J3" s="620"/>
      <c r="K3" s="620"/>
      <c r="M3" s="602"/>
      <c r="N3" s="602"/>
      <c r="O3" s="602"/>
      <c r="P3" s="602"/>
      <c r="Q3" s="602"/>
      <c r="R3" s="602"/>
    </row>
    <row r="4" ht="11.25">
      <c r="D4" s="604"/>
    </row>
    <row r="6" spans="2:19" ht="15" customHeight="1" hidden="1" thickTop="1">
      <c r="B6" s="1037"/>
      <c r="C6" s="1038"/>
      <c r="D6" s="1039"/>
      <c r="E6" s="1040"/>
      <c r="F6" s="1040"/>
      <c r="G6" s="1040"/>
      <c r="H6" s="1040"/>
      <c r="I6" s="1040"/>
      <c r="J6" s="1040"/>
      <c r="K6" s="1041"/>
      <c r="L6" s="1039"/>
      <c r="M6" s="1040"/>
      <c r="N6" s="1040"/>
      <c r="O6" s="1040"/>
      <c r="P6" s="1040"/>
      <c r="Q6" s="1040"/>
      <c r="R6" s="1040"/>
      <c r="S6" s="1041"/>
    </row>
    <row r="7" spans="2:19" ht="13.5" customHeight="1" hidden="1">
      <c r="B7" s="1037"/>
      <c r="C7" s="1038"/>
      <c r="D7" s="1042"/>
      <c r="E7" s="1037"/>
      <c r="F7" s="1037"/>
      <c r="G7" s="1037"/>
      <c r="H7" s="1037"/>
      <c r="I7" s="1037"/>
      <c r="J7" s="1037"/>
      <c r="K7" s="1043"/>
      <c r="L7" s="1042"/>
      <c r="M7" s="1037"/>
      <c r="N7" s="1037"/>
      <c r="O7" s="1037"/>
      <c r="P7" s="1037"/>
      <c r="Q7" s="1037"/>
      <c r="R7" s="1037"/>
      <c r="S7" s="1043"/>
    </row>
    <row r="8" spans="2:19" ht="60" customHeight="1">
      <c r="B8" s="1037" t="s">
        <v>357</v>
      </c>
      <c r="C8" s="1038"/>
      <c r="D8" s="1034" t="s">
        <v>318</v>
      </c>
      <c r="E8" s="1035"/>
      <c r="F8" s="1035" t="s">
        <v>319</v>
      </c>
      <c r="G8" s="1035"/>
      <c r="H8" s="1035" t="s">
        <v>320</v>
      </c>
      <c r="I8" s="1035"/>
      <c r="J8" s="1035" t="s">
        <v>321</v>
      </c>
      <c r="K8" s="1044"/>
      <c r="L8" s="1046"/>
      <c r="M8" s="1035"/>
      <c r="N8" s="1035"/>
      <c r="O8" s="1035"/>
      <c r="P8" s="1035"/>
      <c r="Q8" s="1035"/>
      <c r="R8" s="1035"/>
      <c r="S8" s="1044"/>
    </row>
    <row r="9" spans="2:19" ht="12">
      <c r="B9" s="1035" t="s">
        <v>322</v>
      </c>
      <c r="C9" s="1045"/>
      <c r="D9" s="611" t="s">
        <v>94</v>
      </c>
      <c r="E9" s="610" t="s">
        <v>95</v>
      </c>
      <c r="F9" s="609" t="s">
        <v>94</v>
      </c>
      <c r="G9" s="610" t="s">
        <v>95</v>
      </c>
      <c r="H9" s="609" t="s">
        <v>94</v>
      </c>
      <c r="I9" s="610" t="s">
        <v>95</v>
      </c>
      <c r="J9" s="609" t="s">
        <v>94</v>
      </c>
      <c r="K9" s="612" t="s">
        <v>95</v>
      </c>
      <c r="L9" s="611"/>
      <c r="M9" s="610"/>
      <c r="N9" s="609"/>
      <c r="O9" s="610"/>
      <c r="P9" s="609"/>
      <c r="Q9" s="610"/>
      <c r="R9" s="609"/>
      <c r="S9" s="612"/>
    </row>
    <row r="10" spans="1:19" ht="30.75" customHeight="1">
      <c r="A10" s="603" t="s">
        <v>323</v>
      </c>
      <c r="B10" s="1035" t="s">
        <v>324</v>
      </c>
      <c r="C10" s="1045"/>
      <c r="D10" s="720"/>
      <c r="E10" s="625"/>
      <c r="F10" s="625"/>
      <c r="G10" s="625"/>
      <c r="H10" s="626"/>
      <c r="I10" s="626"/>
      <c r="J10" s="626"/>
      <c r="K10" s="628"/>
      <c r="L10" s="627"/>
      <c r="M10" s="626"/>
      <c r="N10" s="626"/>
      <c r="O10" s="626"/>
      <c r="P10" s="626"/>
      <c r="Q10" s="626"/>
      <c r="R10" s="626"/>
      <c r="S10" s="628"/>
    </row>
    <row r="11" spans="2:19" ht="7.5" customHeight="1">
      <c r="B11" s="1047"/>
      <c r="C11" s="1047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7"/>
    </row>
    <row r="12" spans="1:19" ht="11.25">
      <c r="A12" s="603" t="str">
        <f>'t2'!B6</f>
        <v>C3</v>
      </c>
      <c r="B12" s="1037"/>
      <c r="C12" s="613" t="str">
        <f>'t2'!A6</f>
        <v>Terza categoria</v>
      </c>
      <c r="D12" s="629"/>
      <c r="E12" s="626"/>
      <c r="F12" s="626"/>
      <c r="G12" s="626"/>
      <c r="H12" s="626"/>
      <c r="I12" s="626"/>
      <c r="J12" s="626"/>
      <c r="K12" s="628"/>
      <c r="L12" s="627"/>
      <c r="M12" s="626"/>
      <c r="N12" s="626"/>
      <c r="O12" s="626"/>
      <c r="P12" s="626"/>
      <c r="Q12" s="626"/>
      <c r="R12" s="626"/>
      <c r="S12" s="628"/>
    </row>
    <row r="13" spans="1:19" ht="11.25">
      <c r="A13" s="603" t="str">
        <f>'t2'!B7</f>
        <v>C2</v>
      </c>
      <c r="B13" s="1037"/>
      <c r="C13" s="613" t="str">
        <f>'t2'!A7</f>
        <v>Seconda categoria</v>
      </c>
      <c r="D13" s="629"/>
      <c r="E13" s="626"/>
      <c r="F13" s="626"/>
      <c r="G13" s="626"/>
      <c r="H13" s="626"/>
      <c r="I13" s="626"/>
      <c r="J13" s="626"/>
      <c r="K13" s="628"/>
      <c r="L13" s="627"/>
      <c r="M13" s="626"/>
      <c r="N13" s="626"/>
      <c r="O13" s="626"/>
      <c r="P13" s="626"/>
      <c r="Q13" s="626"/>
      <c r="R13" s="626"/>
      <c r="S13" s="628"/>
    </row>
    <row r="14" spans="1:19" ht="11.25">
      <c r="A14" s="603" t="str">
        <f>'t2'!B8</f>
        <v>C1</v>
      </c>
      <c r="B14" s="1037"/>
      <c r="C14" s="613" t="str">
        <f>'t2'!A8</f>
        <v>Prima categoria</v>
      </c>
      <c r="D14" s="629"/>
      <c r="E14" s="626"/>
      <c r="F14" s="626"/>
      <c r="G14" s="626"/>
      <c r="H14" s="626"/>
      <c r="I14" s="626"/>
      <c r="J14" s="626"/>
      <c r="K14" s="628"/>
      <c r="L14" s="627"/>
      <c r="M14" s="626"/>
      <c r="N14" s="626"/>
      <c r="O14" s="626"/>
      <c r="P14" s="626"/>
      <c r="Q14" s="626"/>
      <c r="R14" s="626"/>
      <c r="S14" s="628"/>
    </row>
    <row r="15" spans="1:19" ht="11.25">
      <c r="A15" s="603" t="str">
        <f>'t2'!B9</f>
        <v>PC</v>
      </c>
      <c r="B15" s="1037"/>
      <c r="C15" s="613" t="str">
        <f>'t2'!A9</f>
        <v>PERSONALE CONTRATTISTA</v>
      </c>
      <c r="D15" s="629"/>
      <c r="E15" s="626"/>
      <c r="F15" s="626"/>
      <c r="G15" s="626"/>
      <c r="H15" s="626"/>
      <c r="I15" s="626"/>
      <c r="J15" s="626"/>
      <c r="K15" s="628"/>
      <c r="L15" s="627"/>
      <c r="M15" s="626"/>
      <c r="N15" s="626"/>
      <c r="O15" s="626"/>
      <c r="P15" s="626"/>
      <c r="Q15" s="626"/>
      <c r="R15" s="626"/>
      <c r="S15" s="628"/>
    </row>
    <row r="16" spans="1:20" s="607" customFormat="1" ht="12">
      <c r="A16" s="605"/>
      <c r="B16" s="1037"/>
      <c r="C16" s="614" t="s">
        <v>325</v>
      </c>
      <c r="D16" s="630">
        <f aca="true" t="shared" si="0" ref="D16:K16">SUM(D12:D15)</f>
        <v>0</v>
      </c>
      <c r="E16" s="631">
        <f t="shared" si="0"/>
        <v>0</v>
      </c>
      <c r="F16" s="631">
        <f t="shared" si="0"/>
        <v>0</v>
      </c>
      <c r="G16" s="631">
        <f t="shared" si="0"/>
        <v>0</v>
      </c>
      <c r="H16" s="631">
        <f t="shared" si="0"/>
        <v>0</v>
      </c>
      <c r="I16" s="631">
        <f t="shared" si="0"/>
        <v>0</v>
      </c>
      <c r="J16" s="631">
        <f t="shared" si="0"/>
        <v>0</v>
      </c>
      <c r="K16" s="632">
        <f t="shared" si="0"/>
        <v>0</v>
      </c>
      <c r="L16" s="630"/>
      <c r="M16" s="631"/>
      <c r="N16" s="631"/>
      <c r="O16" s="631"/>
      <c r="P16" s="631"/>
      <c r="Q16" s="631"/>
      <c r="R16" s="631"/>
      <c r="S16" s="632"/>
      <c r="T16" s="606">
        <f>SUM(D16:S16,D10:S10)</f>
        <v>0</v>
      </c>
    </row>
    <row r="24" ht="16.5" customHeight="1"/>
    <row r="25" spans="6:7" ht="12.75">
      <c r="F25" s="608"/>
      <c r="G25" s="608"/>
    </row>
    <row r="26" spans="6:7" ht="12.75">
      <c r="F26" s="608"/>
      <c r="G26" s="608"/>
    </row>
    <row r="28" spans="6:7" ht="12.75">
      <c r="F28" s="608"/>
      <c r="G28" s="608"/>
    </row>
    <row r="30" spans="6:7" ht="12.75">
      <c r="F30" s="608"/>
      <c r="G30" s="608"/>
    </row>
  </sheetData>
  <sheetProtection password="EA98" sheet="1" formatColumns="0" selectLockedCells="1"/>
  <mergeCells count="17">
    <mergeCell ref="B12:B16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0:S10 D12:S15">
      <formula1>0</formula1>
      <formula2>9999999</formula2>
    </dataValidation>
  </dataValidations>
  <printOptions/>
  <pageMargins left="0.39" right="0.4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X35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1" style="91" customWidth="1"/>
    <col min="2" max="2" width="10.66015625" style="101" customWidth="1"/>
    <col min="3" max="16" width="11.5" style="91" customWidth="1"/>
    <col min="17" max="18" width="11.5" style="0" customWidth="1"/>
    <col min="19" max="20" width="9.16015625" style="91" customWidth="1"/>
    <col min="21" max="21" width="6.66015625" style="91" customWidth="1"/>
    <col min="22" max="25" width="10.83203125" style="91" customWidth="1"/>
    <col min="26" max="16384" width="10.66015625" style="91" customWidth="1"/>
  </cols>
  <sheetData>
    <row r="1" spans="1:19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3"/>
      <c r="P1" s="322"/>
      <c r="Q1"/>
      <c r="R1"/>
      <c r="S1"/>
    </row>
    <row r="2" spans="1:19" s="5" customFormat="1" ht="30" customHeight="1" thickBot="1">
      <c r="A2" s="321"/>
      <c r="B2" s="2"/>
      <c r="C2" s="3"/>
      <c r="D2" s="3"/>
      <c r="E2" s="3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/>
      <c r="R2"/>
      <c r="S2"/>
    </row>
    <row r="3" spans="1:20" ht="18.75" customHeight="1" thickBot="1">
      <c r="A3" s="92"/>
      <c r="B3" s="93"/>
      <c r="C3" s="143" t="s">
        <v>144</v>
      </c>
      <c r="D3" s="144"/>
      <c r="E3" s="144"/>
      <c r="F3" s="145"/>
      <c r="G3" s="144"/>
      <c r="H3" s="144"/>
      <c r="I3" s="144"/>
      <c r="J3" s="144"/>
      <c r="K3" s="144"/>
      <c r="L3" s="144"/>
      <c r="M3" s="1053" t="s">
        <v>145</v>
      </c>
      <c r="N3" s="1054"/>
      <c r="O3" s="1054"/>
      <c r="P3" s="1054"/>
      <c r="Q3" s="1054"/>
      <c r="R3" s="1055"/>
      <c r="S3"/>
      <c r="T3"/>
    </row>
    <row r="4" spans="1:20" ht="21.75" customHeight="1" thickTop="1">
      <c r="A4" s="289" t="s">
        <v>142</v>
      </c>
      <c r="B4" s="290" t="s">
        <v>75</v>
      </c>
      <c r="C4" s="146" t="s">
        <v>191</v>
      </c>
      <c r="D4" s="147"/>
      <c r="E4" s="1050" t="s">
        <v>105</v>
      </c>
      <c r="F4" s="1051"/>
      <c r="G4" s="1052" t="s">
        <v>57</v>
      </c>
      <c r="H4" s="1052"/>
      <c r="I4" s="1052" t="s">
        <v>362</v>
      </c>
      <c r="J4" s="1052"/>
      <c r="K4" s="1052" t="s">
        <v>363</v>
      </c>
      <c r="L4" s="1056"/>
      <c r="M4" s="146" t="s">
        <v>191</v>
      </c>
      <c r="N4" s="148"/>
      <c r="O4" s="149" t="s">
        <v>105</v>
      </c>
      <c r="P4" s="148"/>
      <c r="Q4" s="149" t="s">
        <v>57</v>
      </c>
      <c r="R4" s="148"/>
      <c r="S4"/>
      <c r="T4"/>
    </row>
    <row r="5" spans="1:20" ht="10.5" thickBot="1">
      <c r="A5" s="896" t="s">
        <v>597</v>
      </c>
      <c r="B5" s="291"/>
      <c r="C5" s="150" t="s">
        <v>77</v>
      </c>
      <c r="D5" s="151" t="s">
        <v>78</v>
      </c>
      <c r="E5" s="152" t="s">
        <v>77</v>
      </c>
      <c r="F5" s="151" t="s">
        <v>78</v>
      </c>
      <c r="G5" s="152" t="s">
        <v>77</v>
      </c>
      <c r="H5" s="151" t="s">
        <v>78</v>
      </c>
      <c r="I5" s="152" t="s">
        <v>77</v>
      </c>
      <c r="J5" s="151" t="s">
        <v>78</v>
      </c>
      <c r="K5" s="152" t="s">
        <v>77</v>
      </c>
      <c r="L5" s="151" t="s">
        <v>78</v>
      </c>
      <c r="M5" s="153" t="s">
        <v>77</v>
      </c>
      <c r="N5" s="154" t="s">
        <v>78</v>
      </c>
      <c r="O5" s="155" t="s">
        <v>77</v>
      </c>
      <c r="P5" s="154" t="s">
        <v>78</v>
      </c>
      <c r="Q5" s="155" t="s">
        <v>77</v>
      </c>
      <c r="R5" s="154" t="s">
        <v>78</v>
      </c>
      <c r="S5"/>
      <c r="T5"/>
    </row>
    <row r="6" spans="1:20" ht="12.75" customHeight="1" thickTop="1">
      <c r="A6" s="24" t="str">
        <f>'t1'!A6</f>
        <v>Direttore Generale</v>
      </c>
      <c r="B6" s="292" t="str">
        <f>'t1'!B6</f>
        <v>0D0097</v>
      </c>
      <c r="C6" s="231"/>
      <c r="D6" s="232"/>
      <c r="E6" s="233"/>
      <c r="F6" s="540"/>
      <c r="G6" s="542"/>
      <c r="H6" s="232"/>
      <c r="I6" s="542"/>
      <c r="J6" s="232"/>
      <c r="K6" s="542"/>
      <c r="L6" s="232"/>
      <c r="M6" s="234"/>
      <c r="N6" s="235"/>
      <c r="O6" s="236"/>
      <c r="P6" s="633"/>
      <c r="Q6" s="634"/>
      <c r="R6" s="616"/>
      <c r="S6"/>
      <c r="T6"/>
    </row>
    <row r="7" spans="1:20" ht="12.75" customHeight="1">
      <c r="A7" s="23" t="str">
        <f>'t1'!A7</f>
        <v>Dirigente II fascia</v>
      </c>
      <c r="B7" s="293" t="str">
        <f>'t1'!B7</f>
        <v>0D0079</v>
      </c>
      <c r="C7" s="231"/>
      <c r="D7" s="232"/>
      <c r="E7" s="233"/>
      <c r="F7" s="540"/>
      <c r="G7" s="240"/>
      <c r="H7" s="232"/>
      <c r="I7" s="240"/>
      <c r="J7" s="232"/>
      <c r="K7" s="240"/>
      <c r="L7" s="232"/>
      <c r="M7" s="234"/>
      <c r="N7" s="235"/>
      <c r="O7" s="236"/>
      <c r="P7" s="635"/>
      <c r="Q7" s="636"/>
      <c r="R7" s="617"/>
      <c r="S7"/>
      <c r="T7"/>
    </row>
    <row r="8" spans="1:20" ht="12.75" customHeight="1">
      <c r="A8" s="23" t="str">
        <f>'t1'!A8</f>
        <v>Dirigente II fascia a tempo determinato</v>
      </c>
      <c r="B8" s="293" t="str">
        <f>'t1'!B8</f>
        <v>0D0080</v>
      </c>
      <c r="C8" s="231"/>
      <c r="D8" s="232"/>
      <c r="E8" s="233"/>
      <c r="F8" s="540"/>
      <c r="G8" s="240"/>
      <c r="H8" s="232"/>
      <c r="I8" s="240"/>
      <c r="J8" s="232"/>
      <c r="K8" s="240"/>
      <c r="L8" s="232"/>
      <c r="M8" s="234"/>
      <c r="N8" s="235"/>
      <c r="O8" s="236"/>
      <c r="P8" s="635"/>
      <c r="Q8" s="636"/>
      <c r="R8" s="617"/>
      <c r="S8"/>
      <c r="T8"/>
    </row>
    <row r="9" spans="1:20" ht="12.75" customHeight="1">
      <c r="A9" s="23" t="str">
        <f>'t1'!A9</f>
        <v>Professional F9</v>
      </c>
      <c r="B9" s="293" t="str">
        <f>'t1'!B9</f>
        <v>0C3PF9</v>
      </c>
      <c r="C9" s="231"/>
      <c r="D9" s="232"/>
      <c r="E9" s="233"/>
      <c r="F9" s="540"/>
      <c r="G9" s="240"/>
      <c r="H9" s="232"/>
      <c r="I9" s="240"/>
      <c r="J9" s="232"/>
      <c r="K9" s="240"/>
      <c r="L9" s="232"/>
      <c r="M9" s="234"/>
      <c r="N9" s="235"/>
      <c r="O9" s="236"/>
      <c r="P9" s="635"/>
      <c r="Q9" s="636"/>
      <c r="R9" s="617"/>
      <c r="S9"/>
      <c r="T9"/>
    </row>
    <row r="10" spans="1:20" ht="12.75" customHeight="1">
      <c r="A10" s="23" t="str">
        <f>'t1'!A10</f>
        <v>Professional F8</v>
      </c>
      <c r="B10" s="293" t="str">
        <f>'t1'!B10</f>
        <v>0C3PF8</v>
      </c>
      <c r="C10" s="231"/>
      <c r="D10" s="232"/>
      <c r="E10" s="233"/>
      <c r="F10" s="540"/>
      <c r="G10" s="240"/>
      <c r="H10" s="232"/>
      <c r="I10" s="240"/>
      <c r="J10" s="232"/>
      <c r="K10" s="240"/>
      <c r="L10" s="232"/>
      <c r="M10" s="234"/>
      <c r="N10" s="235"/>
      <c r="O10" s="236"/>
      <c r="P10" s="635"/>
      <c r="Q10" s="636"/>
      <c r="R10" s="617"/>
      <c r="S10"/>
      <c r="T10"/>
    </row>
    <row r="11" spans="1:20" ht="12.75" customHeight="1">
      <c r="A11" s="23" t="str">
        <f>'t1'!A11</f>
        <v>Professional F7</v>
      </c>
      <c r="B11" s="293" t="str">
        <f>'t1'!B11</f>
        <v>0C3PF7</v>
      </c>
      <c r="C11" s="231"/>
      <c r="D11" s="232"/>
      <c r="E11" s="233"/>
      <c r="F11" s="540"/>
      <c r="G11" s="240"/>
      <c r="H11" s="232"/>
      <c r="I11" s="240"/>
      <c r="J11" s="232"/>
      <c r="K11" s="240"/>
      <c r="L11" s="232"/>
      <c r="M11" s="234"/>
      <c r="N11" s="235"/>
      <c r="O11" s="236"/>
      <c r="P11" s="635"/>
      <c r="Q11" s="636"/>
      <c r="R11" s="617"/>
      <c r="S11"/>
      <c r="T11"/>
    </row>
    <row r="12" spans="1:20" ht="12.75" customHeight="1">
      <c r="A12" s="23" t="str">
        <f>'t1'!A12</f>
        <v>Professional F6</v>
      </c>
      <c r="B12" s="293" t="str">
        <f>'t1'!B12</f>
        <v>0C3PF6</v>
      </c>
      <c r="C12" s="231"/>
      <c r="D12" s="232"/>
      <c r="E12" s="233"/>
      <c r="F12" s="540"/>
      <c r="G12" s="240"/>
      <c r="H12" s="232"/>
      <c r="I12" s="240"/>
      <c r="J12" s="232"/>
      <c r="K12" s="240"/>
      <c r="L12" s="232"/>
      <c r="M12" s="234"/>
      <c r="N12" s="235"/>
      <c r="O12" s="236"/>
      <c r="P12" s="635"/>
      <c r="Q12" s="636"/>
      <c r="R12" s="617"/>
      <c r="S12"/>
      <c r="T12"/>
    </row>
    <row r="13" spans="1:20" ht="12.75" customHeight="1">
      <c r="A13" s="23" t="str">
        <f>'t1'!A13</f>
        <v>Funzionario F7</v>
      </c>
      <c r="B13" s="293" t="str">
        <f>'t1'!B13</f>
        <v>0C3FF7</v>
      </c>
      <c r="C13" s="231"/>
      <c r="D13" s="232"/>
      <c r="E13" s="233"/>
      <c r="F13" s="540"/>
      <c r="G13" s="240"/>
      <c r="H13" s="232"/>
      <c r="I13" s="240"/>
      <c r="J13" s="232"/>
      <c r="K13" s="240"/>
      <c r="L13" s="232"/>
      <c r="M13" s="234"/>
      <c r="N13" s="235"/>
      <c r="O13" s="236"/>
      <c r="P13" s="635"/>
      <c r="Q13" s="636"/>
      <c r="R13" s="617"/>
      <c r="S13"/>
      <c r="T13"/>
    </row>
    <row r="14" spans="1:20" ht="12.75" customHeight="1">
      <c r="A14" s="23" t="str">
        <f>'t1'!A14</f>
        <v>Funzionario F6</v>
      </c>
      <c r="B14" s="293" t="str">
        <f>'t1'!B14</f>
        <v>0C3FF6</v>
      </c>
      <c r="C14" s="231"/>
      <c r="D14" s="232"/>
      <c r="E14" s="233"/>
      <c r="F14" s="540"/>
      <c r="G14" s="240"/>
      <c r="H14" s="232"/>
      <c r="I14" s="240"/>
      <c r="J14" s="232"/>
      <c r="K14" s="240"/>
      <c r="L14" s="232"/>
      <c r="M14" s="234"/>
      <c r="N14" s="235"/>
      <c r="O14" s="236"/>
      <c r="P14" s="635"/>
      <c r="Q14" s="636"/>
      <c r="R14" s="617"/>
      <c r="S14"/>
      <c r="T14"/>
    </row>
    <row r="15" spans="1:20" ht="12.75" customHeight="1">
      <c r="A15" s="23" t="str">
        <f>'t1'!A15</f>
        <v>Funzionario F5</v>
      </c>
      <c r="B15" s="293" t="str">
        <f>'t1'!B15</f>
        <v>0C3FF5</v>
      </c>
      <c r="C15" s="231"/>
      <c r="D15" s="232"/>
      <c r="E15" s="233"/>
      <c r="F15" s="540"/>
      <c r="G15" s="240"/>
      <c r="H15" s="232"/>
      <c r="I15" s="240"/>
      <c r="J15" s="232"/>
      <c r="K15" s="240"/>
      <c r="L15" s="232"/>
      <c r="M15" s="234"/>
      <c r="N15" s="235"/>
      <c r="O15" s="236"/>
      <c r="P15" s="635"/>
      <c r="Q15" s="636"/>
      <c r="R15" s="617"/>
      <c r="S15"/>
      <c r="T15"/>
    </row>
    <row r="16" spans="1:20" ht="12.75" customHeight="1">
      <c r="A16" s="23" t="str">
        <f>'t1'!A16</f>
        <v>Funzionario F4</v>
      </c>
      <c r="B16" s="293" t="str">
        <f>'t1'!B16</f>
        <v>0C3FF4</v>
      </c>
      <c r="C16" s="231"/>
      <c r="D16" s="232"/>
      <c r="E16" s="233"/>
      <c r="F16" s="540"/>
      <c r="G16" s="240"/>
      <c r="H16" s="232"/>
      <c r="I16" s="240"/>
      <c r="J16" s="232"/>
      <c r="K16" s="240"/>
      <c r="L16" s="232"/>
      <c r="M16" s="234"/>
      <c r="N16" s="235"/>
      <c r="O16" s="236"/>
      <c r="P16" s="635"/>
      <c r="Q16" s="636"/>
      <c r="R16" s="617"/>
      <c r="S16"/>
      <c r="T16"/>
    </row>
    <row r="17" spans="1:20" ht="12.75" customHeight="1">
      <c r="A17" s="23" t="str">
        <f>'t1'!A17</f>
        <v>Funzionario F3</v>
      </c>
      <c r="B17" s="293" t="str">
        <f>'t1'!B17</f>
        <v>0C3FF3</v>
      </c>
      <c r="C17" s="231"/>
      <c r="D17" s="232"/>
      <c r="E17" s="233"/>
      <c r="F17" s="540"/>
      <c r="G17" s="240"/>
      <c r="H17" s="232"/>
      <c r="I17" s="240"/>
      <c r="J17" s="232"/>
      <c r="K17" s="240"/>
      <c r="L17" s="232"/>
      <c r="M17" s="234"/>
      <c r="N17" s="235"/>
      <c r="O17" s="236"/>
      <c r="P17" s="635"/>
      <c r="Q17" s="636"/>
      <c r="R17" s="617"/>
      <c r="S17"/>
      <c r="T17"/>
    </row>
    <row r="18" spans="1:20" ht="12.75" customHeight="1">
      <c r="A18" s="23" t="str">
        <f>'t1'!A18</f>
        <v>Funzionaro F2</v>
      </c>
      <c r="B18" s="293" t="str">
        <f>'t1'!B18</f>
        <v>0C3FF2</v>
      </c>
      <c r="C18" s="231"/>
      <c r="D18" s="232"/>
      <c r="E18" s="233"/>
      <c r="F18" s="540"/>
      <c r="G18" s="240"/>
      <c r="H18" s="232"/>
      <c r="I18" s="240"/>
      <c r="J18" s="232"/>
      <c r="K18" s="240"/>
      <c r="L18" s="232"/>
      <c r="M18" s="234"/>
      <c r="N18" s="235"/>
      <c r="O18" s="236"/>
      <c r="P18" s="635"/>
      <c r="Q18" s="636"/>
      <c r="R18" s="617"/>
      <c r="S18"/>
      <c r="T18"/>
    </row>
    <row r="19" spans="1:20" ht="12.75" customHeight="1">
      <c r="A19" s="23" t="str">
        <f>'t1'!A19</f>
        <v>Funzionario F1</v>
      </c>
      <c r="B19" s="293" t="str">
        <f>'t1'!B19</f>
        <v>0C3FF1</v>
      </c>
      <c r="C19" s="231"/>
      <c r="D19" s="232"/>
      <c r="E19" s="233"/>
      <c r="F19" s="540"/>
      <c r="G19" s="240"/>
      <c r="H19" s="232"/>
      <c r="I19" s="240"/>
      <c r="J19" s="232"/>
      <c r="K19" s="240"/>
      <c r="L19" s="232"/>
      <c r="M19" s="234"/>
      <c r="N19" s="235"/>
      <c r="O19" s="236"/>
      <c r="P19" s="635"/>
      <c r="Q19" s="636"/>
      <c r="R19" s="617"/>
      <c r="S19"/>
      <c r="T19"/>
    </row>
    <row r="20" spans="1:20" ht="12.75" customHeight="1">
      <c r="A20" s="23" t="str">
        <f>'t1'!A20</f>
        <v>Collaboratore F6</v>
      </c>
      <c r="B20" s="293" t="str">
        <f>'t1'!B20</f>
        <v>0C2CF6</v>
      </c>
      <c r="C20" s="231"/>
      <c r="D20" s="232"/>
      <c r="E20" s="233"/>
      <c r="F20" s="540"/>
      <c r="G20" s="240"/>
      <c r="H20" s="232"/>
      <c r="I20" s="240"/>
      <c r="J20" s="232"/>
      <c r="K20" s="240"/>
      <c r="L20" s="232"/>
      <c r="M20" s="234"/>
      <c r="N20" s="235"/>
      <c r="O20" s="236"/>
      <c r="P20" s="635"/>
      <c r="Q20" s="636"/>
      <c r="R20" s="617"/>
      <c r="S20"/>
      <c r="T20"/>
    </row>
    <row r="21" spans="1:20" ht="12.75" customHeight="1">
      <c r="A21" s="23" t="str">
        <f>'t1'!A21</f>
        <v>Collaboratore F5</v>
      </c>
      <c r="B21" s="293" t="str">
        <f>'t1'!B21</f>
        <v>0C2CF5</v>
      </c>
      <c r="C21" s="231"/>
      <c r="D21" s="232"/>
      <c r="E21" s="233"/>
      <c r="F21" s="540"/>
      <c r="G21" s="240"/>
      <c r="H21" s="232"/>
      <c r="I21" s="240"/>
      <c r="J21" s="232"/>
      <c r="K21" s="240"/>
      <c r="L21" s="232"/>
      <c r="M21" s="234"/>
      <c r="N21" s="235"/>
      <c r="O21" s="236"/>
      <c r="P21" s="635"/>
      <c r="Q21" s="636"/>
      <c r="R21" s="617"/>
      <c r="S21"/>
      <c r="T21"/>
    </row>
    <row r="22" spans="1:20" ht="12.75" customHeight="1">
      <c r="A22" s="23" t="str">
        <f>'t1'!A22</f>
        <v>Collaboratore F4</v>
      </c>
      <c r="B22" s="293" t="str">
        <f>'t1'!B22</f>
        <v>0C2CF4</v>
      </c>
      <c r="C22" s="231"/>
      <c r="D22" s="232"/>
      <c r="E22" s="233"/>
      <c r="F22" s="540"/>
      <c r="G22" s="240"/>
      <c r="H22" s="232"/>
      <c r="I22" s="240"/>
      <c r="J22" s="232"/>
      <c r="K22" s="240"/>
      <c r="L22" s="232"/>
      <c r="M22" s="234"/>
      <c r="N22" s="235"/>
      <c r="O22" s="236"/>
      <c r="P22" s="635"/>
      <c r="Q22" s="636"/>
      <c r="R22" s="617"/>
      <c r="S22"/>
      <c r="T22"/>
    </row>
    <row r="23" spans="1:20" ht="12.75" customHeight="1">
      <c r="A23" s="23" t="str">
        <f>'t1'!A23</f>
        <v>Collaboratore F3</v>
      </c>
      <c r="B23" s="293" t="str">
        <f>'t1'!B23</f>
        <v>0C2CF3</v>
      </c>
      <c r="C23" s="231"/>
      <c r="D23" s="232"/>
      <c r="E23" s="233"/>
      <c r="F23" s="540"/>
      <c r="G23" s="240"/>
      <c r="H23" s="232"/>
      <c r="I23" s="240"/>
      <c r="J23" s="232"/>
      <c r="K23" s="240"/>
      <c r="L23" s="232"/>
      <c r="M23" s="234"/>
      <c r="N23" s="235"/>
      <c r="O23" s="236"/>
      <c r="P23" s="635"/>
      <c r="Q23" s="636"/>
      <c r="R23" s="617"/>
      <c r="S23"/>
      <c r="T23"/>
    </row>
    <row r="24" spans="1:20" ht="12.75" customHeight="1">
      <c r="A24" s="23" t="str">
        <f>'t1'!A24</f>
        <v>Collaboratore F2</v>
      </c>
      <c r="B24" s="293" t="str">
        <f>'t1'!B24</f>
        <v>0C2CF2</v>
      </c>
      <c r="C24" s="231"/>
      <c r="D24" s="232"/>
      <c r="E24" s="233"/>
      <c r="F24" s="540"/>
      <c r="G24" s="240"/>
      <c r="H24" s="232"/>
      <c r="I24" s="240"/>
      <c r="J24" s="232"/>
      <c r="K24" s="240"/>
      <c r="L24" s="232"/>
      <c r="M24" s="234"/>
      <c r="N24" s="235"/>
      <c r="O24" s="236"/>
      <c r="P24" s="635"/>
      <c r="Q24" s="636"/>
      <c r="R24" s="617"/>
      <c r="S24"/>
      <c r="T24"/>
    </row>
    <row r="25" spans="1:20" ht="12.75" customHeight="1">
      <c r="A25" s="23" t="str">
        <f>'t1'!A25</f>
        <v>Collaboratore F1</v>
      </c>
      <c r="B25" s="293" t="str">
        <f>'t1'!B25</f>
        <v>0C2CF1</v>
      </c>
      <c r="C25" s="231"/>
      <c r="D25" s="232"/>
      <c r="E25" s="233"/>
      <c r="F25" s="540"/>
      <c r="G25" s="240"/>
      <c r="H25" s="232"/>
      <c r="I25" s="240"/>
      <c r="J25" s="232"/>
      <c r="K25" s="240"/>
      <c r="L25" s="232"/>
      <c r="M25" s="234"/>
      <c r="N25" s="235"/>
      <c r="O25" s="236"/>
      <c r="P25" s="635"/>
      <c r="Q25" s="636"/>
      <c r="R25" s="617"/>
      <c r="S25"/>
      <c r="T25"/>
    </row>
    <row r="26" spans="1:20" ht="12.75" customHeight="1">
      <c r="A26" s="23" t="str">
        <f>'t1'!A26</f>
        <v>Operatore F3</v>
      </c>
      <c r="B26" s="293" t="str">
        <f>'t1'!B26</f>
        <v>0C1OF3</v>
      </c>
      <c r="C26" s="231"/>
      <c r="D26" s="232"/>
      <c r="E26" s="233"/>
      <c r="F26" s="540"/>
      <c r="G26" s="240"/>
      <c r="H26" s="232"/>
      <c r="I26" s="240"/>
      <c r="J26" s="232"/>
      <c r="K26" s="240"/>
      <c r="L26" s="232"/>
      <c r="M26" s="234"/>
      <c r="N26" s="235"/>
      <c r="O26" s="236"/>
      <c r="P26" s="635"/>
      <c r="Q26" s="636"/>
      <c r="R26" s="617"/>
      <c r="S26"/>
      <c r="T26"/>
    </row>
    <row r="27" spans="1:20" ht="12.75" customHeight="1">
      <c r="A27" s="23" t="str">
        <f>'t1'!A27</f>
        <v>Operatore F2</v>
      </c>
      <c r="B27" s="293" t="str">
        <f>'t1'!B27</f>
        <v>0C1OF2</v>
      </c>
      <c r="C27" s="231"/>
      <c r="D27" s="232"/>
      <c r="E27" s="233"/>
      <c r="F27" s="540"/>
      <c r="G27" s="240"/>
      <c r="H27" s="232"/>
      <c r="I27" s="240"/>
      <c r="J27" s="232"/>
      <c r="K27" s="240"/>
      <c r="L27" s="232"/>
      <c r="M27" s="234"/>
      <c r="N27" s="235"/>
      <c r="O27" s="236"/>
      <c r="P27" s="635"/>
      <c r="Q27" s="636"/>
      <c r="R27" s="617"/>
      <c r="S27"/>
      <c r="T27"/>
    </row>
    <row r="28" spans="1:20" ht="12.75" customHeight="1">
      <c r="A28" s="23" t="str">
        <f>'t1'!A28</f>
        <v>Operatore F1</v>
      </c>
      <c r="B28" s="293" t="str">
        <f>'t1'!B28</f>
        <v>0C1OF1</v>
      </c>
      <c r="C28" s="231"/>
      <c r="D28" s="232"/>
      <c r="E28" s="233"/>
      <c r="F28" s="540"/>
      <c r="G28" s="240"/>
      <c r="H28" s="232"/>
      <c r="I28" s="240"/>
      <c r="J28" s="232"/>
      <c r="K28" s="240"/>
      <c r="L28" s="232"/>
      <c r="M28" s="234"/>
      <c r="N28" s="235"/>
      <c r="O28" s="236"/>
      <c r="P28" s="635"/>
      <c r="Q28" s="636"/>
      <c r="R28" s="617"/>
      <c r="S28"/>
      <c r="T28"/>
    </row>
    <row r="29" spans="1:20" ht="12.75" customHeight="1" thickBot="1">
      <c r="A29" s="23" t="str">
        <f>'t1'!A29</f>
        <v>Personale contrattista a t. ind. (a)</v>
      </c>
      <c r="B29" s="293" t="str">
        <f>'t1'!B29</f>
        <v>000061</v>
      </c>
      <c r="C29" s="231"/>
      <c r="D29" s="232"/>
      <c r="E29" s="233"/>
      <c r="F29" s="540"/>
      <c r="G29" s="240"/>
      <c r="H29" s="232"/>
      <c r="I29" s="240"/>
      <c r="J29" s="232"/>
      <c r="K29" s="240"/>
      <c r="L29" s="232"/>
      <c r="M29" s="234"/>
      <c r="N29" s="235"/>
      <c r="O29" s="236"/>
      <c r="P29" s="635"/>
      <c r="Q29" s="636"/>
      <c r="R29" s="617"/>
      <c r="S29"/>
      <c r="T29"/>
    </row>
    <row r="30" spans="1:20" ht="15.75" customHeight="1" thickBot="1" thickTop="1">
      <c r="A30" s="99" t="s">
        <v>79</v>
      </c>
      <c r="B30" s="170"/>
      <c r="C30" s="440">
        <f aca="true" t="shared" si="0" ref="C30:R30">SUM(C6:C29)</f>
        <v>0</v>
      </c>
      <c r="D30" s="441">
        <f t="shared" si="0"/>
        <v>0</v>
      </c>
      <c r="E30" s="442">
        <f t="shared" si="0"/>
        <v>0</v>
      </c>
      <c r="F30" s="541">
        <f t="shared" si="0"/>
        <v>0</v>
      </c>
      <c r="G30" s="442">
        <f t="shared" si="0"/>
        <v>0</v>
      </c>
      <c r="H30" s="539">
        <f t="shared" si="0"/>
        <v>0</v>
      </c>
      <c r="I30" s="442">
        <f t="shared" si="0"/>
        <v>0</v>
      </c>
      <c r="J30" s="539">
        <f t="shared" si="0"/>
        <v>0</v>
      </c>
      <c r="K30" s="442">
        <f t="shared" si="0"/>
        <v>0</v>
      </c>
      <c r="L30" s="539">
        <f t="shared" si="0"/>
        <v>0</v>
      </c>
      <c r="M30" s="440">
        <f t="shared" si="0"/>
        <v>0</v>
      </c>
      <c r="N30" s="441">
        <f t="shared" si="0"/>
        <v>0</v>
      </c>
      <c r="O30" s="442">
        <f t="shared" si="0"/>
        <v>0</v>
      </c>
      <c r="P30" s="441">
        <f t="shared" si="0"/>
        <v>0</v>
      </c>
      <c r="Q30" s="637">
        <f t="shared" si="0"/>
        <v>0</v>
      </c>
      <c r="R30" s="555">
        <f t="shared" si="0"/>
        <v>0</v>
      </c>
      <c r="S30"/>
      <c r="T30"/>
    </row>
    <row r="31" spans="1:16" ht="9.75">
      <c r="A31" s="25"/>
      <c r="B31" s="17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4" ht="9.75">
      <c r="A32" s="25" t="str">
        <f>'t1'!$A$201</f>
        <v>(a) personale a tempo indeterminato al quale viene applicato un contratto di lavoro di tipo privatistico (es.:tipografico,chimico,edile,metalmeccanico,portierato, ecc.)</v>
      </c>
      <c r="B32" s="171"/>
      <c r="C32" s="5"/>
      <c r="D32" s="17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S32" s="5"/>
      <c r="T32" s="5"/>
      <c r="U32" s="5"/>
      <c r="V32" s="5"/>
      <c r="W32" s="5"/>
      <c r="X32" s="5"/>
    </row>
    <row r="33" spans="1:2" s="5" customFormat="1" ht="9.75">
      <c r="A33" s="25"/>
      <c r="B33" s="7"/>
    </row>
    <row r="34" spans="1:2" ht="9.75">
      <c r="A34" s="25" t="s">
        <v>249</v>
      </c>
      <c r="B34" s="172"/>
    </row>
    <row r="35" ht="9.75">
      <c r="A35" s="80" t="s">
        <v>146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AC4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38.83203125" style="5" customWidth="1"/>
    <col min="2" max="2" width="9.16015625" style="7" customWidth="1"/>
    <col min="3" max="5" width="4.5" style="7" customWidth="1"/>
    <col min="6" max="26" width="4.5" style="5" customWidth="1"/>
    <col min="27" max="27" width="12" style="5" customWidth="1"/>
    <col min="28" max="50" width="3.83203125" style="5" customWidth="1"/>
    <col min="51" max="16384" width="9.33203125" style="5" customWidth="1"/>
  </cols>
  <sheetData>
    <row r="1" spans="1:27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322"/>
    </row>
    <row r="2" spans="1:27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94"/>
    </row>
    <row r="3" spans="1:27" ht="13.5" thickBot="1">
      <c r="A3" s="314"/>
      <c r="B3" s="13"/>
      <c r="C3" s="1059" t="s">
        <v>74</v>
      </c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229"/>
    </row>
    <row r="4" spans="1:27" s="103" customFormat="1" ht="16.5" customHeight="1" thickTop="1">
      <c r="A4" s="317"/>
      <c r="B4" s="315"/>
      <c r="C4" s="1057" t="s">
        <v>184</v>
      </c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8"/>
      <c r="Y4" s="1058"/>
      <c r="Z4" s="1058"/>
      <c r="AA4" s="319"/>
    </row>
    <row r="5" spans="1:27" ht="63.75" customHeight="1" thickBot="1">
      <c r="A5" s="313" t="s">
        <v>260</v>
      </c>
      <c r="B5" s="316" t="s">
        <v>261</v>
      </c>
      <c r="C5" s="251" t="str">
        <f>B6</f>
        <v>0D0097</v>
      </c>
      <c r="D5" s="252" t="str">
        <f>B7</f>
        <v>0D0079</v>
      </c>
      <c r="E5" s="252" t="str">
        <f>B8</f>
        <v>0D0080</v>
      </c>
      <c r="F5" s="252" t="str">
        <f>B9</f>
        <v>0C3PF9</v>
      </c>
      <c r="G5" s="252" t="str">
        <f>B10</f>
        <v>0C3PF8</v>
      </c>
      <c r="H5" s="252" t="str">
        <f>B11</f>
        <v>0C3PF7</v>
      </c>
      <c r="I5" s="252" t="str">
        <f>B12</f>
        <v>0C3PF6</v>
      </c>
      <c r="J5" s="252" t="str">
        <f>B13</f>
        <v>0C3FF7</v>
      </c>
      <c r="K5" s="252" t="str">
        <f>B14</f>
        <v>0C3FF6</v>
      </c>
      <c r="L5" s="253" t="str">
        <f>B15</f>
        <v>0C3FF5</v>
      </c>
      <c r="M5" s="253" t="str">
        <f>B16</f>
        <v>0C3FF4</v>
      </c>
      <c r="N5" s="252" t="str">
        <f>B17</f>
        <v>0C3FF3</v>
      </c>
      <c r="O5" s="252" t="str">
        <f>B18</f>
        <v>0C3FF2</v>
      </c>
      <c r="P5" s="252" t="str">
        <f>B19</f>
        <v>0C3FF1</v>
      </c>
      <c r="Q5" s="252" t="str">
        <f>B20</f>
        <v>0C2CF6</v>
      </c>
      <c r="R5" s="252" t="str">
        <f>B21</f>
        <v>0C2CF5</v>
      </c>
      <c r="S5" s="252" t="str">
        <f>B22</f>
        <v>0C2CF4</v>
      </c>
      <c r="T5" s="252" t="str">
        <f>B23</f>
        <v>0C2CF3</v>
      </c>
      <c r="U5" s="252" t="str">
        <f>B24</f>
        <v>0C2CF2</v>
      </c>
      <c r="V5" s="253" t="str">
        <f>B25</f>
        <v>0C2CF1</v>
      </c>
      <c r="W5" s="252" t="str">
        <f>B26</f>
        <v>0C1OF3</v>
      </c>
      <c r="X5" s="252" t="str">
        <f>B27</f>
        <v>0C1OF2</v>
      </c>
      <c r="Y5" s="252" t="str">
        <f>B28</f>
        <v>0C1OF1</v>
      </c>
      <c r="Z5" s="252" t="str">
        <f>B29</f>
        <v>000061</v>
      </c>
      <c r="AA5" s="320" t="s">
        <v>141</v>
      </c>
    </row>
    <row r="6" spans="1:27" ht="12" customHeight="1" thickTop="1">
      <c r="A6" s="23" t="str">
        <f>'t1'!A6</f>
        <v>Direttore Generale</v>
      </c>
      <c r="B6" s="156" t="str">
        <f>'t1'!B6</f>
        <v>0D0097</v>
      </c>
      <c r="C6" s="254"/>
      <c r="D6" s="254"/>
      <c r="E6" s="254"/>
      <c r="F6" s="255"/>
      <c r="G6" s="255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443">
        <f aca="true" t="shared" si="0" ref="AA6:AA29">SUM(C6:Z6)</f>
        <v>0</v>
      </c>
    </row>
    <row r="7" spans="1:27" ht="12" customHeight="1">
      <c r="A7" s="157" t="str">
        <f>'t1'!A7</f>
        <v>Dirigente II fascia</v>
      </c>
      <c r="B7" s="230" t="str">
        <f>'t1'!B7</f>
        <v>0D0079</v>
      </c>
      <c r="C7" s="255"/>
      <c r="D7" s="255"/>
      <c r="E7" s="255"/>
      <c r="F7" s="255"/>
      <c r="G7" s="255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443">
        <f t="shared" si="0"/>
        <v>0</v>
      </c>
    </row>
    <row r="8" spans="1:27" ht="12" customHeight="1">
      <c r="A8" s="157" t="str">
        <f>'t1'!A8</f>
        <v>Dirigente II fascia a tempo determinato</v>
      </c>
      <c r="B8" s="230" t="str">
        <f>'t1'!B8</f>
        <v>0D0080</v>
      </c>
      <c r="C8" s="255"/>
      <c r="D8" s="255"/>
      <c r="E8" s="255"/>
      <c r="F8" s="255"/>
      <c r="G8" s="255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443">
        <f t="shared" si="0"/>
        <v>0</v>
      </c>
    </row>
    <row r="9" spans="1:27" ht="12" customHeight="1">
      <c r="A9" s="157" t="str">
        <f>'t1'!A9</f>
        <v>Professional F9</v>
      </c>
      <c r="B9" s="230" t="str">
        <f>'t1'!B9</f>
        <v>0C3PF9</v>
      </c>
      <c r="C9" s="255"/>
      <c r="D9" s="255"/>
      <c r="E9" s="255"/>
      <c r="F9" s="255"/>
      <c r="G9" s="255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443">
        <f t="shared" si="0"/>
        <v>0</v>
      </c>
    </row>
    <row r="10" spans="1:27" ht="12" customHeight="1">
      <c r="A10" s="157" t="str">
        <f>'t1'!A10</f>
        <v>Professional F8</v>
      </c>
      <c r="B10" s="230" t="str">
        <f>'t1'!B10</f>
        <v>0C3PF8</v>
      </c>
      <c r="C10" s="258"/>
      <c r="D10" s="259"/>
      <c r="E10" s="259"/>
      <c r="F10" s="255"/>
      <c r="G10" s="255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443">
        <f t="shared" si="0"/>
        <v>0</v>
      </c>
    </row>
    <row r="11" spans="1:27" ht="12" customHeight="1">
      <c r="A11" s="157" t="str">
        <f>'t1'!A11</f>
        <v>Professional F7</v>
      </c>
      <c r="B11" s="230" t="str">
        <f>'t1'!B11</f>
        <v>0C3PF7</v>
      </c>
      <c r="C11" s="258"/>
      <c r="D11" s="259"/>
      <c r="E11" s="259"/>
      <c r="F11" s="255"/>
      <c r="G11" s="255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443">
        <f t="shared" si="0"/>
        <v>0</v>
      </c>
    </row>
    <row r="12" spans="1:27" ht="12" customHeight="1">
      <c r="A12" s="157" t="str">
        <f>'t1'!A12</f>
        <v>Professional F6</v>
      </c>
      <c r="B12" s="230" t="str">
        <f>'t1'!B12</f>
        <v>0C3PF6</v>
      </c>
      <c r="C12" s="255"/>
      <c r="D12" s="255"/>
      <c r="E12" s="255"/>
      <c r="F12" s="255"/>
      <c r="G12" s="255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443">
        <f t="shared" si="0"/>
        <v>0</v>
      </c>
    </row>
    <row r="13" spans="1:27" ht="12" customHeight="1">
      <c r="A13" s="157" t="str">
        <f>'t1'!A13</f>
        <v>Funzionario F7</v>
      </c>
      <c r="B13" s="230" t="str">
        <f>'t1'!B13</f>
        <v>0C3FF7</v>
      </c>
      <c r="C13" s="260"/>
      <c r="D13" s="260"/>
      <c r="E13" s="260"/>
      <c r="F13" s="260"/>
      <c r="G13" s="260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443">
        <f t="shared" si="0"/>
        <v>0</v>
      </c>
    </row>
    <row r="14" spans="1:27" ht="12" customHeight="1">
      <c r="A14" s="157" t="str">
        <f>'t1'!A14</f>
        <v>Funzionario F6</v>
      </c>
      <c r="B14" s="230" t="str">
        <f>'t1'!B14</f>
        <v>0C3FF6</v>
      </c>
      <c r="C14" s="260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443">
        <f t="shared" si="0"/>
        <v>0</v>
      </c>
    </row>
    <row r="15" spans="1:27" ht="12" customHeight="1">
      <c r="A15" s="157" t="str">
        <f>'t1'!A15</f>
        <v>Funzionario F5</v>
      </c>
      <c r="B15" s="230" t="str">
        <f>'t1'!B15</f>
        <v>0C3FF5</v>
      </c>
      <c r="C15" s="260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443">
        <f t="shared" si="0"/>
        <v>0</v>
      </c>
    </row>
    <row r="16" spans="1:27" ht="12" customHeight="1">
      <c r="A16" s="157" t="str">
        <f>'t1'!A16</f>
        <v>Funzionario F4</v>
      </c>
      <c r="B16" s="230" t="str">
        <f>'t1'!B16</f>
        <v>0C3FF4</v>
      </c>
      <c r="C16" s="260"/>
      <c r="D16" s="255"/>
      <c r="E16" s="255"/>
      <c r="F16" s="255"/>
      <c r="G16" s="255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443">
        <f t="shared" si="0"/>
        <v>0</v>
      </c>
    </row>
    <row r="17" spans="1:27" ht="12" customHeight="1">
      <c r="A17" s="157" t="str">
        <f>'t1'!A17</f>
        <v>Funzionario F3</v>
      </c>
      <c r="B17" s="230" t="str">
        <f>'t1'!B17</f>
        <v>0C3FF3</v>
      </c>
      <c r="C17" s="260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443">
        <f t="shared" si="0"/>
        <v>0</v>
      </c>
    </row>
    <row r="18" spans="1:27" ht="12" customHeight="1">
      <c r="A18" s="157" t="str">
        <f>'t1'!A18</f>
        <v>Funzionaro F2</v>
      </c>
      <c r="B18" s="230" t="str">
        <f>'t1'!B18</f>
        <v>0C3FF2</v>
      </c>
      <c r="C18" s="260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443">
        <f t="shared" si="0"/>
        <v>0</v>
      </c>
    </row>
    <row r="19" spans="1:27" ht="12" customHeight="1">
      <c r="A19" s="157" t="str">
        <f>'t1'!A19</f>
        <v>Funzionario F1</v>
      </c>
      <c r="B19" s="230" t="str">
        <f>'t1'!B19</f>
        <v>0C3FF1</v>
      </c>
      <c r="C19" s="260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443">
        <f t="shared" si="0"/>
        <v>0</v>
      </c>
    </row>
    <row r="20" spans="1:27" ht="12" customHeight="1">
      <c r="A20" s="157" t="str">
        <f>'t1'!A20</f>
        <v>Collaboratore F6</v>
      </c>
      <c r="B20" s="230" t="str">
        <f>'t1'!B20</f>
        <v>0C2CF6</v>
      </c>
      <c r="C20" s="260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443">
        <f t="shared" si="0"/>
        <v>0</v>
      </c>
    </row>
    <row r="21" spans="1:27" ht="12" customHeight="1">
      <c r="A21" s="157" t="str">
        <f>'t1'!A21</f>
        <v>Collaboratore F5</v>
      </c>
      <c r="B21" s="230" t="str">
        <f>'t1'!B21</f>
        <v>0C2CF5</v>
      </c>
      <c r="C21" s="260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443">
        <f t="shared" si="0"/>
        <v>0</v>
      </c>
    </row>
    <row r="22" spans="1:27" ht="12" customHeight="1">
      <c r="A22" s="157" t="str">
        <f>'t1'!A22</f>
        <v>Collaboratore F4</v>
      </c>
      <c r="B22" s="230" t="str">
        <f>'t1'!B22</f>
        <v>0C2CF4</v>
      </c>
      <c r="C22" s="260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443">
        <f t="shared" si="0"/>
        <v>0</v>
      </c>
    </row>
    <row r="23" spans="1:27" ht="12" customHeight="1">
      <c r="A23" s="157" t="str">
        <f>'t1'!A23</f>
        <v>Collaboratore F3</v>
      </c>
      <c r="B23" s="230" t="str">
        <f>'t1'!B23</f>
        <v>0C2CF3</v>
      </c>
      <c r="C23" s="260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443">
        <f t="shared" si="0"/>
        <v>0</v>
      </c>
    </row>
    <row r="24" spans="1:27" ht="12" customHeight="1">
      <c r="A24" s="157" t="str">
        <f>'t1'!A24</f>
        <v>Collaboratore F2</v>
      </c>
      <c r="B24" s="230" t="str">
        <f>'t1'!B24</f>
        <v>0C2CF2</v>
      </c>
      <c r="C24" s="260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443">
        <f t="shared" si="0"/>
        <v>0</v>
      </c>
    </row>
    <row r="25" spans="1:27" ht="12" customHeight="1">
      <c r="A25" s="157" t="str">
        <f>'t1'!A25</f>
        <v>Collaboratore F1</v>
      </c>
      <c r="B25" s="230" t="str">
        <f>'t1'!B25</f>
        <v>0C2CF1</v>
      </c>
      <c r="C25" s="260"/>
      <c r="D25" s="255"/>
      <c r="E25" s="255"/>
      <c r="F25" s="255"/>
      <c r="G25" s="255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443">
        <f t="shared" si="0"/>
        <v>0</v>
      </c>
    </row>
    <row r="26" spans="1:27" ht="12" customHeight="1">
      <c r="A26" s="157" t="str">
        <f>'t1'!A26</f>
        <v>Operatore F3</v>
      </c>
      <c r="B26" s="230" t="str">
        <f>'t1'!B26</f>
        <v>0C1OF3</v>
      </c>
      <c r="C26" s="260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443">
        <f t="shared" si="0"/>
        <v>0</v>
      </c>
    </row>
    <row r="27" spans="1:27" ht="12" customHeight="1">
      <c r="A27" s="157" t="str">
        <f>'t1'!A27</f>
        <v>Operatore F2</v>
      </c>
      <c r="B27" s="230" t="str">
        <f>'t1'!B27</f>
        <v>0C1OF2</v>
      </c>
      <c r="C27" s="260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443">
        <f t="shared" si="0"/>
        <v>0</v>
      </c>
    </row>
    <row r="28" spans="1:27" ht="12" customHeight="1">
      <c r="A28" s="157" t="str">
        <f>'t1'!A28</f>
        <v>Operatore F1</v>
      </c>
      <c r="B28" s="230" t="str">
        <f>'t1'!B28</f>
        <v>0C1OF1</v>
      </c>
      <c r="C28" s="260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443">
        <f t="shared" si="0"/>
        <v>0</v>
      </c>
    </row>
    <row r="29" spans="1:27" ht="12" customHeight="1" thickBot="1">
      <c r="A29" s="157" t="str">
        <f>'t1'!A29</f>
        <v>Personale contrattista a t. ind. (a)</v>
      </c>
      <c r="B29" s="230" t="str">
        <f>'t1'!B29</f>
        <v>000061</v>
      </c>
      <c r="C29" s="26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443">
        <f t="shared" si="0"/>
        <v>0</v>
      </c>
    </row>
    <row r="30" spans="1:27" s="105" customFormat="1" ht="17.25" customHeight="1" thickBot="1" thickTop="1">
      <c r="A30" s="227" t="s">
        <v>181</v>
      </c>
      <c r="B30" s="228"/>
      <c r="C30" s="445">
        <f aca="true" t="shared" si="1" ref="C30:AA30">SUM(C6:C29)</f>
        <v>0</v>
      </c>
      <c r="D30" s="446">
        <f t="shared" si="1"/>
        <v>0</v>
      </c>
      <c r="E30" s="446">
        <f t="shared" si="1"/>
        <v>0</v>
      </c>
      <c r="F30" s="446">
        <f t="shared" si="1"/>
        <v>0</v>
      </c>
      <c r="G30" s="446">
        <f t="shared" si="1"/>
        <v>0</v>
      </c>
      <c r="H30" s="446">
        <f t="shared" si="1"/>
        <v>0</v>
      </c>
      <c r="I30" s="446">
        <f t="shared" si="1"/>
        <v>0</v>
      </c>
      <c r="J30" s="446">
        <f t="shared" si="1"/>
        <v>0</v>
      </c>
      <c r="K30" s="446">
        <f t="shared" si="1"/>
        <v>0</v>
      </c>
      <c r="L30" s="446">
        <f t="shared" si="1"/>
        <v>0</v>
      </c>
      <c r="M30" s="446">
        <f t="shared" si="1"/>
        <v>0</v>
      </c>
      <c r="N30" s="446">
        <f t="shared" si="1"/>
        <v>0</v>
      </c>
      <c r="O30" s="446">
        <f t="shared" si="1"/>
        <v>0</v>
      </c>
      <c r="P30" s="446">
        <f t="shared" si="1"/>
        <v>0</v>
      </c>
      <c r="Q30" s="446">
        <f t="shared" si="1"/>
        <v>0</v>
      </c>
      <c r="R30" s="446">
        <f t="shared" si="1"/>
        <v>0</v>
      </c>
      <c r="S30" s="446">
        <f t="shared" si="1"/>
        <v>0</v>
      </c>
      <c r="T30" s="446">
        <f t="shared" si="1"/>
        <v>0</v>
      </c>
      <c r="U30" s="446">
        <f t="shared" si="1"/>
        <v>0</v>
      </c>
      <c r="V30" s="446">
        <f t="shared" si="1"/>
        <v>0</v>
      </c>
      <c r="W30" s="446">
        <f t="shared" si="1"/>
        <v>0</v>
      </c>
      <c r="X30" s="446">
        <f t="shared" si="1"/>
        <v>0</v>
      </c>
      <c r="Y30" s="446">
        <f t="shared" si="1"/>
        <v>0</v>
      </c>
      <c r="Z30" s="446">
        <f t="shared" si="1"/>
        <v>0</v>
      </c>
      <c r="AA30" s="444">
        <f t="shared" si="1"/>
        <v>0</v>
      </c>
    </row>
    <row r="31" ht="17.25" customHeight="1">
      <c r="A31" s="25" t="str">
        <f>'t1'!$A$201</f>
        <v>(a) personale a tempo indeterminato al quale viene applicato un contratto di lavoro di tipo privatistico (es.:tipografico,chimico,edile,metalmeccanico,portierato, ecc.)</v>
      </c>
    </row>
    <row r="32" ht="9.75">
      <c r="A32" s="25"/>
    </row>
    <row r="41" ht="9.75">
      <c r="AC41" s="166"/>
    </row>
  </sheetData>
  <sheetProtection password="EA98" sheet="1" formatColumns="0" selectLockedCells="1"/>
  <mergeCells count="3">
    <mergeCell ref="C4:Z4"/>
    <mergeCell ref="C3:Z3"/>
    <mergeCell ref="A1:Z1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Y34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39.83203125" style="91" customWidth="1"/>
    <col min="2" max="2" width="10.66015625" style="101" customWidth="1"/>
    <col min="3" max="14" width="11.16015625" style="91" customWidth="1"/>
    <col min="15" max="18" width="9.33203125" style="91" customWidth="1"/>
    <col min="19" max="20" width="11.16015625" style="91" customWidth="1"/>
    <col min="21" max="21" width="6.66015625" style="91" customWidth="1"/>
    <col min="22" max="25" width="10.83203125" style="91" customWidth="1"/>
    <col min="26" max="16384" width="10.66015625" style="91" customWidth="1"/>
  </cols>
  <sheetData>
    <row r="1" spans="1:20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/>
      <c r="T1" s="322"/>
    </row>
    <row r="2" spans="1:20" s="5" customFormat="1" ht="30" customHeight="1" thickBot="1">
      <c r="A2" s="321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1049"/>
      <c r="O2" s="1049"/>
      <c r="P2" s="1049"/>
      <c r="Q2" s="1049"/>
      <c r="R2" s="1049"/>
      <c r="S2" s="1049"/>
      <c r="T2" s="1049"/>
    </row>
    <row r="3" spans="1:25" ht="15" customHeight="1" thickBot="1">
      <c r="A3" s="92"/>
      <c r="B3" s="93"/>
      <c r="C3" s="312" t="s">
        <v>255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V3"/>
      <c r="W3"/>
      <c r="X3"/>
      <c r="Y3"/>
    </row>
    <row r="4" spans="1:25" ht="30" customHeight="1" thickTop="1">
      <c r="A4" s="289" t="s">
        <v>142</v>
      </c>
      <c r="B4" s="96" t="s">
        <v>75</v>
      </c>
      <c r="C4" s="1060" t="s">
        <v>364</v>
      </c>
      <c r="D4" s="1061"/>
      <c r="E4" s="1060" t="s">
        <v>365</v>
      </c>
      <c r="F4" s="1061"/>
      <c r="G4" s="1060" t="s">
        <v>366</v>
      </c>
      <c r="H4" s="1061"/>
      <c r="I4" s="1060" t="s">
        <v>58</v>
      </c>
      <c r="J4" s="1061"/>
      <c r="K4" s="1060" t="s">
        <v>59</v>
      </c>
      <c r="L4" s="1061"/>
      <c r="M4" s="1060" t="s">
        <v>599</v>
      </c>
      <c r="N4" s="1061"/>
      <c r="O4" s="1060" t="s">
        <v>409</v>
      </c>
      <c r="P4" s="1061"/>
      <c r="Q4" s="1060" t="s">
        <v>104</v>
      </c>
      <c r="R4" s="1061"/>
      <c r="S4" s="1060" t="s">
        <v>79</v>
      </c>
      <c r="T4" s="1064"/>
      <c r="V4"/>
      <c r="W4"/>
      <c r="X4"/>
      <c r="Y4"/>
    </row>
    <row r="5" spans="1:25" ht="9.75">
      <c r="A5" s="664"/>
      <c r="B5" s="96"/>
      <c r="C5" s="1062" t="s">
        <v>369</v>
      </c>
      <c r="D5" s="1063"/>
      <c r="E5" s="1062" t="s">
        <v>370</v>
      </c>
      <c r="F5" s="1063"/>
      <c r="G5" s="1062" t="s">
        <v>371</v>
      </c>
      <c r="H5" s="1063"/>
      <c r="I5" s="1062" t="s">
        <v>372</v>
      </c>
      <c r="J5" s="1063"/>
      <c r="K5" s="1062" t="s">
        <v>373</v>
      </c>
      <c r="L5" s="1063"/>
      <c r="M5" s="1062" t="s">
        <v>562</v>
      </c>
      <c r="N5" s="1063"/>
      <c r="O5" s="1062" t="s">
        <v>408</v>
      </c>
      <c r="P5" s="1063"/>
      <c r="Q5" s="1062" t="s">
        <v>374</v>
      </c>
      <c r="R5" s="1063"/>
      <c r="S5" s="1062"/>
      <c r="T5" s="1065"/>
      <c r="V5"/>
      <c r="W5"/>
      <c r="X5"/>
      <c r="Y5"/>
    </row>
    <row r="6" spans="1:25" ht="10.5" thickBot="1">
      <c r="A6" s="97"/>
      <c r="B6" s="98"/>
      <c r="C6" s="666" t="s">
        <v>77</v>
      </c>
      <c r="D6" s="667" t="s">
        <v>78</v>
      </c>
      <c r="E6" s="666" t="s">
        <v>77</v>
      </c>
      <c r="F6" s="667" t="s">
        <v>78</v>
      </c>
      <c r="G6" s="666" t="s">
        <v>77</v>
      </c>
      <c r="H6" s="667" t="s">
        <v>78</v>
      </c>
      <c r="I6" s="666" t="s">
        <v>77</v>
      </c>
      <c r="J6" s="667" t="s">
        <v>78</v>
      </c>
      <c r="K6" s="666" t="s">
        <v>77</v>
      </c>
      <c r="L6" s="667" t="s">
        <v>78</v>
      </c>
      <c r="M6" s="666" t="s">
        <v>77</v>
      </c>
      <c r="N6" s="667" t="s">
        <v>78</v>
      </c>
      <c r="O6" s="666" t="s">
        <v>77</v>
      </c>
      <c r="P6" s="667" t="s">
        <v>78</v>
      </c>
      <c r="Q6" s="666" t="s">
        <v>77</v>
      </c>
      <c r="R6" s="667" t="s">
        <v>78</v>
      </c>
      <c r="S6" s="666" t="s">
        <v>77</v>
      </c>
      <c r="T6" s="668" t="s">
        <v>78</v>
      </c>
      <c r="V6"/>
      <c r="W6"/>
      <c r="X6"/>
      <c r="Y6"/>
    </row>
    <row r="7" spans="1:25" ht="12.75" customHeight="1" thickTop="1">
      <c r="A7" s="24" t="str">
        <f>'t1'!A6</f>
        <v>Direttore Generale</v>
      </c>
      <c r="B7" s="237" t="str">
        <f>'t1'!B6</f>
        <v>0D0097</v>
      </c>
      <c r="C7" s="233"/>
      <c r="D7" s="238"/>
      <c r="E7" s="233"/>
      <c r="F7" s="238"/>
      <c r="G7" s="233"/>
      <c r="H7" s="238"/>
      <c r="I7" s="233"/>
      <c r="J7" s="238"/>
      <c r="K7" s="542"/>
      <c r="L7" s="232"/>
      <c r="M7" s="233"/>
      <c r="N7" s="238"/>
      <c r="O7" s="239"/>
      <c r="P7" s="238"/>
      <c r="Q7" s="239"/>
      <c r="R7" s="238"/>
      <c r="S7" s="447">
        <f>SUM(C7,E7,G7,I7,K7,M7,O7,Q7)</f>
        <v>0</v>
      </c>
      <c r="T7" s="448">
        <f>SUM(D7,F7,H7,J7,L7,N7,P7,R7)</f>
        <v>0</v>
      </c>
      <c r="V7"/>
      <c r="W7"/>
      <c r="X7"/>
      <c r="Y7"/>
    </row>
    <row r="8" spans="1:25" ht="12.75" customHeight="1">
      <c r="A8" s="157" t="str">
        <f>'t1'!A7</f>
        <v>Dirigente II fascia</v>
      </c>
      <c r="B8" s="230" t="str">
        <f>'t1'!B7</f>
        <v>0D0079</v>
      </c>
      <c r="C8" s="233"/>
      <c r="D8" s="238"/>
      <c r="E8" s="233"/>
      <c r="F8" s="238"/>
      <c r="G8" s="233"/>
      <c r="H8" s="238"/>
      <c r="I8" s="233"/>
      <c r="J8" s="238"/>
      <c r="K8" s="544"/>
      <c r="L8" s="232"/>
      <c r="M8" s="233"/>
      <c r="N8" s="238"/>
      <c r="O8" s="239"/>
      <c r="P8" s="238"/>
      <c r="Q8" s="239"/>
      <c r="R8" s="238"/>
      <c r="S8" s="449">
        <f aca="true" t="shared" si="0" ref="S8:S30">SUM(C8,E8,G8,I8,K8,M8,O8,Q8)</f>
        <v>0</v>
      </c>
      <c r="T8" s="450">
        <f aca="true" t="shared" si="1" ref="T8:T30">SUM(D8,F8,H8,J8,L8,N8,P8,R8)</f>
        <v>0</v>
      </c>
      <c r="V8"/>
      <c r="W8"/>
      <c r="X8"/>
      <c r="Y8"/>
    </row>
    <row r="9" spans="1:25" ht="12.75" customHeight="1">
      <c r="A9" s="157" t="str">
        <f>'t1'!A8</f>
        <v>Dirigente II fascia a tempo determinato</v>
      </c>
      <c r="B9" s="230" t="str">
        <f>'t1'!B8</f>
        <v>0D0080</v>
      </c>
      <c r="C9" s="233"/>
      <c r="D9" s="238"/>
      <c r="E9" s="233"/>
      <c r="F9" s="238"/>
      <c r="G9" s="233"/>
      <c r="H9" s="238"/>
      <c r="I9" s="233"/>
      <c r="J9" s="238"/>
      <c r="K9" s="544"/>
      <c r="L9" s="232"/>
      <c r="M9" s="233"/>
      <c r="N9" s="238"/>
      <c r="O9" s="239"/>
      <c r="P9" s="238"/>
      <c r="Q9" s="239"/>
      <c r="R9" s="238"/>
      <c r="S9" s="449">
        <f t="shared" si="0"/>
        <v>0</v>
      </c>
      <c r="T9" s="450">
        <f t="shared" si="1"/>
        <v>0</v>
      </c>
      <c r="V9"/>
      <c r="W9"/>
      <c r="X9"/>
      <c r="Y9"/>
    </row>
    <row r="10" spans="1:25" ht="12.75" customHeight="1">
      <c r="A10" s="157" t="str">
        <f>'t1'!A9</f>
        <v>Professional F9</v>
      </c>
      <c r="B10" s="230" t="str">
        <f>'t1'!B9</f>
        <v>0C3PF9</v>
      </c>
      <c r="C10" s="233"/>
      <c r="D10" s="238"/>
      <c r="E10" s="233"/>
      <c r="F10" s="238"/>
      <c r="G10" s="233"/>
      <c r="H10" s="238"/>
      <c r="I10" s="233"/>
      <c r="J10" s="238"/>
      <c r="K10" s="544"/>
      <c r="L10" s="232"/>
      <c r="M10" s="233"/>
      <c r="N10" s="238"/>
      <c r="O10" s="239"/>
      <c r="P10" s="238"/>
      <c r="Q10" s="239"/>
      <c r="R10" s="238"/>
      <c r="S10" s="449">
        <f t="shared" si="0"/>
        <v>0</v>
      </c>
      <c r="T10" s="450">
        <f t="shared" si="1"/>
        <v>0</v>
      </c>
      <c r="V10"/>
      <c r="W10"/>
      <c r="X10"/>
      <c r="Y10"/>
    </row>
    <row r="11" spans="1:25" ht="12.75" customHeight="1">
      <c r="A11" s="157" t="str">
        <f>'t1'!A10</f>
        <v>Professional F8</v>
      </c>
      <c r="B11" s="230" t="str">
        <f>'t1'!B10</f>
        <v>0C3PF8</v>
      </c>
      <c r="C11" s="233"/>
      <c r="D11" s="238"/>
      <c r="E11" s="233"/>
      <c r="F11" s="238"/>
      <c r="G11" s="233"/>
      <c r="H11" s="238"/>
      <c r="I11" s="233"/>
      <c r="J11" s="238"/>
      <c r="K11" s="544"/>
      <c r="L11" s="232"/>
      <c r="M11" s="233"/>
      <c r="N11" s="238"/>
      <c r="O11" s="239"/>
      <c r="P11" s="238"/>
      <c r="Q11" s="239"/>
      <c r="R11" s="238"/>
      <c r="S11" s="449">
        <f t="shared" si="0"/>
        <v>0</v>
      </c>
      <c r="T11" s="450">
        <f t="shared" si="1"/>
        <v>0</v>
      </c>
      <c r="V11"/>
      <c r="W11"/>
      <c r="X11"/>
      <c r="Y11"/>
    </row>
    <row r="12" spans="1:25" ht="12.75" customHeight="1">
      <c r="A12" s="157" t="str">
        <f>'t1'!A11</f>
        <v>Professional F7</v>
      </c>
      <c r="B12" s="230" t="str">
        <f>'t1'!B11</f>
        <v>0C3PF7</v>
      </c>
      <c r="C12" s="233"/>
      <c r="D12" s="238"/>
      <c r="E12" s="233"/>
      <c r="F12" s="238"/>
      <c r="G12" s="233"/>
      <c r="H12" s="238"/>
      <c r="I12" s="233"/>
      <c r="J12" s="238"/>
      <c r="K12" s="544"/>
      <c r="L12" s="232"/>
      <c r="M12" s="233"/>
      <c r="N12" s="238"/>
      <c r="O12" s="239"/>
      <c r="P12" s="238"/>
      <c r="Q12" s="239"/>
      <c r="R12" s="238"/>
      <c r="S12" s="449">
        <f t="shared" si="0"/>
        <v>0</v>
      </c>
      <c r="T12" s="450">
        <f t="shared" si="1"/>
        <v>0</v>
      </c>
      <c r="V12"/>
      <c r="W12"/>
      <c r="X12"/>
      <c r="Y12"/>
    </row>
    <row r="13" spans="1:25" ht="12.75" customHeight="1">
      <c r="A13" s="157" t="str">
        <f>'t1'!A12</f>
        <v>Professional F6</v>
      </c>
      <c r="B13" s="230" t="str">
        <f>'t1'!B12</f>
        <v>0C3PF6</v>
      </c>
      <c r="C13" s="233"/>
      <c r="D13" s="238"/>
      <c r="E13" s="233"/>
      <c r="F13" s="238"/>
      <c r="G13" s="233"/>
      <c r="H13" s="238"/>
      <c r="I13" s="233"/>
      <c r="J13" s="238"/>
      <c r="K13" s="544"/>
      <c r="L13" s="232"/>
      <c r="M13" s="233"/>
      <c r="N13" s="238"/>
      <c r="O13" s="239"/>
      <c r="P13" s="238"/>
      <c r="Q13" s="239"/>
      <c r="R13" s="238"/>
      <c r="S13" s="449">
        <f t="shared" si="0"/>
        <v>0</v>
      </c>
      <c r="T13" s="450">
        <f t="shared" si="1"/>
        <v>0</v>
      </c>
      <c r="V13"/>
      <c r="W13"/>
      <c r="X13"/>
      <c r="Y13"/>
    </row>
    <row r="14" spans="1:25" ht="12.75" customHeight="1">
      <c r="A14" s="157" t="str">
        <f>'t1'!A13</f>
        <v>Funzionario F7</v>
      </c>
      <c r="B14" s="230" t="str">
        <f>'t1'!B13</f>
        <v>0C3FF7</v>
      </c>
      <c r="C14" s="233"/>
      <c r="D14" s="238"/>
      <c r="E14" s="233"/>
      <c r="F14" s="238"/>
      <c r="G14" s="233"/>
      <c r="H14" s="238"/>
      <c r="I14" s="233"/>
      <c r="J14" s="238"/>
      <c r="K14" s="544"/>
      <c r="L14" s="232"/>
      <c r="M14" s="233"/>
      <c r="N14" s="238"/>
      <c r="O14" s="239"/>
      <c r="P14" s="238"/>
      <c r="Q14" s="239"/>
      <c r="R14" s="238"/>
      <c r="S14" s="449">
        <f t="shared" si="0"/>
        <v>0</v>
      </c>
      <c r="T14" s="450">
        <f t="shared" si="1"/>
        <v>0</v>
      </c>
      <c r="V14"/>
      <c r="W14"/>
      <c r="X14"/>
      <c r="Y14"/>
    </row>
    <row r="15" spans="1:25" ht="12.75" customHeight="1">
      <c r="A15" s="157" t="str">
        <f>'t1'!A14</f>
        <v>Funzionario F6</v>
      </c>
      <c r="B15" s="230" t="str">
        <f>'t1'!B14</f>
        <v>0C3FF6</v>
      </c>
      <c r="C15" s="233"/>
      <c r="D15" s="238"/>
      <c r="E15" s="233"/>
      <c r="F15" s="238"/>
      <c r="G15" s="233"/>
      <c r="H15" s="238"/>
      <c r="I15" s="233"/>
      <c r="J15" s="238"/>
      <c r="K15" s="544"/>
      <c r="L15" s="232"/>
      <c r="M15" s="233"/>
      <c r="N15" s="238"/>
      <c r="O15" s="239"/>
      <c r="P15" s="238"/>
      <c r="Q15" s="239"/>
      <c r="R15" s="238"/>
      <c r="S15" s="449">
        <f t="shared" si="0"/>
        <v>0</v>
      </c>
      <c r="T15" s="450">
        <f t="shared" si="1"/>
        <v>0</v>
      </c>
      <c r="V15"/>
      <c r="W15"/>
      <c r="X15"/>
      <c r="Y15"/>
    </row>
    <row r="16" spans="1:25" ht="12.75" customHeight="1">
      <c r="A16" s="157" t="str">
        <f>'t1'!A15</f>
        <v>Funzionario F5</v>
      </c>
      <c r="B16" s="230" t="str">
        <f>'t1'!B15</f>
        <v>0C3FF5</v>
      </c>
      <c r="C16" s="233"/>
      <c r="D16" s="238"/>
      <c r="E16" s="233"/>
      <c r="F16" s="238"/>
      <c r="G16" s="233"/>
      <c r="H16" s="238"/>
      <c r="I16" s="233"/>
      <c r="J16" s="238"/>
      <c r="K16" s="544"/>
      <c r="L16" s="232"/>
      <c r="M16" s="233"/>
      <c r="N16" s="238"/>
      <c r="O16" s="239"/>
      <c r="P16" s="238"/>
      <c r="Q16" s="239"/>
      <c r="R16" s="238"/>
      <c r="S16" s="449">
        <f t="shared" si="0"/>
        <v>0</v>
      </c>
      <c r="T16" s="450">
        <f t="shared" si="1"/>
        <v>0</v>
      </c>
      <c r="V16"/>
      <c r="W16"/>
      <c r="X16"/>
      <c r="Y16"/>
    </row>
    <row r="17" spans="1:25" ht="12.75" customHeight="1">
      <c r="A17" s="157" t="str">
        <f>'t1'!A16</f>
        <v>Funzionario F4</v>
      </c>
      <c r="B17" s="230" t="str">
        <f>'t1'!B16</f>
        <v>0C3FF4</v>
      </c>
      <c r="C17" s="233"/>
      <c r="D17" s="238"/>
      <c r="E17" s="233"/>
      <c r="F17" s="238"/>
      <c r="G17" s="233"/>
      <c r="H17" s="238"/>
      <c r="I17" s="233"/>
      <c r="J17" s="238"/>
      <c r="K17" s="544"/>
      <c r="L17" s="232"/>
      <c r="M17" s="233"/>
      <c r="N17" s="238"/>
      <c r="O17" s="239"/>
      <c r="P17" s="238"/>
      <c r="Q17" s="239"/>
      <c r="R17" s="238"/>
      <c r="S17" s="449">
        <f t="shared" si="0"/>
        <v>0</v>
      </c>
      <c r="T17" s="450">
        <f t="shared" si="1"/>
        <v>0</v>
      </c>
      <c r="V17"/>
      <c r="W17"/>
      <c r="X17"/>
      <c r="Y17"/>
    </row>
    <row r="18" spans="1:25" ht="12.75" customHeight="1">
      <c r="A18" s="157" t="str">
        <f>'t1'!A17</f>
        <v>Funzionario F3</v>
      </c>
      <c r="B18" s="230" t="str">
        <f>'t1'!B17</f>
        <v>0C3FF3</v>
      </c>
      <c r="C18" s="233"/>
      <c r="D18" s="238"/>
      <c r="E18" s="233"/>
      <c r="F18" s="238"/>
      <c r="G18" s="233"/>
      <c r="H18" s="238"/>
      <c r="I18" s="233"/>
      <c r="J18" s="238"/>
      <c r="K18" s="544"/>
      <c r="L18" s="232"/>
      <c r="M18" s="233"/>
      <c r="N18" s="238"/>
      <c r="O18" s="239"/>
      <c r="P18" s="238"/>
      <c r="Q18" s="239"/>
      <c r="R18" s="238"/>
      <c r="S18" s="449">
        <f t="shared" si="0"/>
        <v>0</v>
      </c>
      <c r="T18" s="450">
        <f t="shared" si="1"/>
        <v>0</v>
      </c>
      <c r="V18"/>
      <c r="W18"/>
      <c r="X18"/>
      <c r="Y18"/>
    </row>
    <row r="19" spans="1:25" ht="12.75" customHeight="1">
      <c r="A19" s="157" t="str">
        <f>'t1'!A18</f>
        <v>Funzionaro F2</v>
      </c>
      <c r="B19" s="230" t="str">
        <f>'t1'!B18</f>
        <v>0C3FF2</v>
      </c>
      <c r="C19" s="233"/>
      <c r="D19" s="238"/>
      <c r="E19" s="233"/>
      <c r="F19" s="238"/>
      <c r="G19" s="233"/>
      <c r="H19" s="238"/>
      <c r="I19" s="233"/>
      <c r="J19" s="238"/>
      <c r="K19" s="544"/>
      <c r="L19" s="232"/>
      <c r="M19" s="233"/>
      <c r="N19" s="238"/>
      <c r="O19" s="239"/>
      <c r="P19" s="238"/>
      <c r="Q19" s="239"/>
      <c r="R19" s="238"/>
      <c r="S19" s="449">
        <f t="shared" si="0"/>
        <v>0</v>
      </c>
      <c r="T19" s="450">
        <f t="shared" si="1"/>
        <v>0</v>
      </c>
      <c r="V19"/>
      <c r="W19"/>
      <c r="X19"/>
      <c r="Y19"/>
    </row>
    <row r="20" spans="1:25" ht="12.75" customHeight="1">
      <c r="A20" s="157" t="str">
        <f>'t1'!A19</f>
        <v>Funzionario F1</v>
      </c>
      <c r="B20" s="230" t="str">
        <f>'t1'!B19</f>
        <v>0C3FF1</v>
      </c>
      <c r="C20" s="233"/>
      <c r="D20" s="238"/>
      <c r="E20" s="233"/>
      <c r="F20" s="238"/>
      <c r="G20" s="233"/>
      <c r="H20" s="238"/>
      <c r="I20" s="233"/>
      <c r="J20" s="238"/>
      <c r="K20" s="544"/>
      <c r="L20" s="232"/>
      <c r="M20" s="233"/>
      <c r="N20" s="238"/>
      <c r="O20" s="239"/>
      <c r="P20" s="238"/>
      <c r="Q20" s="239"/>
      <c r="R20" s="238"/>
      <c r="S20" s="449">
        <f t="shared" si="0"/>
        <v>0</v>
      </c>
      <c r="T20" s="450">
        <f t="shared" si="1"/>
        <v>0</v>
      </c>
      <c r="V20"/>
      <c r="W20"/>
      <c r="X20"/>
      <c r="Y20"/>
    </row>
    <row r="21" spans="1:25" ht="12.75" customHeight="1">
      <c r="A21" s="157" t="str">
        <f>'t1'!A20</f>
        <v>Collaboratore F6</v>
      </c>
      <c r="B21" s="230" t="str">
        <f>'t1'!B20</f>
        <v>0C2CF6</v>
      </c>
      <c r="C21" s="233"/>
      <c r="D21" s="238"/>
      <c r="E21" s="233"/>
      <c r="F21" s="238"/>
      <c r="G21" s="233"/>
      <c r="H21" s="238"/>
      <c r="I21" s="233"/>
      <c r="J21" s="238"/>
      <c r="K21" s="544"/>
      <c r="L21" s="232"/>
      <c r="M21" s="233"/>
      <c r="N21" s="238"/>
      <c r="O21" s="239"/>
      <c r="P21" s="238"/>
      <c r="Q21" s="239"/>
      <c r="R21" s="238"/>
      <c r="S21" s="449">
        <f t="shared" si="0"/>
        <v>0</v>
      </c>
      <c r="T21" s="450">
        <f t="shared" si="1"/>
        <v>0</v>
      </c>
      <c r="V21"/>
      <c r="W21"/>
      <c r="X21"/>
      <c r="Y21"/>
    </row>
    <row r="22" spans="1:25" ht="12.75" customHeight="1">
      <c r="A22" s="157" t="str">
        <f>'t1'!A21</f>
        <v>Collaboratore F5</v>
      </c>
      <c r="B22" s="230" t="str">
        <f>'t1'!B21</f>
        <v>0C2CF5</v>
      </c>
      <c r="C22" s="233"/>
      <c r="D22" s="238"/>
      <c r="E22" s="233"/>
      <c r="F22" s="238"/>
      <c r="G22" s="233"/>
      <c r="H22" s="238"/>
      <c r="I22" s="233"/>
      <c r="J22" s="238"/>
      <c r="K22" s="544"/>
      <c r="L22" s="232"/>
      <c r="M22" s="233"/>
      <c r="N22" s="238"/>
      <c r="O22" s="239"/>
      <c r="P22" s="238"/>
      <c r="Q22" s="239"/>
      <c r="R22" s="238"/>
      <c r="S22" s="449">
        <f t="shared" si="0"/>
        <v>0</v>
      </c>
      <c r="T22" s="450">
        <f t="shared" si="1"/>
        <v>0</v>
      </c>
      <c r="V22"/>
      <c r="W22"/>
      <c r="X22"/>
      <c r="Y22"/>
    </row>
    <row r="23" spans="1:25" ht="12.75" customHeight="1">
      <c r="A23" s="157" t="str">
        <f>'t1'!A22</f>
        <v>Collaboratore F4</v>
      </c>
      <c r="B23" s="230" t="str">
        <f>'t1'!B22</f>
        <v>0C2CF4</v>
      </c>
      <c r="C23" s="233"/>
      <c r="D23" s="238"/>
      <c r="E23" s="233"/>
      <c r="F23" s="238"/>
      <c r="G23" s="233"/>
      <c r="H23" s="238"/>
      <c r="I23" s="233"/>
      <c r="J23" s="238"/>
      <c r="K23" s="544"/>
      <c r="L23" s="232"/>
      <c r="M23" s="233"/>
      <c r="N23" s="238"/>
      <c r="O23" s="239"/>
      <c r="P23" s="238"/>
      <c r="Q23" s="239"/>
      <c r="R23" s="238"/>
      <c r="S23" s="449">
        <f t="shared" si="0"/>
        <v>0</v>
      </c>
      <c r="T23" s="450">
        <f t="shared" si="1"/>
        <v>0</v>
      </c>
      <c r="V23"/>
      <c r="W23"/>
      <c r="X23"/>
      <c r="Y23"/>
    </row>
    <row r="24" spans="1:25" ht="12.75" customHeight="1">
      <c r="A24" s="157" t="str">
        <f>'t1'!A23</f>
        <v>Collaboratore F3</v>
      </c>
      <c r="B24" s="230" t="str">
        <f>'t1'!B23</f>
        <v>0C2CF3</v>
      </c>
      <c r="C24" s="233"/>
      <c r="D24" s="238"/>
      <c r="E24" s="233"/>
      <c r="F24" s="238"/>
      <c r="G24" s="233"/>
      <c r="H24" s="238"/>
      <c r="I24" s="233"/>
      <c r="J24" s="238"/>
      <c r="K24" s="544"/>
      <c r="L24" s="232"/>
      <c r="M24" s="233"/>
      <c r="N24" s="238"/>
      <c r="O24" s="239"/>
      <c r="P24" s="238"/>
      <c r="Q24" s="239"/>
      <c r="R24" s="238"/>
      <c r="S24" s="449">
        <f t="shared" si="0"/>
        <v>0</v>
      </c>
      <c r="T24" s="450">
        <f t="shared" si="1"/>
        <v>0</v>
      </c>
      <c r="V24"/>
      <c r="W24"/>
      <c r="X24"/>
      <c r="Y24"/>
    </row>
    <row r="25" spans="1:25" ht="12.75" customHeight="1">
      <c r="A25" s="157" t="str">
        <f>'t1'!A24</f>
        <v>Collaboratore F2</v>
      </c>
      <c r="B25" s="230" t="str">
        <f>'t1'!B24</f>
        <v>0C2CF2</v>
      </c>
      <c r="C25" s="233"/>
      <c r="D25" s="238"/>
      <c r="E25" s="233"/>
      <c r="F25" s="238"/>
      <c r="G25" s="233"/>
      <c r="H25" s="238"/>
      <c r="I25" s="233"/>
      <c r="J25" s="238"/>
      <c r="K25" s="544"/>
      <c r="L25" s="232"/>
      <c r="M25" s="233"/>
      <c r="N25" s="238"/>
      <c r="O25" s="239"/>
      <c r="P25" s="238"/>
      <c r="Q25" s="239"/>
      <c r="R25" s="238"/>
      <c r="S25" s="449">
        <f t="shared" si="0"/>
        <v>0</v>
      </c>
      <c r="T25" s="450">
        <f t="shared" si="1"/>
        <v>0</v>
      </c>
      <c r="V25"/>
      <c r="W25"/>
      <c r="X25"/>
      <c r="Y25"/>
    </row>
    <row r="26" spans="1:25" ht="12.75" customHeight="1">
      <c r="A26" s="157" t="str">
        <f>'t1'!A25</f>
        <v>Collaboratore F1</v>
      </c>
      <c r="B26" s="230" t="str">
        <f>'t1'!B25</f>
        <v>0C2CF1</v>
      </c>
      <c r="C26" s="233"/>
      <c r="D26" s="238"/>
      <c r="E26" s="233"/>
      <c r="F26" s="238"/>
      <c r="G26" s="233"/>
      <c r="H26" s="238"/>
      <c r="I26" s="233"/>
      <c r="J26" s="238"/>
      <c r="K26" s="544"/>
      <c r="L26" s="232"/>
      <c r="M26" s="233"/>
      <c r="N26" s="238"/>
      <c r="O26" s="239"/>
      <c r="P26" s="238"/>
      <c r="Q26" s="239"/>
      <c r="R26" s="238"/>
      <c r="S26" s="449">
        <f t="shared" si="0"/>
        <v>0</v>
      </c>
      <c r="T26" s="450">
        <f t="shared" si="1"/>
        <v>0</v>
      </c>
      <c r="V26"/>
      <c r="W26"/>
      <c r="X26"/>
      <c r="Y26"/>
    </row>
    <row r="27" spans="1:25" ht="12.75" customHeight="1">
      <c r="A27" s="157" t="str">
        <f>'t1'!A26</f>
        <v>Operatore F3</v>
      </c>
      <c r="B27" s="230" t="str">
        <f>'t1'!B26</f>
        <v>0C1OF3</v>
      </c>
      <c r="C27" s="233"/>
      <c r="D27" s="238"/>
      <c r="E27" s="233"/>
      <c r="F27" s="238"/>
      <c r="G27" s="233"/>
      <c r="H27" s="238"/>
      <c r="I27" s="233"/>
      <c r="J27" s="238"/>
      <c r="K27" s="544"/>
      <c r="L27" s="232"/>
      <c r="M27" s="233"/>
      <c r="N27" s="238"/>
      <c r="O27" s="239"/>
      <c r="P27" s="238"/>
      <c r="Q27" s="239"/>
      <c r="R27" s="238"/>
      <c r="S27" s="449">
        <f t="shared" si="0"/>
        <v>0</v>
      </c>
      <c r="T27" s="450">
        <f t="shared" si="1"/>
        <v>0</v>
      </c>
      <c r="V27"/>
      <c r="W27"/>
      <c r="X27"/>
      <c r="Y27"/>
    </row>
    <row r="28" spans="1:25" ht="12.75" customHeight="1">
      <c r="A28" s="157" t="str">
        <f>'t1'!A27</f>
        <v>Operatore F2</v>
      </c>
      <c r="B28" s="230" t="str">
        <f>'t1'!B27</f>
        <v>0C1OF2</v>
      </c>
      <c r="C28" s="233"/>
      <c r="D28" s="238"/>
      <c r="E28" s="233"/>
      <c r="F28" s="238"/>
      <c r="G28" s="233"/>
      <c r="H28" s="238"/>
      <c r="I28" s="233"/>
      <c r="J28" s="238"/>
      <c r="K28" s="544"/>
      <c r="L28" s="232"/>
      <c r="M28" s="233"/>
      <c r="N28" s="238"/>
      <c r="O28" s="239"/>
      <c r="P28" s="238"/>
      <c r="Q28" s="239"/>
      <c r="R28" s="238"/>
      <c r="S28" s="449">
        <f t="shared" si="0"/>
        <v>0</v>
      </c>
      <c r="T28" s="450">
        <f t="shared" si="1"/>
        <v>0</v>
      </c>
      <c r="V28"/>
      <c r="W28"/>
      <c r="X28"/>
      <c r="Y28"/>
    </row>
    <row r="29" spans="1:25" ht="12.75" customHeight="1">
      <c r="A29" s="157" t="str">
        <f>'t1'!A28</f>
        <v>Operatore F1</v>
      </c>
      <c r="B29" s="230" t="str">
        <f>'t1'!B28</f>
        <v>0C1OF1</v>
      </c>
      <c r="C29" s="233"/>
      <c r="D29" s="238"/>
      <c r="E29" s="233"/>
      <c r="F29" s="238"/>
      <c r="G29" s="233"/>
      <c r="H29" s="238"/>
      <c r="I29" s="233"/>
      <c r="J29" s="238"/>
      <c r="K29" s="544"/>
      <c r="L29" s="232"/>
      <c r="M29" s="233"/>
      <c r="N29" s="238"/>
      <c r="O29" s="239"/>
      <c r="P29" s="238"/>
      <c r="Q29" s="239"/>
      <c r="R29" s="238"/>
      <c r="S29" s="449">
        <f t="shared" si="0"/>
        <v>0</v>
      </c>
      <c r="T29" s="450">
        <f t="shared" si="1"/>
        <v>0</v>
      </c>
      <c r="V29"/>
      <c r="W29"/>
      <c r="X29"/>
      <c r="Y29"/>
    </row>
    <row r="30" spans="1:25" ht="12.75" customHeight="1" thickBot="1">
      <c r="A30" s="157" t="str">
        <f>'t1'!A29</f>
        <v>Personale contrattista a t. ind. (a)</v>
      </c>
      <c r="B30" s="230" t="str">
        <f>'t1'!B29</f>
        <v>000061</v>
      </c>
      <c r="C30" s="233"/>
      <c r="D30" s="238"/>
      <c r="E30" s="233"/>
      <c r="F30" s="238"/>
      <c r="G30" s="233"/>
      <c r="H30" s="238"/>
      <c r="I30" s="233"/>
      <c r="J30" s="238"/>
      <c r="K30" s="544"/>
      <c r="L30" s="232"/>
      <c r="M30" s="233"/>
      <c r="N30" s="238"/>
      <c r="O30" s="239"/>
      <c r="P30" s="238"/>
      <c r="Q30" s="239"/>
      <c r="R30" s="238"/>
      <c r="S30" s="449">
        <f t="shared" si="0"/>
        <v>0</v>
      </c>
      <c r="T30" s="450">
        <f t="shared" si="1"/>
        <v>0</v>
      </c>
      <c r="V30"/>
      <c r="W30"/>
      <c r="X30"/>
      <c r="Y30"/>
    </row>
    <row r="31" spans="1:25" ht="13.5" customHeight="1" thickBot="1" thickTop="1">
      <c r="A31" s="305" t="s">
        <v>79</v>
      </c>
      <c r="B31" s="100"/>
      <c r="C31" s="451">
        <f aca="true" t="shared" si="2" ref="C31:T31">SUM(C7:C30)</f>
        <v>0</v>
      </c>
      <c r="D31" s="452">
        <f t="shared" si="2"/>
        <v>0</v>
      </c>
      <c r="E31" s="451">
        <f t="shared" si="2"/>
        <v>0</v>
      </c>
      <c r="F31" s="452">
        <f t="shared" si="2"/>
        <v>0</v>
      </c>
      <c r="G31" s="451">
        <f t="shared" si="2"/>
        <v>0</v>
      </c>
      <c r="H31" s="452">
        <f t="shared" si="2"/>
        <v>0</v>
      </c>
      <c r="I31" s="451">
        <f t="shared" si="2"/>
        <v>0</v>
      </c>
      <c r="J31" s="452">
        <f t="shared" si="2"/>
        <v>0</v>
      </c>
      <c r="K31" s="451">
        <f t="shared" si="2"/>
        <v>0</v>
      </c>
      <c r="L31" s="543">
        <f t="shared" si="2"/>
        <v>0</v>
      </c>
      <c r="M31" s="451">
        <f>SUM(M7:M30)</f>
        <v>0</v>
      </c>
      <c r="N31" s="452">
        <f>SUM(N7:N30)</f>
        <v>0</v>
      </c>
      <c r="O31" s="451">
        <f t="shared" si="2"/>
        <v>0</v>
      </c>
      <c r="P31" s="452">
        <f t="shared" si="2"/>
        <v>0</v>
      </c>
      <c r="Q31" s="451">
        <f t="shared" si="2"/>
        <v>0</v>
      </c>
      <c r="R31" s="452">
        <f t="shared" si="2"/>
        <v>0</v>
      </c>
      <c r="S31" s="451">
        <f t="shared" si="2"/>
        <v>0</v>
      </c>
      <c r="T31" s="556">
        <f t="shared" si="2"/>
        <v>0</v>
      </c>
      <c r="V31"/>
      <c r="W31"/>
      <c r="X31"/>
      <c r="Y31"/>
    </row>
    <row r="32" ht="18.75" customHeight="1">
      <c r="A32" s="91" t="s">
        <v>106</v>
      </c>
    </row>
    <row r="33" spans="1:14" ht="9.75">
      <c r="A33" s="25" t="str">
        <f>'t1'!$A$201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9.75">
      <c r="A34" s="25"/>
    </row>
  </sheetData>
  <sheetProtection password="EA98" sheet="1" formatColumns="0" selectLockedCells="1"/>
  <mergeCells count="20">
    <mergeCell ref="K4:L4"/>
    <mergeCell ref="M5:N5"/>
    <mergeCell ref="Q5:R5"/>
    <mergeCell ref="C4:D4"/>
    <mergeCell ref="E4:F4"/>
    <mergeCell ref="I4:J4"/>
    <mergeCell ref="Q4:R4"/>
    <mergeCell ref="M4:N4"/>
    <mergeCell ref="O4:P4"/>
    <mergeCell ref="O5:P5"/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printOptions horizontalCentered="1" verticalCentered="1"/>
  <pageMargins left="0" right="0" top="0.15748031496062992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W35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36.83203125" style="80" customWidth="1"/>
    <col min="2" max="2" width="10.66015625" style="90" customWidth="1"/>
    <col min="3" max="8" width="10.83203125" style="80" customWidth="1"/>
    <col min="9" max="12" width="11.16015625" style="80" customWidth="1"/>
    <col min="13" max="20" width="10.33203125" style="80" customWidth="1"/>
    <col min="21" max="22" width="10.83203125" style="80" customWidth="1"/>
    <col min="23" max="23" width="5.83203125" style="80" customWidth="1"/>
    <col min="24" max="16384" width="10.66015625" style="80" customWidth="1"/>
  </cols>
  <sheetData>
    <row r="1" spans="1:23" s="5" customFormat="1" ht="43.5" customHeight="1">
      <c r="A1" s="1048" t="str">
        <f>'t1'!A1</f>
        <v>COMPARTO Digit-PA - anno 2016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358"/>
      <c r="R1" s="358"/>
      <c r="S1" s="358"/>
      <c r="T1" s="358"/>
      <c r="U1" s="3"/>
      <c r="V1" s="322"/>
      <c r="W1"/>
    </row>
    <row r="2" spans="1:22" ht="30" customHeight="1" thickBot="1">
      <c r="A2" s="76"/>
      <c r="B2" s="77"/>
      <c r="C2" s="78"/>
      <c r="D2" s="79"/>
      <c r="E2" s="79"/>
      <c r="F2" s="79"/>
      <c r="G2" s="78"/>
      <c r="H2" s="78"/>
      <c r="I2" s="78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</row>
    <row r="3" spans="1:22" ht="15" customHeight="1" thickBot="1">
      <c r="A3" s="81"/>
      <c r="B3" s="82"/>
      <c r="C3" s="83" t="s">
        <v>256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37.5" customHeight="1" thickTop="1">
      <c r="A4" s="288" t="s">
        <v>147</v>
      </c>
      <c r="B4" s="86" t="s">
        <v>75</v>
      </c>
      <c r="C4" s="1068" t="s">
        <v>368</v>
      </c>
      <c r="D4" s="1051"/>
      <c r="E4" s="1068" t="s">
        <v>104</v>
      </c>
      <c r="F4" s="1051"/>
      <c r="G4" s="1068" t="s">
        <v>579</v>
      </c>
      <c r="H4" s="1069"/>
      <c r="I4" s="1070" t="s">
        <v>341</v>
      </c>
      <c r="J4" s="1072"/>
      <c r="K4" s="1068" t="s">
        <v>342</v>
      </c>
      <c r="L4" s="1069"/>
      <c r="M4" s="1068" t="s">
        <v>344</v>
      </c>
      <c r="N4" s="1069"/>
      <c r="O4" s="1070" t="s">
        <v>345</v>
      </c>
      <c r="P4" s="1071"/>
      <c r="Q4" s="1068" t="s">
        <v>563</v>
      </c>
      <c r="R4" s="1069"/>
      <c r="S4" s="1070" t="s">
        <v>564</v>
      </c>
      <c r="T4" s="1071"/>
      <c r="U4" s="1075" t="s">
        <v>79</v>
      </c>
      <c r="V4" s="1076"/>
    </row>
    <row r="5" spans="1:22" ht="9.75">
      <c r="A5" s="665"/>
      <c r="B5" s="86"/>
      <c r="C5" s="1066" t="s">
        <v>375</v>
      </c>
      <c r="D5" s="1067"/>
      <c r="E5" s="1066" t="s">
        <v>376</v>
      </c>
      <c r="F5" s="1067"/>
      <c r="G5" s="1066" t="s">
        <v>377</v>
      </c>
      <c r="H5" s="1067"/>
      <c r="I5" s="1066" t="s">
        <v>378</v>
      </c>
      <c r="J5" s="1067"/>
      <c r="K5" s="1066" t="s">
        <v>379</v>
      </c>
      <c r="L5" s="1067"/>
      <c r="M5" s="1066" t="s">
        <v>380</v>
      </c>
      <c r="N5" s="1067"/>
      <c r="O5" s="1066" t="s">
        <v>381</v>
      </c>
      <c r="P5" s="1067"/>
      <c r="Q5" s="1066" t="s">
        <v>565</v>
      </c>
      <c r="R5" s="1067"/>
      <c r="S5" s="1066" t="s">
        <v>566</v>
      </c>
      <c r="T5" s="1067"/>
      <c r="U5" s="1073"/>
      <c r="V5" s="1074"/>
    </row>
    <row r="6" spans="1:22" ht="10.5" thickBot="1">
      <c r="A6" s="897" t="s">
        <v>597</v>
      </c>
      <c r="B6" s="87"/>
      <c r="C6" s="669" t="s">
        <v>77</v>
      </c>
      <c r="D6" s="670" t="s">
        <v>78</v>
      </c>
      <c r="E6" s="669" t="s">
        <v>77</v>
      </c>
      <c r="F6" s="670" t="s">
        <v>78</v>
      </c>
      <c r="G6" s="669" t="s">
        <v>77</v>
      </c>
      <c r="H6" s="670" t="s">
        <v>78</v>
      </c>
      <c r="I6" s="669" t="s">
        <v>77</v>
      </c>
      <c r="J6" s="670" t="s">
        <v>78</v>
      </c>
      <c r="K6" s="669" t="s">
        <v>77</v>
      </c>
      <c r="L6" s="670" t="s">
        <v>78</v>
      </c>
      <c r="M6" s="669" t="s">
        <v>77</v>
      </c>
      <c r="N6" s="670" t="s">
        <v>78</v>
      </c>
      <c r="O6" s="669" t="s">
        <v>77</v>
      </c>
      <c r="P6" s="670" t="s">
        <v>78</v>
      </c>
      <c r="Q6" s="669" t="s">
        <v>77</v>
      </c>
      <c r="R6" s="670" t="s">
        <v>78</v>
      </c>
      <c r="S6" s="669" t="s">
        <v>77</v>
      </c>
      <c r="T6" s="670" t="s">
        <v>78</v>
      </c>
      <c r="U6" s="669" t="s">
        <v>77</v>
      </c>
      <c r="V6" s="671" t="s">
        <v>78</v>
      </c>
    </row>
    <row r="7" spans="1:22" ht="12" customHeight="1" thickTop="1">
      <c r="A7" s="24" t="str">
        <f>'t1'!A6</f>
        <v>Direttore Generale</v>
      </c>
      <c r="B7" s="237" t="str">
        <f>'t1'!B6</f>
        <v>0D0097</v>
      </c>
      <c r="C7" s="721"/>
      <c r="D7" s="722"/>
      <c r="E7" s="721"/>
      <c r="F7" s="723"/>
      <c r="G7" s="721"/>
      <c r="H7" s="723"/>
      <c r="I7" s="721"/>
      <c r="J7" s="722"/>
      <c r="K7" s="723"/>
      <c r="L7" s="722"/>
      <c r="M7" s="723"/>
      <c r="N7" s="722"/>
      <c r="O7" s="724"/>
      <c r="P7" s="725"/>
      <c r="Q7" s="832"/>
      <c r="R7" s="833"/>
      <c r="S7" s="834"/>
      <c r="T7" s="833"/>
      <c r="U7" s="453">
        <f>SUM(C7,E7,G7,I7,K7,M7,O7,Q7,S7)</f>
        <v>0</v>
      </c>
      <c r="V7" s="454">
        <f>SUM(D7,F7,H7,J7,L7,N7,P7,R7,T7)</f>
        <v>0</v>
      </c>
    </row>
    <row r="8" spans="1:22" ht="12" customHeight="1">
      <c r="A8" s="157" t="str">
        <f>'t1'!A7</f>
        <v>Dirigente II fascia</v>
      </c>
      <c r="B8" s="230" t="str">
        <f>'t1'!B7</f>
        <v>0D0079</v>
      </c>
      <c r="C8" s="726"/>
      <c r="D8" s="727"/>
      <c r="E8" s="726"/>
      <c r="F8" s="728"/>
      <c r="G8" s="726"/>
      <c r="H8" s="728"/>
      <c r="I8" s="726"/>
      <c r="J8" s="727"/>
      <c r="K8" s="728"/>
      <c r="L8" s="727"/>
      <c r="M8" s="728"/>
      <c r="N8" s="727"/>
      <c r="O8" s="729"/>
      <c r="P8" s="730"/>
      <c r="Q8" s="835"/>
      <c r="R8" s="836"/>
      <c r="S8" s="837"/>
      <c r="T8" s="836"/>
      <c r="U8" s="453">
        <f aca="true" t="shared" si="0" ref="U8:U30">SUM(C8,E8,G8,I8,K8,M8,O8,Q8,S8)</f>
        <v>0</v>
      </c>
      <c r="V8" s="454">
        <f aca="true" t="shared" si="1" ref="V8:V30">SUM(D8,F8,H8,J8,L8,N8,P8,R8,T8)</f>
        <v>0</v>
      </c>
    </row>
    <row r="9" spans="1:22" ht="12" customHeight="1">
      <c r="A9" s="157" t="str">
        <f>'t1'!A8</f>
        <v>Dirigente II fascia a tempo determinato</v>
      </c>
      <c r="B9" s="230" t="str">
        <f>'t1'!B8</f>
        <v>0D0080</v>
      </c>
      <c r="C9" s="726"/>
      <c r="D9" s="727"/>
      <c r="E9" s="726"/>
      <c r="F9" s="728"/>
      <c r="G9" s="726"/>
      <c r="H9" s="728"/>
      <c r="I9" s="726"/>
      <c r="J9" s="727"/>
      <c r="K9" s="728"/>
      <c r="L9" s="727"/>
      <c r="M9" s="728"/>
      <c r="N9" s="727"/>
      <c r="O9" s="729"/>
      <c r="P9" s="730"/>
      <c r="Q9" s="835"/>
      <c r="R9" s="836"/>
      <c r="S9" s="837"/>
      <c r="T9" s="836"/>
      <c r="U9" s="453">
        <f t="shared" si="0"/>
        <v>0</v>
      </c>
      <c r="V9" s="454">
        <f t="shared" si="1"/>
        <v>0</v>
      </c>
    </row>
    <row r="10" spans="1:22" ht="12" customHeight="1">
      <c r="A10" s="157" t="str">
        <f>'t1'!A9</f>
        <v>Professional F9</v>
      </c>
      <c r="B10" s="230" t="str">
        <f>'t1'!B9</f>
        <v>0C3PF9</v>
      </c>
      <c r="C10" s="726"/>
      <c r="D10" s="727"/>
      <c r="E10" s="726"/>
      <c r="F10" s="728"/>
      <c r="G10" s="726"/>
      <c r="H10" s="728"/>
      <c r="I10" s="726"/>
      <c r="J10" s="727"/>
      <c r="K10" s="728"/>
      <c r="L10" s="727"/>
      <c r="M10" s="728"/>
      <c r="N10" s="727"/>
      <c r="O10" s="729"/>
      <c r="P10" s="730"/>
      <c r="Q10" s="835"/>
      <c r="R10" s="836"/>
      <c r="S10" s="837"/>
      <c r="T10" s="836"/>
      <c r="U10" s="453">
        <f t="shared" si="0"/>
        <v>0</v>
      </c>
      <c r="V10" s="454">
        <f t="shared" si="1"/>
        <v>0</v>
      </c>
    </row>
    <row r="11" spans="1:22" ht="12" customHeight="1">
      <c r="A11" s="157" t="str">
        <f>'t1'!A10</f>
        <v>Professional F8</v>
      </c>
      <c r="B11" s="230" t="str">
        <f>'t1'!B10</f>
        <v>0C3PF8</v>
      </c>
      <c r="C11" s="726"/>
      <c r="D11" s="727"/>
      <c r="E11" s="726"/>
      <c r="F11" s="728"/>
      <c r="G11" s="726"/>
      <c r="H11" s="728"/>
      <c r="I11" s="726"/>
      <c r="J11" s="727"/>
      <c r="K11" s="728"/>
      <c r="L11" s="727"/>
      <c r="M11" s="728"/>
      <c r="N11" s="727"/>
      <c r="O11" s="729"/>
      <c r="P11" s="730"/>
      <c r="Q11" s="835"/>
      <c r="R11" s="836"/>
      <c r="S11" s="837"/>
      <c r="T11" s="836"/>
      <c r="U11" s="453">
        <f t="shared" si="0"/>
        <v>0</v>
      </c>
      <c r="V11" s="454">
        <f t="shared" si="1"/>
        <v>0</v>
      </c>
    </row>
    <row r="12" spans="1:22" ht="12" customHeight="1">
      <c r="A12" s="157" t="str">
        <f>'t1'!A11</f>
        <v>Professional F7</v>
      </c>
      <c r="B12" s="230" t="str">
        <f>'t1'!B11</f>
        <v>0C3PF7</v>
      </c>
      <c r="C12" s="726"/>
      <c r="D12" s="727"/>
      <c r="E12" s="726"/>
      <c r="F12" s="728"/>
      <c r="G12" s="726"/>
      <c r="H12" s="728"/>
      <c r="I12" s="726"/>
      <c r="J12" s="727"/>
      <c r="K12" s="728"/>
      <c r="L12" s="727"/>
      <c r="M12" s="728"/>
      <c r="N12" s="727"/>
      <c r="O12" s="729"/>
      <c r="P12" s="730"/>
      <c r="Q12" s="835"/>
      <c r="R12" s="836"/>
      <c r="S12" s="837"/>
      <c r="T12" s="836"/>
      <c r="U12" s="453">
        <f t="shared" si="0"/>
        <v>0</v>
      </c>
      <c r="V12" s="454">
        <f t="shared" si="1"/>
        <v>0</v>
      </c>
    </row>
    <row r="13" spans="1:22" ht="12" customHeight="1">
      <c r="A13" s="157" t="str">
        <f>'t1'!A12</f>
        <v>Professional F6</v>
      </c>
      <c r="B13" s="230" t="str">
        <f>'t1'!B12</f>
        <v>0C3PF6</v>
      </c>
      <c r="C13" s="726"/>
      <c r="D13" s="727"/>
      <c r="E13" s="726"/>
      <c r="F13" s="728"/>
      <c r="G13" s="726"/>
      <c r="H13" s="728"/>
      <c r="I13" s="726"/>
      <c r="J13" s="727"/>
      <c r="K13" s="728"/>
      <c r="L13" s="727"/>
      <c r="M13" s="728"/>
      <c r="N13" s="727"/>
      <c r="O13" s="729"/>
      <c r="P13" s="730"/>
      <c r="Q13" s="835"/>
      <c r="R13" s="836"/>
      <c r="S13" s="837"/>
      <c r="T13" s="836"/>
      <c r="U13" s="453">
        <f t="shared" si="0"/>
        <v>0</v>
      </c>
      <c r="V13" s="454">
        <f t="shared" si="1"/>
        <v>0</v>
      </c>
    </row>
    <row r="14" spans="1:22" ht="12" customHeight="1">
      <c r="A14" s="157" t="str">
        <f>'t1'!A13</f>
        <v>Funzionario F7</v>
      </c>
      <c r="B14" s="230" t="str">
        <f>'t1'!B13</f>
        <v>0C3FF7</v>
      </c>
      <c r="C14" s="726"/>
      <c r="D14" s="727"/>
      <c r="E14" s="726"/>
      <c r="F14" s="728"/>
      <c r="G14" s="726"/>
      <c r="H14" s="728"/>
      <c r="I14" s="726"/>
      <c r="J14" s="727"/>
      <c r="K14" s="728"/>
      <c r="L14" s="727"/>
      <c r="M14" s="728"/>
      <c r="N14" s="727"/>
      <c r="O14" s="729"/>
      <c r="P14" s="730"/>
      <c r="Q14" s="835"/>
      <c r="R14" s="836"/>
      <c r="S14" s="837"/>
      <c r="T14" s="836"/>
      <c r="U14" s="453">
        <f t="shared" si="0"/>
        <v>0</v>
      </c>
      <c r="V14" s="454">
        <f t="shared" si="1"/>
        <v>0</v>
      </c>
    </row>
    <row r="15" spans="1:22" ht="12" customHeight="1">
      <c r="A15" s="157" t="str">
        <f>'t1'!A14</f>
        <v>Funzionario F6</v>
      </c>
      <c r="B15" s="230" t="str">
        <f>'t1'!B14</f>
        <v>0C3FF6</v>
      </c>
      <c r="C15" s="726"/>
      <c r="D15" s="727"/>
      <c r="E15" s="726"/>
      <c r="F15" s="728"/>
      <c r="G15" s="726"/>
      <c r="H15" s="728"/>
      <c r="I15" s="726"/>
      <c r="J15" s="727"/>
      <c r="K15" s="728"/>
      <c r="L15" s="727"/>
      <c r="M15" s="728"/>
      <c r="N15" s="727"/>
      <c r="O15" s="729"/>
      <c r="P15" s="730"/>
      <c r="Q15" s="835"/>
      <c r="R15" s="836"/>
      <c r="S15" s="837"/>
      <c r="T15" s="836"/>
      <c r="U15" s="453">
        <f t="shared" si="0"/>
        <v>0</v>
      </c>
      <c r="V15" s="454">
        <f t="shared" si="1"/>
        <v>0</v>
      </c>
    </row>
    <row r="16" spans="1:22" ht="12" customHeight="1">
      <c r="A16" s="157" t="str">
        <f>'t1'!A15</f>
        <v>Funzionario F5</v>
      </c>
      <c r="B16" s="230" t="str">
        <f>'t1'!B15</f>
        <v>0C3FF5</v>
      </c>
      <c r="C16" s="726"/>
      <c r="D16" s="727"/>
      <c r="E16" s="726"/>
      <c r="F16" s="728"/>
      <c r="G16" s="726"/>
      <c r="H16" s="728"/>
      <c r="I16" s="726"/>
      <c r="J16" s="727"/>
      <c r="K16" s="728"/>
      <c r="L16" s="727"/>
      <c r="M16" s="728"/>
      <c r="N16" s="727"/>
      <c r="O16" s="729"/>
      <c r="P16" s="730"/>
      <c r="Q16" s="835"/>
      <c r="R16" s="836"/>
      <c r="S16" s="837"/>
      <c r="T16" s="836"/>
      <c r="U16" s="453">
        <f t="shared" si="0"/>
        <v>0</v>
      </c>
      <c r="V16" s="454">
        <f t="shared" si="1"/>
        <v>0</v>
      </c>
    </row>
    <row r="17" spans="1:22" ht="12" customHeight="1">
      <c r="A17" s="157" t="str">
        <f>'t1'!A16</f>
        <v>Funzionario F4</v>
      </c>
      <c r="B17" s="230" t="str">
        <f>'t1'!B16</f>
        <v>0C3FF4</v>
      </c>
      <c r="C17" s="726"/>
      <c r="D17" s="727"/>
      <c r="E17" s="726"/>
      <c r="F17" s="728"/>
      <c r="G17" s="726"/>
      <c r="H17" s="728"/>
      <c r="I17" s="726"/>
      <c r="J17" s="727"/>
      <c r="K17" s="728"/>
      <c r="L17" s="727"/>
      <c r="M17" s="728"/>
      <c r="N17" s="727"/>
      <c r="O17" s="729"/>
      <c r="P17" s="730"/>
      <c r="Q17" s="835"/>
      <c r="R17" s="836"/>
      <c r="S17" s="837"/>
      <c r="T17" s="836"/>
      <c r="U17" s="453">
        <f t="shared" si="0"/>
        <v>0</v>
      </c>
      <c r="V17" s="454">
        <f t="shared" si="1"/>
        <v>0</v>
      </c>
    </row>
    <row r="18" spans="1:22" ht="12" customHeight="1">
      <c r="A18" s="157" t="str">
        <f>'t1'!A17</f>
        <v>Funzionario F3</v>
      </c>
      <c r="B18" s="230" t="str">
        <f>'t1'!B17</f>
        <v>0C3FF3</v>
      </c>
      <c r="C18" s="731"/>
      <c r="D18" s="727"/>
      <c r="E18" s="726"/>
      <c r="F18" s="728"/>
      <c r="G18" s="726"/>
      <c r="H18" s="728"/>
      <c r="I18" s="726"/>
      <c r="J18" s="727"/>
      <c r="K18" s="728"/>
      <c r="L18" s="727"/>
      <c r="M18" s="728"/>
      <c r="N18" s="727"/>
      <c r="O18" s="729"/>
      <c r="P18" s="730"/>
      <c r="Q18" s="835"/>
      <c r="R18" s="836"/>
      <c r="S18" s="837"/>
      <c r="T18" s="836"/>
      <c r="U18" s="453">
        <f t="shared" si="0"/>
        <v>0</v>
      </c>
      <c r="V18" s="454">
        <f t="shared" si="1"/>
        <v>0</v>
      </c>
    </row>
    <row r="19" spans="1:22" ht="12" customHeight="1">
      <c r="A19" s="157" t="str">
        <f>'t1'!A18</f>
        <v>Funzionaro F2</v>
      </c>
      <c r="B19" s="230" t="str">
        <f>'t1'!B18</f>
        <v>0C3FF2</v>
      </c>
      <c r="C19" s="731"/>
      <c r="D19" s="732"/>
      <c r="E19" s="733"/>
      <c r="F19" s="734"/>
      <c r="G19" s="733"/>
      <c r="H19" s="734"/>
      <c r="I19" s="731"/>
      <c r="J19" s="732"/>
      <c r="K19" s="734"/>
      <c r="L19" s="732"/>
      <c r="M19" s="734"/>
      <c r="N19" s="732"/>
      <c r="O19" s="735"/>
      <c r="P19" s="734"/>
      <c r="Q19" s="838"/>
      <c r="R19" s="839"/>
      <c r="S19" s="840"/>
      <c r="T19" s="839"/>
      <c r="U19" s="453">
        <f t="shared" si="0"/>
        <v>0</v>
      </c>
      <c r="V19" s="454">
        <f t="shared" si="1"/>
        <v>0</v>
      </c>
    </row>
    <row r="20" spans="1:22" ht="12" customHeight="1">
      <c r="A20" s="157" t="str">
        <f>'t1'!A19</f>
        <v>Funzionario F1</v>
      </c>
      <c r="B20" s="230" t="str">
        <f>'t1'!B19</f>
        <v>0C3FF1</v>
      </c>
      <c r="C20" s="731"/>
      <c r="D20" s="732"/>
      <c r="E20" s="733"/>
      <c r="F20" s="734"/>
      <c r="G20" s="733"/>
      <c r="H20" s="734"/>
      <c r="I20" s="731"/>
      <c r="J20" s="732"/>
      <c r="K20" s="734"/>
      <c r="L20" s="732"/>
      <c r="M20" s="734"/>
      <c r="N20" s="732"/>
      <c r="O20" s="735"/>
      <c r="P20" s="734"/>
      <c r="Q20" s="838"/>
      <c r="R20" s="839"/>
      <c r="S20" s="840"/>
      <c r="T20" s="839"/>
      <c r="U20" s="453">
        <f t="shared" si="0"/>
        <v>0</v>
      </c>
      <c r="V20" s="454">
        <f t="shared" si="1"/>
        <v>0</v>
      </c>
    </row>
    <row r="21" spans="1:22" ht="12" customHeight="1">
      <c r="A21" s="157" t="str">
        <f>'t1'!A20</f>
        <v>Collaboratore F6</v>
      </c>
      <c r="B21" s="230" t="str">
        <f>'t1'!B20</f>
        <v>0C2CF6</v>
      </c>
      <c r="C21" s="731"/>
      <c r="D21" s="732"/>
      <c r="E21" s="733"/>
      <c r="F21" s="734"/>
      <c r="G21" s="733"/>
      <c r="H21" s="734"/>
      <c r="I21" s="731"/>
      <c r="J21" s="732"/>
      <c r="K21" s="734"/>
      <c r="L21" s="732"/>
      <c r="M21" s="734"/>
      <c r="N21" s="732"/>
      <c r="O21" s="735"/>
      <c r="P21" s="734"/>
      <c r="Q21" s="838"/>
      <c r="R21" s="839"/>
      <c r="S21" s="840"/>
      <c r="T21" s="839"/>
      <c r="U21" s="453">
        <f t="shared" si="0"/>
        <v>0</v>
      </c>
      <c r="V21" s="454">
        <f t="shared" si="1"/>
        <v>0</v>
      </c>
    </row>
    <row r="22" spans="1:22" ht="12" customHeight="1">
      <c r="A22" s="157" t="str">
        <f>'t1'!A21</f>
        <v>Collaboratore F5</v>
      </c>
      <c r="B22" s="230" t="str">
        <f>'t1'!B21</f>
        <v>0C2CF5</v>
      </c>
      <c r="C22" s="731"/>
      <c r="D22" s="732"/>
      <c r="E22" s="733"/>
      <c r="F22" s="734"/>
      <c r="G22" s="733"/>
      <c r="H22" s="734"/>
      <c r="I22" s="731"/>
      <c r="J22" s="732"/>
      <c r="K22" s="734"/>
      <c r="L22" s="732"/>
      <c r="M22" s="734"/>
      <c r="N22" s="732"/>
      <c r="O22" s="735"/>
      <c r="P22" s="734"/>
      <c r="Q22" s="838"/>
      <c r="R22" s="839"/>
      <c r="S22" s="840"/>
      <c r="T22" s="839"/>
      <c r="U22" s="453">
        <f t="shared" si="0"/>
        <v>0</v>
      </c>
      <c r="V22" s="454">
        <f t="shared" si="1"/>
        <v>0</v>
      </c>
    </row>
    <row r="23" spans="1:22" ht="12" customHeight="1">
      <c r="A23" s="157" t="str">
        <f>'t1'!A22</f>
        <v>Collaboratore F4</v>
      </c>
      <c r="B23" s="230" t="str">
        <f>'t1'!B22</f>
        <v>0C2CF4</v>
      </c>
      <c r="C23" s="731"/>
      <c r="D23" s="732"/>
      <c r="E23" s="733"/>
      <c r="F23" s="734"/>
      <c r="G23" s="733"/>
      <c r="H23" s="734"/>
      <c r="I23" s="731"/>
      <c r="J23" s="732"/>
      <c r="K23" s="734"/>
      <c r="L23" s="732"/>
      <c r="M23" s="734"/>
      <c r="N23" s="732"/>
      <c r="O23" s="735"/>
      <c r="P23" s="734"/>
      <c r="Q23" s="838"/>
      <c r="R23" s="839"/>
      <c r="S23" s="840"/>
      <c r="T23" s="839"/>
      <c r="U23" s="453">
        <f t="shared" si="0"/>
        <v>0</v>
      </c>
      <c r="V23" s="454">
        <f t="shared" si="1"/>
        <v>0</v>
      </c>
    </row>
    <row r="24" spans="1:22" ht="12" customHeight="1">
      <c r="A24" s="157" t="str">
        <f>'t1'!A23</f>
        <v>Collaboratore F3</v>
      </c>
      <c r="B24" s="230" t="str">
        <f>'t1'!B23</f>
        <v>0C2CF3</v>
      </c>
      <c r="C24" s="731"/>
      <c r="D24" s="732"/>
      <c r="E24" s="733"/>
      <c r="F24" s="734"/>
      <c r="G24" s="733"/>
      <c r="H24" s="734"/>
      <c r="I24" s="731"/>
      <c r="J24" s="732"/>
      <c r="K24" s="734"/>
      <c r="L24" s="732"/>
      <c r="M24" s="734"/>
      <c r="N24" s="732"/>
      <c r="O24" s="735"/>
      <c r="P24" s="734"/>
      <c r="Q24" s="838"/>
      <c r="R24" s="839"/>
      <c r="S24" s="840"/>
      <c r="T24" s="839"/>
      <c r="U24" s="453">
        <f t="shared" si="0"/>
        <v>0</v>
      </c>
      <c r="V24" s="454">
        <f t="shared" si="1"/>
        <v>0</v>
      </c>
    </row>
    <row r="25" spans="1:22" ht="12" customHeight="1">
      <c r="A25" s="157" t="str">
        <f>'t1'!A24</f>
        <v>Collaboratore F2</v>
      </c>
      <c r="B25" s="230" t="str">
        <f>'t1'!B24</f>
        <v>0C2CF2</v>
      </c>
      <c r="C25" s="731"/>
      <c r="D25" s="732"/>
      <c r="E25" s="733"/>
      <c r="F25" s="734"/>
      <c r="G25" s="733"/>
      <c r="H25" s="734"/>
      <c r="I25" s="731"/>
      <c r="J25" s="732"/>
      <c r="K25" s="734"/>
      <c r="L25" s="732"/>
      <c r="M25" s="734"/>
      <c r="N25" s="732"/>
      <c r="O25" s="735"/>
      <c r="P25" s="734"/>
      <c r="Q25" s="838"/>
      <c r="R25" s="839"/>
      <c r="S25" s="840"/>
      <c r="T25" s="839"/>
      <c r="U25" s="453">
        <f t="shared" si="0"/>
        <v>0</v>
      </c>
      <c r="V25" s="454">
        <f t="shared" si="1"/>
        <v>0</v>
      </c>
    </row>
    <row r="26" spans="1:22" ht="12" customHeight="1">
      <c r="A26" s="157" t="str">
        <f>'t1'!A25</f>
        <v>Collaboratore F1</v>
      </c>
      <c r="B26" s="230" t="str">
        <f>'t1'!B25</f>
        <v>0C2CF1</v>
      </c>
      <c r="C26" s="731"/>
      <c r="D26" s="732"/>
      <c r="E26" s="733"/>
      <c r="F26" s="734"/>
      <c r="G26" s="733"/>
      <c r="H26" s="734"/>
      <c r="I26" s="731"/>
      <c r="J26" s="732"/>
      <c r="K26" s="734"/>
      <c r="L26" s="732"/>
      <c r="M26" s="734"/>
      <c r="N26" s="732"/>
      <c r="O26" s="735"/>
      <c r="P26" s="734"/>
      <c r="Q26" s="838"/>
      <c r="R26" s="839"/>
      <c r="S26" s="840"/>
      <c r="T26" s="839"/>
      <c r="U26" s="453">
        <f t="shared" si="0"/>
        <v>0</v>
      </c>
      <c r="V26" s="454">
        <f t="shared" si="1"/>
        <v>0</v>
      </c>
    </row>
    <row r="27" spans="1:22" ht="12" customHeight="1">
      <c r="A27" s="157" t="str">
        <f>'t1'!A26</f>
        <v>Operatore F3</v>
      </c>
      <c r="B27" s="230" t="str">
        <f>'t1'!B26</f>
        <v>0C1OF3</v>
      </c>
      <c r="C27" s="731"/>
      <c r="D27" s="732"/>
      <c r="E27" s="733"/>
      <c r="F27" s="734"/>
      <c r="G27" s="733"/>
      <c r="H27" s="734"/>
      <c r="I27" s="731"/>
      <c r="J27" s="732"/>
      <c r="K27" s="734"/>
      <c r="L27" s="732"/>
      <c r="M27" s="734"/>
      <c r="N27" s="732"/>
      <c r="O27" s="735"/>
      <c r="P27" s="734"/>
      <c r="Q27" s="838"/>
      <c r="R27" s="839"/>
      <c r="S27" s="840"/>
      <c r="T27" s="839"/>
      <c r="U27" s="453">
        <f t="shared" si="0"/>
        <v>0</v>
      </c>
      <c r="V27" s="454">
        <f t="shared" si="1"/>
        <v>0</v>
      </c>
    </row>
    <row r="28" spans="1:22" ht="12" customHeight="1">
      <c r="A28" s="157" t="str">
        <f>'t1'!A27</f>
        <v>Operatore F2</v>
      </c>
      <c r="B28" s="230" t="str">
        <f>'t1'!B27</f>
        <v>0C1OF2</v>
      </c>
      <c r="C28" s="731"/>
      <c r="D28" s="732"/>
      <c r="E28" s="733"/>
      <c r="F28" s="734"/>
      <c r="G28" s="733"/>
      <c r="H28" s="734"/>
      <c r="I28" s="731"/>
      <c r="J28" s="732"/>
      <c r="K28" s="734"/>
      <c r="L28" s="732"/>
      <c r="M28" s="734"/>
      <c r="N28" s="732"/>
      <c r="O28" s="735"/>
      <c r="P28" s="734"/>
      <c r="Q28" s="838"/>
      <c r="R28" s="839"/>
      <c r="S28" s="840"/>
      <c r="T28" s="839"/>
      <c r="U28" s="453">
        <f t="shared" si="0"/>
        <v>0</v>
      </c>
      <c r="V28" s="454">
        <f t="shared" si="1"/>
        <v>0</v>
      </c>
    </row>
    <row r="29" spans="1:22" ht="12" customHeight="1">
      <c r="A29" s="157" t="str">
        <f>'t1'!A28</f>
        <v>Operatore F1</v>
      </c>
      <c r="B29" s="230" t="str">
        <f>'t1'!B28</f>
        <v>0C1OF1</v>
      </c>
      <c r="C29" s="731"/>
      <c r="D29" s="732"/>
      <c r="E29" s="733"/>
      <c r="F29" s="734"/>
      <c r="G29" s="733"/>
      <c r="H29" s="734"/>
      <c r="I29" s="731"/>
      <c r="J29" s="732"/>
      <c r="K29" s="734"/>
      <c r="L29" s="732"/>
      <c r="M29" s="734"/>
      <c r="N29" s="732"/>
      <c r="O29" s="735"/>
      <c r="P29" s="734"/>
      <c r="Q29" s="838"/>
      <c r="R29" s="839"/>
      <c r="S29" s="840"/>
      <c r="T29" s="839"/>
      <c r="U29" s="453">
        <f t="shared" si="0"/>
        <v>0</v>
      </c>
      <c r="V29" s="454">
        <f t="shared" si="1"/>
        <v>0</v>
      </c>
    </row>
    <row r="30" spans="1:22" ht="12" customHeight="1" thickBot="1">
      <c r="A30" s="157" t="str">
        <f>'t1'!A29</f>
        <v>Personale contrattista a t. ind. (a)</v>
      </c>
      <c r="B30" s="230" t="str">
        <f>'t1'!B29</f>
        <v>000061</v>
      </c>
      <c r="C30" s="731"/>
      <c r="D30" s="732"/>
      <c r="E30" s="733"/>
      <c r="F30" s="734"/>
      <c r="G30" s="733"/>
      <c r="H30" s="734"/>
      <c r="I30" s="731"/>
      <c r="J30" s="732"/>
      <c r="K30" s="734"/>
      <c r="L30" s="732"/>
      <c r="M30" s="734"/>
      <c r="N30" s="732"/>
      <c r="O30" s="735"/>
      <c r="P30" s="734"/>
      <c r="Q30" s="838"/>
      <c r="R30" s="839"/>
      <c r="S30" s="840"/>
      <c r="T30" s="839"/>
      <c r="U30" s="453">
        <f t="shared" si="0"/>
        <v>0</v>
      </c>
      <c r="V30" s="454">
        <f t="shared" si="1"/>
        <v>0</v>
      </c>
    </row>
    <row r="31" spans="1:22" ht="12.75" customHeight="1" thickBot="1" thickTop="1">
      <c r="A31" s="88" t="s">
        <v>79</v>
      </c>
      <c r="B31" s="89"/>
      <c r="C31" s="455">
        <f aca="true" t="shared" si="2" ref="C31:V31">SUM(C7:C30)</f>
        <v>0</v>
      </c>
      <c r="D31" s="457">
        <f t="shared" si="2"/>
        <v>0</v>
      </c>
      <c r="E31" s="557">
        <f t="shared" si="2"/>
        <v>0</v>
      </c>
      <c r="F31" s="457">
        <f t="shared" si="2"/>
        <v>0</v>
      </c>
      <c r="G31" s="557">
        <f t="shared" si="2"/>
        <v>0</v>
      </c>
      <c r="H31" s="457">
        <f t="shared" si="2"/>
        <v>0</v>
      </c>
      <c r="I31" s="557">
        <f t="shared" si="2"/>
        <v>0</v>
      </c>
      <c r="J31" s="457">
        <f t="shared" si="2"/>
        <v>0</v>
      </c>
      <c r="K31" s="557">
        <f t="shared" si="2"/>
        <v>0</v>
      </c>
      <c r="L31" s="457">
        <f t="shared" si="2"/>
        <v>0</v>
      </c>
      <c r="M31" s="557">
        <f t="shared" si="2"/>
        <v>0</v>
      </c>
      <c r="N31" s="457">
        <f t="shared" si="2"/>
        <v>0</v>
      </c>
      <c r="O31" s="557">
        <f t="shared" si="2"/>
        <v>0</v>
      </c>
      <c r="P31" s="457">
        <f t="shared" si="2"/>
        <v>0</v>
      </c>
      <c r="Q31" s="841">
        <f>SUM(Q7:Q30)</f>
        <v>0</v>
      </c>
      <c r="R31" s="842">
        <f>SUM(R7:R30)</f>
        <v>0</v>
      </c>
      <c r="S31" s="841">
        <f>SUM(S7:S30)</f>
        <v>0</v>
      </c>
      <c r="T31" s="842">
        <f>SUM(T7:T30)</f>
        <v>0</v>
      </c>
      <c r="U31" s="455">
        <f t="shared" si="2"/>
        <v>0</v>
      </c>
      <c r="V31" s="456">
        <f t="shared" si="2"/>
        <v>0</v>
      </c>
    </row>
    <row r="33" spans="1:20" ht="9.75" customHeight="1">
      <c r="A33" s="25" t="str">
        <f>'t1'!$A$201</f>
        <v>(a) personale a tempo indeterminato al quale viene applicato un contratto di lavoro di tipo privatistico (es.:tipografico,chimico,edile,metalmeccanico,portierato, ecc.)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" s="5" customFormat="1" ht="9.75">
      <c r="A34" s="25"/>
      <c r="B34" s="7"/>
    </row>
    <row r="35" ht="9.75">
      <c r="A35" s="80" t="s">
        <v>158</v>
      </c>
    </row>
  </sheetData>
  <sheetProtection password="EA98" sheet="1" formatColumns="0" selectLockedCells="1"/>
  <mergeCells count="22">
    <mergeCell ref="J2:V2"/>
    <mergeCell ref="I4:J4"/>
    <mergeCell ref="K4:L4"/>
    <mergeCell ref="U5:V5"/>
    <mergeCell ref="O4:P4"/>
    <mergeCell ref="U4:V4"/>
    <mergeCell ref="G5:H5"/>
    <mergeCell ref="I5:J5"/>
    <mergeCell ref="Q4:R4"/>
    <mergeCell ref="S4:T4"/>
    <mergeCell ref="Q5:R5"/>
    <mergeCell ref="S5:T5"/>
    <mergeCell ref="C5:D5"/>
    <mergeCell ref="A1:P1"/>
    <mergeCell ref="G4:H4"/>
    <mergeCell ref="C4:D4"/>
    <mergeCell ref="E4:F4"/>
    <mergeCell ref="K5:L5"/>
    <mergeCell ref="M5:N5"/>
    <mergeCell ref="O5:P5"/>
    <mergeCell ref="M4:N4"/>
    <mergeCell ref="E5:F5"/>
  </mergeCells>
  <printOptions horizontalCentered="1" verticalCentered="1"/>
  <pageMargins left="0" right="0" top="0.1968503937007874" bottom="0.15748031496062992" header="0.15748031496062992" footer="0.1574803149606299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ANTONELLI Gianluca</cp:lastModifiedBy>
  <cp:lastPrinted>2012-05-02T17:05:27Z</cp:lastPrinted>
  <dcterms:created xsi:type="dcterms:W3CDTF">1998-10-29T14:18:41Z</dcterms:created>
  <dcterms:modified xsi:type="dcterms:W3CDTF">2017-05-17T08:35:07Z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