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51" windowWidth="11070" windowHeight="12540" tabRatio="737" activeTab="0"/>
  </bookViews>
  <sheets>
    <sheet name="SI_I" sheetId="1" r:id="rId1"/>
    <sheet name="t1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Squadratura 1" sheetId="15" r:id="rId15"/>
    <sheet name="Squadratura 2" sheetId="16" r:id="rId16"/>
    <sheet name="Squadratura 3" sheetId="17" r:id="rId17"/>
    <sheet name="Squadratura 4" sheetId="18" r:id="rId18"/>
    <sheet name="Incongruenza 2" sheetId="19" r:id="rId19"/>
    <sheet name="Incongruenza 4 e controlli t14" sheetId="20" r:id="rId20"/>
    <sheet name="Incongruenza 5" sheetId="21" r:id="rId21"/>
    <sheet name="Incongruenza 6" sheetId="22" r:id="rId22"/>
    <sheet name="Incongruenza 7" sheetId="23" r:id="rId23"/>
  </sheets>
  <definedNames>
    <definedName name="_xlnm.Print_Area" localSheetId="0">'SI_I'!$A$1:$G$82</definedName>
    <definedName name="_xlnm.Print_Area" localSheetId="14">'Squadratura 1'!$A$1:$J$49</definedName>
    <definedName name="_xlnm.Print_Area" localSheetId="15">'Squadratura 2'!$A$1:$L$50</definedName>
    <definedName name="_xlnm.Print_Area" localSheetId="16">'Squadratura 3'!$A$1:$R$51</definedName>
    <definedName name="_xlnm.Print_Area" localSheetId="17">'Squadratura 4'!$A$1:$I$49</definedName>
    <definedName name="_xlnm.Print_Area" localSheetId="1">'t1'!$A$1:$M$51</definedName>
    <definedName name="_xlnm.Print_Area" localSheetId="9">'t10'!$A$1:$AV$49</definedName>
    <definedName name="_xlnm.Print_Area" localSheetId="10">'t11'!$A$1:$R$51</definedName>
    <definedName name="_xlnm.Print_Area" localSheetId="11">'t12'!$A$1:$K$51</definedName>
    <definedName name="_xlnm.Print_Area" localSheetId="12">'t13'!$A$1:$R$50</definedName>
    <definedName name="_xlnm.Print_Area" localSheetId="13">'t14'!$A$1:$C$26</definedName>
    <definedName name="_xlnm.Print_Area" localSheetId="2">'t3'!$A$1:$J$52</definedName>
    <definedName name="_xlnm.Print_Area" localSheetId="3">'t4'!$A$1:$AT$49</definedName>
    <definedName name="_xlnm.Print_Area" localSheetId="4">'t5'!$A$1:$N$50</definedName>
    <definedName name="_xlnm.Print_Area" localSheetId="6">'t7'!$A$1:$V$49</definedName>
    <definedName name="_xlnm.Print_Area" localSheetId="7">'t8'!$A$1:$Z$50</definedName>
    <definedName name="_xlnm.Print_Area" localSheetId="8">'t9'!$A$1:$L$49</definedName>
    <definedName name="_xlnm.Print_Titles" localSheetId="1">'t1'!$1:$5</definedName>
    <definedName name="_xlnm.Print_Titles" localSheetId="9">'t10'!$A:$B,'t10'!$1:$2</definedName>
    <definedName name="_xlnm.Print_Titles" localSheetId="11">'t12'!$1:$5</definedName>
    <definedName name="_xlnm.Print_Titles" localSheetId="12">'t13'!$1:$5</definedName>
    <definedName name="_xlnm.Print_Titles" localSheetId="3">'t4'!$A:$B,'t4'!$1:$5</definedName>
  </definedNames>
  <calcPr fullCalcOnLoad="1"/>
</workbook>
</file>

<file path=xl/sharedStrings.xml><?xml version="1.0" encoding="utf-8"?>
<sst xmlns="http://schemas.openxmlformats.org/spreadsheetml/2006/main" count="747" uniqueCount="425">
  <si>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</si>
  <si>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</si>
  <si>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</si>
  <si>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</si>
  <si>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</si>
  <si>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</si>
  <si>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</si>
  <si>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</si>
  <si>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SCIOPERI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</si>
  <si>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</si>
  <si>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</si>
  <si>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</si>
  <si>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</si>
  <si>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</si>
  <si>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</si>
  <si>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</si>
  <si>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</si>
  <si>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</si>
  <si>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</si>
  <si>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</si>
  <si>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</si>
  <si>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</si>
  <si>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</si>
  <si>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</si>
  <si>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</si>
  <si>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</si>
  <si>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</si>
  <si>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</si>
  <si>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</si>
  <si>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</si>
  <si>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</si>
  <si>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</si>
  <si>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</si>
  <si>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</si>
  <si>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Altre cause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</si>
  <si>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</si>
  <si>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</si>
  <si>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</si>
  <si>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</si>
  <si>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</si>
  <si>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Codice</t>
  </si>
  <si>
    <t>Importo</t>
  </si>
  <si>
    <t>IRAP</t>
  </si>
  <si>
    <t>ALTRE SPESE</t>
  </si>
  <si>
    <t xml:space="preserve">Voci di spesa </t>
  </si>
  <si>
    <t xml:space="preserve"> </t>
  </si>
  <si>
    <t>INDENNITA' INTEGRATIVA SPECIALE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</si>
  <si>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</si>
  <si>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</si>
  <si>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</si>
  <si>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</si>
  <si>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</si>
  <si>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</si>
  <si>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</si>
  <si>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</si>
  <si>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</si>
  <si>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</si>
  <si>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</si>
  <si>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</si>
  <si>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</si>
  <si>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</si>
  <si>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</si>
  <si>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</si>
  <si>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</si>
  <si>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</si>
  <si>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</si>
  <si>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</si>
  <si>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</si>
  <si>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In part-time
fino al 50%</t>
  </si>
  <si>
    <t>In part-time
oltre il 50%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</si>
  <si>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</si>
  <si>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</si>
  <si>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</si>
  <si>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</si>
  <si>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</si>
  <si>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</si>
  <si>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</si>
  <si>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</si>
  <si>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</si>
  <si>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RIMBORSI RICEVUTI  DALLE AMMINISTRAZIONI PER SPESE DI PERSONALE 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</si>
  <si>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</si>
  <si>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</si>
  <si>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</si>
  <si>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</si>
  <si>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</si>
  <si>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</si>
  <si>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</si>
  <si>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</si>
  <si>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Qualifica/Posiz.economica/Profilo</t>
  </si>
  <si>
    <t>ASSEGNI PER IL NUCLEO FAMILIARE</t>
  </si>
  <si>
    <t>RETRIBUZIONI DEL PERSONALE CON CONTRATTO DI FORMAZIONE E LAVORO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</si>
  <si>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</si>
  <si>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</si>
  <si>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</si>
  <si>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</si>
  <si>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</si>
  <si>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</si>
  <si>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</si>
  <si>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</si>
  <si>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</si>
  <si>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</si>
  <si>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</si>
  <si>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</si>
  <si>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</si>
  <si>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</si>
  <si>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</si>
  <si>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</si>
  <si>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</si>
  <si>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</si>
  <si>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</si>
  <si>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</si>
  <si>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</si>
  <si>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</si>
  <si>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</si>
  <si>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</si>
  <si>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</si>
  <si>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41 e oltre</t>
  </si>
  <si>
    <t>fino a 19 anni</t>
  </si>
  <si>
    <t>tra 20 e 24 anni</t>
  </si>
  <si>
    <t>65 e oltre</t>
  </si>
  <si>
    <t>ENTRATI in: qualifica/posizione economica/profilo</t>
  </si>
  <si>
    <t>ARRETRATI ANNO CORRENTE</t>
  </si>
  <si>
    <t>ARRETRATI  ANNI PRECEDENTI</t>
  </si>
  <si>
    <t>TOTALE
(2+3+4+5+6+7-8)</t>
  </si>
  <si>
    <t>NUMERO DI MENSILITA' (**)</t>
  </si>
  <si>
    <t xml:space="preserve">RETRIBUZIONI DEL PERSONALE A TEMPO DETERMINATO 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</si>
  <si>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</si>
  <si>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</si>
  <si>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COMPENSI PER IL PERSONALE ADDETTO AI  LAVORI SOCIALMENTE UTILI</t>
  </si>
  <si>
    <t xml:space="preserve">COMANDATI / DISTACCATI </t>
  </si>
  <si>
    <t>L109</t>
  </si>
  <si>
    <t>ASSENZE PER MALATTIA RETRIBUITE</t>
  </si>
  <si>
    <t>ALTRE ASSENZE NON RETRIBUITE</t>
  </si>
  <si>
    <t>Coerenza</t>
  </si>
  <si>
    <t>Tot Cessati (Tab 5)</t>
  </si>
  <si>
    <t>Tot Entrati (Tab 4)</t>
  </si>
  <si>
    <t>Tot Usciti (Tab 4)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</si>
  <si>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</si>
  <si>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</si>
  <si>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</si>
  <si>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</si>
  <si>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</si>
  <si>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</si>
  <si>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</si>
  <si>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</si>
  <si>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</si>
  <si>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</si>
  <si>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</si>
  <si>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</si>
  <si>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</si>
  <si>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</si>
  <si>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Presenti per titolo di studio (Tab 9)</t>
  </si>
  <si>
    <t>Fuori ruolo esterni (IN) (Tab 3)</t>
  </si>
  <si>
    <t>Comandati esterni (IN)  (Tab 3)</t>
  </si>
  <si>
    <t>Fuori ruolo interni (OUT) (Tab 3)</t>
  </si>
  <si>
    <t>f=(a+b+c-d-e)</t>
  </si>
  <si>
    <t>h</t>
  </si>
  <si>
    <t>i</t>
  </si>
  <si>
    <t>l</t>
  </si>
  <si>
    <t>m</t>
  </si>
  <si>
    <t>n</t>
  </si>
  <si>
    <t>0=(h+i+l-m-n)</t>
  </si>
  <si>
    <t>p</t>
  </si>
  <si>
    <t>o=p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</si>
  <si>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</si>
  <si>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</si>
  <si>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</si>
  <si>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</si>
  <si>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</si>
  <si>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</si>
  <si>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</si>
  <si>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</si>
  <si>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</si>
  <si>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</si>
  <si>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</si>
  <si>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</si>
  <si>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</si>
  <si>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</si>
  <si>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Qualifica</t>
  </si>
  <si>
    <t>Mensilità (Tab 12)</t>
  </si>
  <si>
    <t>c=(b/a*12)</t>
  </si>
  <si>
    <t>e=(c-d)</t>
  </si>
  <si>
    <t>f=(e/d*100)</t>
  </si>
  <si>
    <t>Spesa per stipendio (Tab 12)</t>
  </si>
  <si>
    <t>v. a. di f&lt;=5%</t>
  </si>
  <si>
    <t>Spesa media annua per stipendio (per 12 mensilità)</t>
  </si>
  <si>
    <t>Importi stipendiali contrattuali annui (per 12 mensilità)</t>
  </si>
  <si>
    <t>Scostamento percentuale</t>
  </si>
  <si>
    <t>Congruenza (max scostamento consentito +/- 5%)</t>
  </si>
  <si>
    <t>(*) Personale comandato e fuori ruolo verso altre Amministrazioni</t>
  </si>
  <si>
    <t>Tot Assunti (Tab 6)</t>
  </si>
  <si>
    <t>Controlli di coerenza</t>
  </si>
  <si>
    <t>Codici spesa</t>
  </si>
  <si>
    <t>Importi comunicati (Tab 14)</t>
  </si>
  <si>
    <t>Incidenza percentuale: Importi comunicati Tab 14 / (Tabella 12 + Tabella 13)</t>
  </si>
  <si>
    <t>SOMME RIMBORSATE ALLE AMMINISTRAZIONI PER SPESE DI PERSONALE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</si>
  <si>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</si>
  <si>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</si>
  <si>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</si>
  <si>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</si>
  <si>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</si>
  <si>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</si>
  <si>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</si>
  <si>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</si>
  <si>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</si>
  <si>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</si>
  <si>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</si>
  <si>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</si>
  <si>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</si>
  <si>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</si>
  <si>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</si>
  <si>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</si>
  <si>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</si>
  <si>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</si>
  <si>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</si>
  <si>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</si>
  <si>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</si>
  <si>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</si>
  <si>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</si>
  <si>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</si>
  <si>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</si>
  <si>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</si>
  <si>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</si>
  <si>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</si>
  <si>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</si>
  <si>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</si>
  <si>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</si>
  <si>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</si>
  <si>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</si>
  <si>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</si>
  <si>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S998</t>
  </si>
  <si>
    <t>S999</t>
  </si>
  <si>
    <t>T101</t>
  </si>
  <si>
    <t>*</t>
  </si>
  <si>
    <t>*7</t>
  </si>
  <si>
    <t>E-Mail</t>
  </si>
  <si>
    <t>*8</t>
  </si>
  <si>
    <t>ALTRI PERMESSI ED ASSENZE RETRIBUITE</t>
  </si>
  <si>
    <t>ESTERO</t>
  </si>
  <si>
    <t>ABBRUZZO</t>
  </si>
  <si>
    <t>FRIULI VENEZIA GIULIA</t>
  </si>
  <si>
    <t>PROVINCIA AUTONOMA TRENTO</t>
  </si>
  <si>
    <t>PROVINCIA AUTONOMA BOLZANO</t>
  </si>
  <si>
    <t>N° Civico</t>
  </si>
  <si>
    <t>F00</t>
  </si>
  <si>
    <t>M00</t>
  </si>
  <si>
    <t>SC1</t>
  </si>
  <si>
    <t>SS2</t>
  </si>
  <si>
    <t>PR1</t>
  </si>
  <si>
    <t>PR2</t>
  </si>
  <si>
    <t>PR3</t>
  </si>
  <si>
    <t>Totale uomini e donne (Tab T5)</t>
  </si>
  <si>
    <t>Totale della Tabella T13</t>
  </si>
  <si>
    <t>TABELLE 12 -13 ASSENTI</t>
  </si>
  <si>
    <t>ANNO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</si>
  <si>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</si>
  <si>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</si>
  <si>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</si>
  <si>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</si>
  <si>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</si>
  <si>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INCARICHI DI STUDIO/RICERCA O DI CONSULENZA</t>
  </si>
  <si>
    <t>Totale (Uomini + donne della sezione "Personale Esterno" COMANDATI / DISTACCATI + FUORI RUOLO)+Mensilità medie da T12(mensilità /12)</t>
  </si>
  <si>
    <t>Congruenza          ( a&gt;0 e b&gt;0)</t>
  </si>
  <si>
    <t>LEGGE 104/92</t>
  </si>
  <si>
    <t>ASSENZE RETRIBUITE PER MATERNITA’, CONGEDO PARENTALE E MALATTIA FIGLI</t>
  </si>
  <si>
    <t>Colonnello + 25 Anni</t>
  </si>
  <si>
    <t>Colonnello + 23 Anni</t>
  </si>
  <si>
    <t>Colonnello</t>
  </si>
  <si>
    <t>Tenente Colonnello + 25 Anni</t>
  </si>
  <si>
    <t>Tenente Colonnello + 23 Anni</t>
  </si>
  <si>
    <t>Tenente Colonnello + 15 Anni</t>
  </si>
  <si>
    <t>Tenente Colonnello + 13 Anni</t>
  </si>
  <si>
    <t>Maggiore + 25 Anni</t>
  </si>
  <si>
    <t>Maggiore + 23 Anni</t>
  </si>
  <si>
    <t>Maggiore + 15 Anni</t>
  </si>
  <si>
    <t>Maggiore + 13 Anni</t>
  </si>
  <si>
    <t>Capitano + 25 Anni</t>
  </si>
  <si>
    <t>Capitano + 23 Anni</t>
  </si>
  <si>
    <t>Capitano + 15 Anni</t>
  </si>
  <si>
    <t>Capitano + 13 Anni</t>
  </si>
  <si>
    <t>Tenente Colonnello</t>
  </si>
  <si>
    <t xml:space="preserve">Maggiore </t>
  </si>
  <si>
    <t>Capitano</t>
  </si>
  <si>
    <t xml:space="preserve">Tenente </t>
  </si>
  <si>
    <t xml:space="preserve">Sottotenente </t>
  </si>
  <si>
    <t>Allievi</t>
  </si>
  <si>
    <t>0D0218</t>
  </si>
  <si>
    <t>0D0524</t>
  </si>
  <si>
    <t>0D0217</t>
  </si>
  <si>
    <t>0D0229</t>
  </si>
  <si>
    <t>0D0525</t>
  </si>
  <si>
    <t>0D0228</t>
  </si>
  <si>
    <t>0D0526</t>
  </si>
  <si>
    <t>0D0223</t>
  </si>
  <si>
    <t>0D0527</t>
  </si>
  <si>
    <t>0D0302</t>
  </si>
  <si>
    <t>0D0528</t>
  </si>
  <si>
    <t>0D0233</t>
  </si>
  <si>
    <t>0D0529</t>
  </si>
  <si>
    <t>0D0232</t>
  </si>
  <si>
    <t>0D0530</t>
  </si>
  <si>
    <t>019312</t>
  </si>
  <si>
    <t>019222</t>
  </si>
  <si>
    <t>018213</t>
  </si>
  <si>
    <t>018226</t>
  </si>
  <si>
    <t>017225</t>
  </si>
  <si>
    <t>000180</t>
  </si>
  <si>
    <t>ASSEGNO FUNZIONALE</t>
  </si>
  <si>
    <t>INDENNITA' PERSONALE ALL'ESTERO  L. 8.07.1961 N.642</t>
  </si>
  <si>
    <t>INDENNITA' DI POSIZIONE E PEREQUATIVA</t>
  </si>
  <si>
    <t>INDENNITA' FESTIVA</t>
  </si>
  <si>
    <t>ARRETRATI ANNI PRECEDENTI</t>
  </si>
  <si>
    <t>STRAORDINARIO</t>
  </si>
  <si>
    <t>S603</t>
  </si>
  <si>
    <t>Maresciallo Capo</t>
  </si>
  <si>
    <t>Maresciallo Ordinario</t>
  </si>
  <si>
    <t>Maresciallo</t>
  </si>
  <si>
    <t>016MC0</t>
  </si>
  <si>
    <t>016224</t>
  </si>
  <si>
    <t>015238</t>
  </si>
  <si>
    <t>014324</t>
  </si>
  <si>
    <t>0D0219</t>
  </si>
  <si>
    <t>0D0554</t>
  </si>
  <si>
    <t>Generale di Divisione</t>
  </si>
  <si>
    <t>0D0221</t>
  </si>
  <si>
    <t>Generale di Brigata</t>
  </si>
  <si>
    <t>0D0220</t>
  </si>
  <si>
    <t>017836</t>
  </si>
  <si>
    <t>017837</t>
  </si>
  <si>
    <t>Maresciallo Aiutante</t>
  </si>
  <si>
    <t>017237</t>
  </si>
  <si>
    <t>Maresciallo Capo Con 10 Anni</t>
  </si>
  <si>
    <t>Brigadiere Capo Con 8 Anni Nel Grado</t>
  </si>
  <si>
    <t>015839</t>
  </si>
  <si>
    <t>Brigadiere Capo</t>
  </si>
  <si>
    <t>015212</t>
  </si>
  <si>
    <t>Brigadiere</t>
  </si>
  <si>
    <t>014211</t>
  </si>
  <si>
    <t>Vice Brigadiere</t>
  </si>
  <si>
    <t>014230</t>
  </si>
  <si>
    <t>Appuntato Scelto Con 8 Anni Nel Grado</t>
  </si>
  <si>
    <t>013842</t>
  </si>
  <si>
    <t>Appuntato Scelto</t>
  </si>
  <si>
    <t>013231</t>
  </si>
  <si>
    <t>Appuntato</t>
  </si>
  <si>
    <t>013210</t>
  </si>
  <si>
    <t>000847</t>
  </si>
  <si>
    <t>000848</t>
  </si>
  <si>
    <t>INDENNITA' PENSIONABILE</t>
  </si>
  <si>
    <t>INDENNITA' OPERATIVA</t>
  </si>
  <si>
    <t>COMPENSI SERVIZI ESTERNI</t>
  </si>
  <si>
    <t>INDENNITA' DI ORDINE PUBBLICO E DI SICUREZZA PUBBLICA</t>
  </si>
  <si>
    <t xml:space="preserve">INDENNITA' NOTTURNA </t>
  </si>
  <si>
    <t>TRATTAMENTO ACCESSORIO ALL'ESTERO L. 838/73</t>
  </si>
  <si>
    <t>FESTIVITA' PARTICOLARI</t>
  </si>
  <si>
    <t>FONDO EFFICIENZA COMPITI ISTITUZIONALI</t>
  </si>
  <si>
    <t>ALTRE INDENNITA'</t>
  </si>
  <si>
    <t>S305</t>
  </si>
  <si>
    <t>S308</t>
  </si>
  <si>
    <t>S629</t>
  </si>
  <si>
    <t>Comandante Generale</t>
  </si>
  <si>
    <t>Generale Corpo di Armata</t>
  </si>
  <si>
    <t xml:space="preserve">Maresciallo Aiutante S.U.P.S. Luogotenente </t>
  </si>
  <si>
    <t>Maresciallo Aiutante S.Ups Con 8 Anni Nel Grado</t>
  </si>
  <si>
    <t>Carabiniere Scelto</t>
  </si>
  <si>
    <t>013216</t>
  </si>
  <si>
    <t>Carabiniere</t>
  </si>
  <si>
    <t>013214</t>
  </si>
  <si>
    <t>Tenente In Ferma Prefissata</t>
  </si>
  <si>
    <t>Sottotenente In Ferma Prefissata</t>
  </si>
  <si>
    <t>COMPARTO CARABINIERI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</si>
  <si>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</si>
  <si>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</si>
  <si>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</si>
  <si>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Indicare il numero degli incarichi di studio/ricerca e di consulenza</t>
  </si>
  <si>
    <t>Indicare il numero delle unità tra i 'presenti al 31.12.2007' di Tab.1 che appartengono alle categorie protette (Legge n.68/99)</t>
  </si>
  <si>
    <t>TABELLE COMPILATE
(attenzione: la seguente sezione verrà compilata in automatico; all'atto dell'inserimento dei dati nel kit verrà annerita la relativa casella)</t>
  </si>
  <si>
    <t>ANOMALIE RISCONTRATE
(attenzione: la seguente sezione verrà compilata in automatico; all'atto dell'inserimento dei dati nel kit verranno evidenziate eventuali anomalie)</t>
  </si>
  <si>
    <t>T1</t>
  </si>
  <si>
    <t>SQ 1</t>
  </si>
  <si>
    <t>SQ 2</t>
  </si>
  <si>
    <t>T3</t>
  </si>
  <si>
    <t>SQ 3</t>
  </si>
  <si>
    <t>T4</t>
  </si>
  <si>
    <t>SQ 4</t>
  </si>
  <si>
    <t>T5</t>
  </si>
  <si>
    <t>T6</t>
  </si>
  <si>
    <t>T7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</si>
  <si>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</si>
  <si>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</si>
  <si>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</si>
  <si>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</si>
  <si>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</si>
  <si>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</si>
  <si>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</si>
  <si>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</si>
  <si>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</si>
  <si>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</si>
  <si>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</si>
  <si>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</si>
  <si>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Tavola di congruenza tra i giorni di assenza in Tabella 11 e i valori di Organico di Tabella 1, 3, 4, 5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</si>
  <si>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</si>
  <si>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</si>
  <si>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</si>
  <si>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</si>
  <si>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</si>
  <si>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</si>
  <si>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</si>
  <si>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</si>
  <si>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</si>
  <si>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CONTRATTI DI COLLABORAZIONE COORDINATA E CONTINUATIVA</t>
  </si>
  <si>
    <t>Passaggi per esternalizzazioni</t>
  </si>
  <si>
    <t>Procedure stabilizzazione precari</t>
  </si>
  <si>
    <t>CCSS</t>
  </si>
  <si>
    <t>I513</t>
  </si>
  <si>
    <t>I514</t>
  </si>
  <si>
    <t>I516</t>
  </si>
  <si>
    <t>I519</t>
  </si>
  <si>
    <t>I837</t>
  </si>
  <si>
    <t>S219</t>
  </si>
  <si>
    <t>S309</t>
  </si>
  <si>
    <t>S625</t>
  </si>
  <si>
    <t>*(asterisco): si intende campo obbligatorio</t>
  </si>
  <si>
    <t>SOMME CORRISPOSTE ALL'AGENZIA FORNITRICE DI SOMMINISTRAZIONE (INTERINALI)</t>
  </si>
  <si>
    <t>ONERI PER I CONTRATTI DI SOMMINISTRAZIONE (INTERINALI)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</si>
</sst>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(* #,##0_);_(* \(#,##0\);_(* &quot;-&quot;_);_(@_)"/>
    <numFmt numFmtId="167" formatCode="_(&quot;$&quot;* #,##0_);_(&quot;$&quot;* \(#,##0\);_(&quot;$&quot;* &quot;-&quot;_);_(@_)"/>
    <numFmt numFmtId="168" formatCode="00000"/>
    <numFmt numFmtId="169" formatCode="#,##0.00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%"/>
    <numFmt numFmtId="176" formatCode="#,##0.0;[Red]\-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&quot;L.&quot;\ #,##0;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</numFmts>
  <fonts count="60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6"/>
      <name val="Helv"/>
      <family val="0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0"/>
    </font>
    <font>
      <i/>
      <sz val="8"/>
      <name val="Helv"/>
      <family val="0"/>
    </font>
    <font>
      <b/>
      <i/>
      <sz val="12"/>
      <name val="Helv"/>
      <family val="0"/>
    </font>
    <font>
      <sz val="6"/>
      <name val="Arial"/>
      <family val="0"/>
    </font>
    <font>
      <b/>
      <i/>
      <sz val="11"/>
      <name val="Arial"/>
      <family val="2"/>
    </font>
    <font>
      <sz val="10"/>
      <name val="Courier"/>
      <family val="0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0"/>
    </font>
    <font>
      <sz val="7.5"/>
      <name val="Arial"/>
      <family val="2"/>
    </font>
    <font>
      <sz val="8"/>
      <name val="Courier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2"/>
      <name val="Courier"/>
      <family val="0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sz val="12"/>
      <name val="Times New Roman"/>
      <family val="0"/>
    </font>
    <font>
      <b/>
      <sz val="9"/>
      <color indexed="10"/>
      <name val="Courier"/>
      <family val="0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10"/>
      <name val="Courier"/>
      <family val="0"/>
    </font>
    <font>
      <sz val="8"/>
      <color indexed="10"/>
      <name val="Helv"/>
      <family val="0"/>
    </font>
    <font>
      <sz val="2.25"/>
      <name val="Arial"/>
      <family val="0"/>
    </font>
    <font>
      <sz val="2.75"/>
      <name val="Arial"/>
      <family val="0"/>
    </font>
    <font>
      <sz val="10"/>
      <color indexed="9"/>
      <name val="Courier"/>
      <family val="0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49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3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9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15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Continuous"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9" fillId="0" borderId="7" xfId="0" applyFont="1" applyFill="1" applyBorder="1" applyAlignment="1" applyProtection="1">
      <alignment horizontal="centerContinuous" vertical="center" wrapText="1"/>
      <protection/>
    </xf>
    <xf numFmtId="0" fontId="9" fillId="0" borderId="8" xfId="0" applyFont="1" applyFill="1" applyBorder="1" applyAlignment="1" applyProtection="1">
      <alignment horizontal="centerContinuous" vertical="center"/>
      <protection/>
    </xf>
    <xf numFmtId="0" fontId="9" fillId="0" borderId="9" xfId="0" applyFont="1" applyFill="1" applyBorder="1" applyAlignment="1">
      <alignment horizontal="centerContinuous" vertical="center"/>
    </xf>
    <xf numFmtId="0" fontId="9" fillId="0" borderId="8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5" fillId="0" borderId="0" xfId="30" applyFont="1" applyBorder="1" applyAlignment="1" applyProtection="1">
      <alignment horizontal="left" vertical="top"/>
      <protection/>
    </xf>
    <xf numFmtId="0" fontId="6" fillId="0" borderId="0" xfId="30" applyFont="1" applyBorder="1" applyAlignment="1">
      <alignment horizontal="center"/>
      <protection/>
    </xf>
    <xf numFmtId="0" fontId="6" fillId="0" borderId="0" xfId="30" applyFont="1" applyBorder="1">
      <alignment/>
      <protection/>
    </xf>
    <xf numFmtId="0" fontId="6" fillId="0" borderId="0" xfId="30" applyFont="1">
      <alignment/>
      <protection/>
    </xf>
    <xf numFmtId="0" fontId="14" fillId="0" borderId="12" xfId="30" applyFont="1" applyFill="1" applyBorder="1" applyAlignment="1" applyProtection="1">
      <alignment horizontal="center" vertical="center"/>
      <protection/>
    </xf>
    <xf numFmtId="0" fontId="9" fillId="0" borderId="13" xfId="30" applyFont="1" applyFill="1" applyBorder="1" applyAlignment="1" applyProtection="1">
      <alignment horizontal="center" vertical="center"/>
      <protection/>
    </xf>
    <xf numFmtId="0" fontId="9" fillId="0" borderId="14" xfId="30" applyFont="1" applyFill="1" applyBorder="1" applyAlignment="1" applyProtection="1">
      <alignment horizontal="right" vertical="center"/>
      <protection/>
    </xf>
    <xf numFmtId="0" fontId="6" fillId="0" borderId="0" xfId="30" applyFont="1" applyAlignment="1">
      <alignment horizontal="center"/>
      <protection/>
    </xf>
    <xf numFmtId="0" fontId="16" fillId="0" borderId="0" xfId="29">
      <alignment/>
      <protection/>
    </xf>
    <xf numFmtId="0" fontId="17" fillId="0" borderId="15" xfId="29" applyFont="1" applyFill="1" applyBorder="1" applyAlignment="1">
      <alignment horizontal="centerContinuous" vertical="center" wrapText="1"/>
      <protection/>
    </xf>
    <xf numFmtId="0" fontId="6" fillId="0" borderId="16" xfId="29" applyFont="1" applyFill="1" applyBorder="1" applyAlignment="1">
      <alignment horizontal="centerContinuous" vertical="center" wrapText="1"/>
      <protection/>
    </xf>
    <xf numFmtId="0" fontId="9" fillId="0" borderId="17" xfId="29" applyFont="1" applyFill="1" applyBorder="1" applyAlignment="1" applyProtection="1">
      <alignment horizontal="center" vertical="center"/>
      <protection/>
    </xf>
    <xf numFmtId="0" fontId="9" fillId="0" borderId="18" xfId="29" applyFont="1" applyFill="1" applyBorder="1" applyAlignment="1" applyProtection="1">
      <alignment horizontal="center" vertical="center"/>
      <protection/>
    </xf>
    <xf numFmtId="0" fontId="18" fillId="0" borderId="19" xfId="29" applyFont="1" applyFill="1" applyBorder="1" applyAlignment="1" applyProtection="1">
      <alignment horizontal="centerContinuous" vertical="center" wrapText="1"/>
      <protection/>
    </xf>
    <xf numFmtId="0" fontId="18" fillId="0" borderId="0" xfId="29" applyFont="1" applyFill="1" applyBorder="1" applyAlignment="1" applyProtection="1">
      <alignment horizontal="centerContinuous" vertical="center" wrapText="1"/>
      <protection/>
    </xf>
    <xf numFmtId="0" fontId="18" fillId="0" borderId="20" xfId="29" applyFont="1" applyFill="1" applyBorder="1" applyAlignment="1" applyProtection="1">
      <alignment horizontal="center" vertical="center" wrapText="1"/>
      <protection/>
    </xf>
    <xf numFmtId="0" fontId="18" fillId="0" borderId="20" xfId="29" applyFont="1" applyFill="1" applyBorder="1" applyAlignment="1" applyProtection="1">
      <alignment horizontal="centerContinuous" vertical="center" wrapText="1"/>
      <protection/>
    </xf>
    <xf numFmtId="0" fontId="9" fillId="0" borderId="14" xfId="29" applyFont="1" applyFill="1" applyBorder="1" applyAlignment="1" applyProtection="1">
      <alignment horizontal="right" vertical="center"/>
      <protection/>
    </xf>
    <xf numFmtId="0" fontId="6" fillId="0" borderId="21" xfId="29" applyFont="1" applyFill="1" applyBorder="1" applyAlignment="1" applyProtection="1">
      <alignment horizontal="center"/>
      <protection/>
    </xf>
    <xf numFmtId="0" fontId="6" fillId="0" borderId="0" xfId="28" applyFont="1">
      <alignment/>
      <protection/>
    </xf>
    <xf numFmtId="0" fontId="7" fillId="0" borderId="0" xfId="28" applyFont="1">
      <alignment/>
      <protection/>
    </xf>
    <xf numFmtId="0" fontId="6" fillId="0" borderId="0" xfId="28" applyFont="1" applyAlignment="1">
      <alignment horizontal="center"/>
      <protection/>
    </xf>
    <xf numFmtId="0" fontId="6" fillId="0" borderId="1" xfId="28" applyFont="1" applyFill="1" applyBorder="1" applyAlignment="1">
      <alignment horizontal="centerContinuous"/>
      <protection/>
    </xf>
    <xf numFmtId="0" fontId="6" fillId="0" borderId="2" xfId="28" applyFont="1" applyFill="1" applyBorder="1" applyAlignment="1">
      <alignment horizontal="center"/>
      <protection/>
    </xf>
    <xf numFmtId="0" fontId="9" fillId="0" borderId="3" xfId="28" applyFont="1" applyFill="1" applyBorder="1" applyAlignment="1">
      <alignment horizontal="centerContinuous" vertical="center"/>
      <protection/>
    </xf>
    <xf numFmtId="0" fontId="6" fillId="0" borderId="3" xfId="28" applyFont="1" applyFill="1" applyBorder="1" applyAlignment="1">
      <alignment horizontal="centerContinuous" vertical="center"/>
      <protection/>
    </xf>
    <xf numFmtId="0" fontId="6" fillId="0" borderId="22" xfId="28" applyFont="1" applyFill="1" applyBorder="1" applyAlignment="1">
      <alignment horizontal="centerContinuous" vertical="center"/>
      <protection/>
    </xf>
    <xf numFmtId="0" fontId="9" fillId="0" borderId="13" xfId="28" applyFont="1" applyFill="1" applyBorder="1" applyAlignment="1" applyProtection="1">
      <alignment horizontal="center" vertical="center"/>
      <protection/>
    </xf>
    <xf numFmtId="0" fontId="6" fillId="0" borderId="17" xfId="28" applyFont="1" applyFill="1" applyBorder="1" applyAlignment="1">
      <alignment horizontal="centerContinuous"/>
      <protection/>
    </xf>
    <xf numFmtId="0" fontId="6" fillId="0" borderId="23" xfId="28" applyFont="1" applyFill="1" applyBorder="1" applyAlignment="1">
      <alignment horizontal="center"/>
      <protection/>
    </xf>
    <xf numFmtId="0" fontId="19" fillId="0" borderId="24" xfId="28" applyFont="1" applyFill="1" applyBorder="1" applyAlignment="1" applyProtection="1">
      <alignment horizontal="center"/>
      <protection/>
    </xf>
    <xf numFmtId="0" fontId="19" fillId="0" borderId="25" xfId="28" applyFont="1" applyFill="1" applyBorder="1" applyAlignment="1" applyProtection="1">
      <alignment horizontal="center"/>
      <protection/>
    </xf>
    <xf numFmtId="0" fontId="19" fillId="0" borderId="26" xfId="28" applyFont="1" applyFill="1" applyBorder="1" applyAlignment="1" applyProtection="1">
      <alignment horizontal="center"/>
      <protection/>
    </xf>
    <xf numFmtId="0" fontId="9" fillId="0" borderId="14" xfId="28" applyFont="1" applyFill="1" applyBorder="1" applyAlignment="1" applyProtection="1">
      <alignment horizontal="right" vertical="center"/>
      <protection/>
    </xf>
    <xf numFmtId="0" fontId="6" fillId="0" borderId="21" xfId="28" applyFont="1" applyFill="1" applyBorder="1" applyAlignment="1" applyProtection="1">
      <alignment horizontal="center"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1" xfId="27" applyFont="1" applyFill="1" applyBorder="1" applyAlignment="1">
      <alignment horizontal="centerContinuous"/>
      <protection/>
    </xf>
    <xf numFmtId="0" fontId="6" fillId="0" borderId="2" xfId="27" applyFont="1" applyFill="1" applyBorder="1" applyAlignment="1">
      <alignment horizontal="center"/>
      <protection/>
    </xf>
    <xf numFmtId="0" fontId="9" fillId="0" borderId="3" xfId="27" applyFont="1" applyFill="1" applyBorder="1" applyAlignment="1">
      <alignment horizontal="centerContinuous" vertical="center"/>
      <protection/>
    </xf>
    <xf numFmtId="0" fontId="6" fillId="0" borderId="3" xfId="27" applyFont="1" applyFill="1" applyBorder="1" applyAlignment="1">
      <alignment horizontal="centerContinuous" vertical="center"/>
      <protection/>
    </xf>
    <xf numFmtId="0" fontId="6" fillId="0" borderId="22" xfId="27" applyFont="1" applyFill="1" applyBorder="1" applyAlignment="1">
      <alignment horizontal="centerContinuous" vertical="center"/>
      <protection/>
    </xf>
    <xf numFmtId="0" fontId="9" fillId="0" borderId="13" xfId="27" applyFont="1" applyFill="1" applyBorder="1" applyAlignment="1" applyProtection="1">
      <alignment horizontal="center" vertical="center"/>
      <protection/>
    </xf>
    <xf numFmtId="0" fontId="9" fillId="0" borderId="7" xfId="27" applyFont="1" applyFill="1" applyBorder="1" applyAlignment="1" applyProtection="1">
      <alignment horizontal="centerContinuous" vertical="center"/>
      <protection/>
    </xf>
    <xf numFmtId="0" fontId="6" fillId="0" borderId="17" xfId="27" applyFont="1" applyFill="1" applyBorder="1" applyAlignment="1">
      <alignment horizontal="centerContinuous"/>
      <protection/>
    </xf>
    <xf numFmtId="0" fontId="6" fillId="0" borderId="23" xfId="27" applyFont="1" applyFill="1" applyBorder="1" applyAlignment="1">
      <alignment horizontal="center"/>
      <protection/>
    </xf>
    <xf numFmtId="0" fontId="19" fillId="0" borderId="24" xfId="27" applyFont="1" applyFill="1" applyBorder="1" applyAlignment="1" applyProtection="1">
      <alignment horizontal="center"/>
      <protection/>
    </xf>
    <xf numFmtId="0" fontId="19" fillId="0" borderId="25" xfId="27" applyFont="1" applyFill="1" applyBorder="1" applyAlignment="1" applyProtection="1">
      <alignment horizontal="center"/>
      <protection/>
    </xf>
    <xf numFmtId="0" fontId="19" fillId="0" borderId="26" xfId="27" applyFont="1" applyFill="1" applyBorder="1" applyAlignment="1" applyProtection="1">
      <alignment horizontal="center"/>
      <protection/>
    </xf>
    <xf numFmtId="0" fontId="9" fillId="0" borderId="14" xfId="27" applyFont="1" applyFill="1" applyBorder="1" applyAlignment="1" applyProtection="1">
      <alignment horizontal="right" vertical="center"/>
      <protection/>
    </xf>
    <xf numFmtId="0" fontId="6" fillId="0" borderId="21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6" fillId="0" borderId="0" xfId="26" applyFont="1">
      <alignment/>
      <protection/>
    </xf>
    <xf numFmtId="0" fontId="6" fillId="0" borderId="1" xfId="26" applyFont="1" applyFill="1" applyBorder="1" applyAlignment="1">
      <alignment horizontal="centerContinuous"/>
      <protection/>
    </xf>
    <xf numFmtId="0" fontId="6" fillId="0" borderId="2" xfId="26" applyFont="1" applyFill="1" applyBorder="1" applyAlignment="1">
      <alignment horizontal="center"/>
      <protection/>
    </xf>
    <xf numFmtId="0" fontId="9" fillId="0" borderId="3" xfId="26" applyFont="1" applyFill="1" applyBorder="1" applyAlignment="1">
      <alignment horizontal="centerContinuous" vertical="center"/>
      <protection/>
    </xf>
    <xf numFmtId="0" fontId="6" fillId="0" borderId="3" xfId="26" applyFont="1" applyFill="1" applyBorder="1" applyAlignment="1">
      <alignment horizontal="centerContinuous" vertical="center"/>
      <protection/>
    </xf>
    <xf numFmtId="0" fontId="6" fillId="0" borderId="22" xfId="26" applyFont="1" applyFill="1" applyBorder="1" applyAlignment="1">
      <alignment horizontal="centerContinuous" vertical="center"/>
      <protection/>
    </xf>
    <xf numFmtId="0" fontId="9" fillId="0" borderId="13" xfId="26" applyFont="1" applyFill="1" applyBorder="1" applyAlignment="1" applyProtection="1">
      <alignment horizontal="center" vertical="center"/>
      <protection/>
    </xf>
    <xf numFmtId="0" fontId="20" fillId="0" borderId="7" xfId="26" applyFont="1" applyFill="1" applyBorder="1" applyAlignment="1" applyProtection="1">
      <alignment horizontal="centerContinuous" vertical="center"/>
      <protection/>
    </xf>
    <xf numFmtId="0" fontId="20" fillId="0" borderId="27" xfId="26" applyFont="1" applyFill="1" applyBorder="1" applyAlignment="1">
      <alignment horizontal="centerContinuous" vertical="center"/>
      <protection/>
    </xf>
    <xf numFmtId="0" fontId="20" fillId="0" borderId="7" xfId="26" applyFont="1" applyFill="1" applyBorder="1" applyAlignment="1" applyProtection="1">
      <alignment horizontal="centerContinuous" vertical="center" wrapText="1"/>
      <protection/>
    </xf>
    <xf numFmtId="0" fontId="20" fillId="0" borderId="27" xfId="26" applyFont="1" applyFill="1" applyBorder="1" applyAlignment="1">
      <alignment horizontal="centerContinuous" vertical="center" wrapText="1"/>
      <protection/>
    </xf>
    <xf numFmtId="0" fontId="20" fillId="0" borderId="28" xfId="26" applyFont="1" applyFill="1" applyBorder="1" applyAlignment="1">
      <alignment horizontal="centerContinuous" vertical="center"/>
      <protection/>
    </xf>
    <xf numFmtId="0" fontId="6" fillId="0" borderId="17" xfId="26" applyFont="1" applyFill="1" applyBorder="1" applyAlignment="1">
      <alignment horizontal="centerContinuous"/>
      <protection/>
    </xf>
    <xf numFmtId="0" fontId="6" fillId="0" borderId="23" xfId="26" applyFont="1" applyFill="1" applyBorder="1" applyAlignment="1">
      <alignment horizontal="center"/>
      <protection/>
    </xf>
    <xf numFmtId="0" fontId="19" fillId="0" borderId="24" xfId="26" applyFont="1" applyFill="1" applyBorder="1" applyAlignment="1" applyProtection="1">
      <alignment horizontal="center"/>
      <protection/>
    </xf>
    <xf numFmtId="0" fontId="19" fillId="0" borderId="25" xfId="26" applyFont="1" applyFill="1" applyBorder="1" applyAlignment="1" applyProtection="1">
      <alignment horizontal="center"/>
      <protection/>
    </xf>
    <xf numFmtId="0" fontId="19" fillId="0" borderId="26" xfId="26" applyFont="1" applyFill="1" applyBorder="1" applyAlignment="1" applyProtection="1">
      <alignment horizontal="center"/>
      <protection/>
    </xf>
    <xf numFmtId="0" fontId="9" fillId="0" borderId="14" xfId="26" applyFont="1" applyFill="1" applyBorder="1" applyAlignment="1" applyProtection="1">
      <alignment horizontal="right" vertical="center"/>
      <protection/>
    </xf>
    <xf numFmtId="0" fontId="6" fillId="0" borderId="21" xfId="26" applyFont="1" applyFill="1" applyBorder="1" applyAlignment="1" applyProtection="1">
      <alignment horizontal="center"/>
      <protection/>
    </xf>
    <xf numFmtId="0" fontId="6" fillId="0" borderId="0" xfId="26" applyFont="1" applyAlignment="1">
      <alignment horizontal="center"/>
      <protection/>
    </xf>
    <xf numFmtId="0" fontId="6" fillId="0" borderId="0" xfId="25" applyFont="1">
      <alignment/>
      <protection/>
    </xf>
    <xf numFmtId="0" fontId="6" fillId="0" borderId="1" xfId="25" applyFont="1" applyFill="1" applyBorder="1" applyAlignment="1">
      <alignment horizontal="centerContinuous"/>
      <protection/>
    </xf>
    <xf numFmtId="0" fontId="6" fillId="0" borderId="2" xfId="25" applyFont="1" applyFill="1" applyBorder="1" applyAlignment="1">
      <alignment horizontal="center"/>
      <protection/>
    </xf>
    <xf numFmtId="0" fontId="6" fillId="0" borderId="3" xfId="25" applyFont="1" applyFill="1" applyBorder="1" applyAlignment="1">
      <alignment horizontal="centerContinuous" vertical="center"/>
      <protection/>
    </xf>
    <xf numFmtId="0" fontId="6" fillId="0" borderId="22" xfId="25" applyFont="1" applyFill="1" applyBorder="1" applyAlignment="1">
      <alignment horizontal="centerContinuous" vertical="center"/>
      <protection/>
    </xf>
    <xf numFmtId="0" fontId="9" fillId="0" borderId="13" xfId="25" applyFont="1" applyFill="1" applyBorder="1" applyAlignment="1" applyProtection="1">
      <alignment horizontal="center" vertical="center"/>
      <protection/>
    </xf>
    <xf numFmtId="0" fontId="20" fillId="0" borderId="7" xfId="25" applyFont="1" applyFill="1" applyBorder="1" applyAlignment="1" applyProtection="1">
      <alignment horizontal="centerContinuous" vertical="center"/>
      <protection/>
    </xf>
    <xf numFmtId="0" fontId="20" fillId="0" borderId="27" xfId="25" applyFont="1" applyFill="1" applyBorder="1" applyAlignment="1">
      <alignment horizontal="centerContinuous" vertical="center"/>
      <protection/>
    </xf>
    <xf numFmtId="0" fontId="20" fillId="0" borderId="7" xfId="25" applyFont="1" applyFill="1" applyBorder="1" applyAlignment="1" applyProtection="1">
      <alignment horizontal="centerContinuous" vertical="center" wrapText="1"/>
      <protection/>
    </xf>
    <xf numFmtId="0" fontId="20" fillId="0" borderId="27" xfId="25" applyFont="1" applyFill="1" applyBorder="1" applyAlignment="1">
      <alignment horizontal="centerContinuous" vertical="center" wrapText="1"/>
      <protection/>
    </xf>
    <xf numFmtId="0" fontId="20" fillId="0" borderId="29" xfId="25" applyFont="1" applyFill="1" applyBorder="1" applyAlignment="1">
      <alignment horizontal="centerContinuous" vertical="center" wrapText="1"/>
      <protection/>
    </xf>
    <xf numFmtId="0" fontId="20" fillId="0" borderId="28" xfId="25" applyFont="1" applyFill="1" applyBorder="1" applyAlignment="1">
      <alignment horizontal="centerContinuous" vertical="center"/>
      <protection/>
    </xf>
    <xf numFmtId="0" fontId="6" fillId="0" borderId="17" xfId="25" applyFont="1" applyFill="1" applyBorder="1" applyAlignment="1">
      <alignment horizontal="centerContinuous"/>
      <protection/>
    </xf>
    <xf numFmtId="0" fontId="6" fillId="0" borderId="23" xfId="25" applyFont="1" applyFill="1" applyBorder="1" applyAlignment="1">
      <alignment horizontal="center"/>
      <protection/>
    </xf>
    <xf numFmtId="0" fontId="19" fillId="0" borderId="24" xfId="25" applyFont="1" applyFill="1" applyBorder="1" applyAlignment="1" applyProtection="1">
      <alignment horizontal="center"/>
      <protection/>
    </xf>
    <xf numFmtId="0" fontId="19" fillId="0" borderId="25" xfId="25" applyFont="1" applyFill="1" applyBorder="1" applyAlignment="1" applyProtection="1">
      <alignment horizontal="center"/>
      <protection/>
    </xf>
    <xf numFmtId="0" fontId="19" fillId="0" borderId="26" xfId="25" applyFont="1" applyFill="1" applyBorder="1" applyAlignment="1" applyProtection="1">
      <alignment horizontal="center"/>
      <protection/>
    </xf>
    <xf numFmtId="0" fontId="9" fillId="0" borderId="14" xfId="25" applyFont="1" applyFill="1" applyBorder="1" applyAlignment="1" applyProtection="1">
      <alignment horizontal="right" vertical="center"/>
      <protection/>
    </xf>
    <xf numFmtId="0" fontId="6" fillId="0" borderId="21" xfId="25" applyFont="1" applyFill="1" applyBorder="1" applyAlignment="1" applyProtection="1">
      <alignment horizontal="center"/>
      <protection/>
    </xf>
    <xf numFmtId="0" fontId="6" fillId="0" borderId="0" xfId="25" applyFont="1" applyAlignment="1">
      <alignment horizontal="center"/>
      <protection/>
    </xf>
    <xf numFmtId="0" fontId="6" fillId="0" borderId="5" xfId="0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justify"/>
      <protection/>
    </xf>
    <xf numFmtId="0" fontId="22" fillId="0" borderId="0" xfId="0" applyFont="1" applyAlignment="1">
      <alignment/>
    </xf>
    <xf numFmtId="0" fontId="6" fillId="0" borderId="34" xfId="0" applyFont="1" applyFill="1" applyBorder="1" applyAlignment="1" applyProtection="1">
      <alignment horizontal="justify" wrapText="1"/>
      <protection/>
    </xf>
    <xf numFmtId="0" fontId="6" fillId="0" borderId="35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justify" wrapText="1"/>
      <protection/>
    </xf>
    <xf numFmtId="0" fontId="6" fillId="0" borderId="33" xfId="0" applyFont="1" applyFill="1" applyBorder="1" applyAlignment="1" applyProtection="1">
      <alignment wrapText="1"/>
      <protection/>
    </xf>
    <xf numFmtId="0" fontId="9" fillId="0" borderId="36" xfId="0" applyFont="1" applyFill="1" applyBorder="1" applyAlignment="1">
      <alignment horizontal="centerContinuous" vertical="center" wrapText="1"/>
    </xf>
    <xf numFmtId="0" fontId="9" fillId="0" borderId="23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Continuous"/>
      <protection/>
    </xf>
    <xf numFmtId="0" fontId="9" fillId="0" borderId="3" xfId="0" applyFont="1" applyFill="1" applyBorder="1" applyAlignment="1" applyProtection="1">
      <alignment horizontal="centerContinuous" vertical="center"/>
      <protection/>
    </xf>
    <xf numFmtId="0" fontId="6" fillId="0" borderId="3" xfId="0" applyFont="1" applyFill="1" applyBorder="1" applyAlignment="1" applyProtection="1">
      <alignment horizontal="centerContinuous" vertical="center"/>
      <protection/>
    </xf>
    <xf numFmtId="0" fontId="6" fillId="0" borderId="22" xfId="0" applyFont="1" applyFill="1" applyBorder="1" applyAlignment="1" applyProtection="1">
      <alignment horizontal="centerContinuous" vertical="center"/>
      <protection/>
    </xf>
    <xf numFmtId="0" fontId="9" fillId="0" borderId="37" xfId="0" applyFont="1" applyFill="1" applyBorder="1" applyAlignment="1" applyProtection="1">
      <alignment horizontal="centerContinuous" vertical="center" wrapText="1"/>
      <protection/>
    </xf>
    <xf numFmtId="0" fontId="9" fillId="0" borderId="27" xfId="0" applyFont="1" applyFill="1" applyBorder="1" applyAlignment="1" applyProtection="1">
      <alignment horizontal="centerContinuous" vertical="center" wrapText="1"/>
      <protection/>
    </xf>
    <xf numFmtId="0" fontId="9" fillId="0" borderId="7" xfId="0" applyFont="1" applyFill="1" applyBorder="1" applyAlignment="1" applyProtection="1">
      <alignment horizontal="centerContinuous" vertical="center" wrapText="1"/>
      <protection/>
    </xf>
    <xf numFmtId="0" fontId="9" fillId="0" borderId="28" xfId="0" applyFont="1" applyFill="1" applyBorder="1" applyAlignment="1" applyProtection="1">
      <alignment horizontal="centerContinuous" vertical="center" wrapText="1"/>
      <protection/>
    </xf>
    <xf numFmtId="0" fontId="9" fillId="0" borderId="27" xfId="0" applyFont="1" applyFill="1" applyBorder="1" applyAlignment="1">
      <alignment horizontal="centerContinuous" vertical="center" wrapText="1"/>
    </xf>
    <xf numFmtId="0" fontId="9" fillId="0" borderId="28" xfId="0" applyFont="1" applyFill="1" applyBorder="1" applyAlignment="1">
      <alignment horizontal="centerContinuous" vertical="center" wrapText="1"/>
    </xf>
    <xf numFmtId="0" fontId="9" fillId="0" borderId="38" xfId="0" applyFont="1" applyFill="1" applyBorder="1" applyAlignment="1" applyProtection="1">
      <alignment horizontal="centerContinuous" vertical="center" wrapText="1"/>
      <protection/>
    </xf>
    <xf numFmtId="0" fontId="6" fillId="0" borderId="30" xfId="0" applyFont="1" applyFill="1" applyBorder="1" applyAlignment="1" applyProtection="1">
      <alignment horizontal="left"/>
      <protection/>
    </xf>
    <xf numFmtId="0" fontId="9" fillId="0" borderId="28" xfId="27" applyFont="1" applyFill="1" applyBorder="1" applyAlignment="1">
      <alignment horizontal="centerContinuous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justify" wrapText="1"/>
      <protection/>
    </xf>
    <xf numFmtId="0" fontId="9" fillId="2" borderId="40" xfId="25" applyFont="1" applyFill="1" applyBorder="1" applyAlignment="1">
      <alignment horizontal="centerContinuous" vertical="center"/>
      <protection/>
    </xf>
    <xf numFmtId="0" fontId="6" fillId="2" borderId="3" xfId="25" applyFont="1" applyFill="1" applyBorder="1" applyAlignment="1">
      <alignment horizontal="centerContinuous" vertical="center"/>
      <protection/>
    </xf>
    <xf numFmtId="0" fontId="6" fillId="2" borderId="22" xfId="25" applyFont="1" applyFill="1" applyBorder="1" applyAlignment="1">
      <alignment horizontal="centerContinuous" vertical="center"/>
      <protection/>
    </xf>
    <xf numFmtId="0" fontId="9" fillId="2" borderId="40" xfId="26" applyFont="1" applyFill="1" applyBorder="1" applyAlignment="1">
      <alignment horizontal="centerContinuous" vertical="center"/>
      <protection/>
    </xf>
    <xf numFmtId="0" fontId="6" fillId="2" borderId="3" xfId="26" applyFont="1" applyFill="1" applyBorder="1" applyAlignment="1">
      <alignment horizontal="centerContinuous" vertical="center"/>
      <protection/>
    </xf>
    <xf numFmtId="0" fontId="6" fillId="2" borderId="22" xfId="26" applyFont="1" applyFill="1" applyBorder="1" applyAlignment="1">
      <alignment horizontal="centerContinuous" vertical="center"/>
      <protection/>
    </xf>
    <xf numFmtId="0" fontId="20" fillId="2" borderId="41" xfId="25" applyFont="1" applyFill="1" applyBorder="1" applyAlignment="1" applyProtection="1">
      <alignment horizontal="centerContinuous" vertical="center" wrapText="1"/>
      <protection/>
    </xf>
    <xf numFmtId="0" fontId="20" fillId="2" borderId="28" xfId="25" applyFont="1" applyFill="1" applyBorder="1" applyAlignment="1">
      <alignment horizontal="centerContinuous" vertical="center"/>
      <protection/>
    </xf>
    <xf numFmtId="0" fontId="20" fillId="2" borderId="7" xfId="25" applyFont="1" applyFill="1" applyBorder="1" applyAlignment="1" applyProtection="1">
      <alignment horizontal="centerContinuous" vertical="center"/>
      <protection/>
    </xf>
    <xf numFmtId="0" fontId="20" fillId="2" borderId="28" xfId="26" applyFont="1" applyFill="1" applyBorder="1" applyAlignment="1">
      <alignment horizontal="centerContinuous" vertical="center"/>
      <protection/>
    </xf>
    <xf numFmtId="0" fontId="20" fillId="2" borderId="7" xfId="26" applyFont="1" applyFill="1" applyBorder="1" applyAlignment="1" applyProtection="1">
      <alignment horizontal="centerContinuous" vertical="center"/>
      <protection/>
    </xf>
    <xf numFmtId="0" fontId="19" fillId="2" borderId="17" xfId="25" applyFont="1" applyFill="1" applyBorder="1" applyAlignment="1" applyProtection="1">
      <alignment horizontal="center"/>
      <protection/>
    </xf>
    <xf numFmtId="0" fontId="19" fillId="2" borderId="26" xfId="25" applyFont="1" applyFill="1" applyBorder="1" applyAlignment="1" applyProtection="1">
      <alignment horizontal="center"/>
      <protection/>
    </xf>
    <xf numFmtId="0" fontId="19" fillId="2" borderId="24" xfId="25" applyFont="1" applyFill="1" applyBorder="1" applyAlignment="1" applyProtection="1">
      <alignment horizontal="center"/>
      <protection/>
    </xf>
    <xf numFmtId="0" fontId="19" fillId="2" borderId="17" xfId="26" applyFont="1" applyFill="1" applyBorder="1" applyAlignment="1" applyProtection="1">
      <alignment horizontal="center"/>
      <protection/>
    </xf>
    <xf numFmtId="0" fontId="19" fillId="2" borderId="26" xfId="26" applyFont="1" applyFill="1" applyBorder="1" applyAlignment="1" applyProtection="1">
      <alignment horizontal="center"/>
      <protection/>
    </xf>
    <xf numFmtId="0" fontId="19" fillId="2" borderId="24" xfId="26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9" fillId="0" borderId="4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28" applyFont="1" applyFill="1" applyBorder="1" applyAlignment="1" applyProtection="1">
      <alignment horizontal="right" vertical="center"/>
      <protection/>
    </xf>
    <xf numFmtId="0" fontId="6" fillId="0" borderId="0" xfId="28" applyFont="1" applyFill="1" applyBorder="1" applyAlignment="1" applyProtection="1">
      <alignment horizontal="center"/>
      <protection/>
    </xf>
    <xf numFmtId="0" fontId="6" fillId="2" borderId="0" xfId="28" applyFont="1" applyFill="1" applyBorder="1">
      <alignment/>
      <protection/>
    </xf>
    <xf numFmtId="0" fontId="16" fillId="0" borderId="45" xfId="0" applyFont="1" applyFill="1" applyBorder="1" applyAlignment="1" applyProtection="1">
      <alignment horizontal="center"/>
      <protection/>
    </xf>
    <xf numFmtId="0" fontId="16" fillId="0" borderId="30" xfId="0" applyFont="1" applyFill="1" applyBorder="1" applyAlignment="1" applyProtection="1">
      <alignment horizontal="center"/>
      <protection/>
    </xf>
    <xf numFmtId="0" fontId="16" fillId="0" borderId="46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47" xfId="0" applyFont="1" applyFill="1" applyBorder="1" applyAlignment="1" applyProtection="1">
      <alignment horizontal="right"/>
      <protection/>
    </xf>
    <xf numFmtId="0" fontId="9" fillId="0" borderId="29" xfId="28" applyFont="1" applyFill="1" applyBorder="1" applyAlignment="1" applyProtection="1">
      <alignment horizontal="center" vertical="center"/>
      <protection/>
    </xf>
    <xf numFmtId="0" fontId="9" fillId="0" borderId="29" xfId="28" applyFont="1" applyFill="1" applyBorder="1" applyAlignment="1" applyProtection="1">
      <alignment vertical="center"/>
      <protection/>
    </xf>
    <xf numFmtId="0" fontId="29" fillId="0" borderId="21" xfId="25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9" fillId="0" borderId="0" xfId="25" applyFont="1" applyAlignment="1">
      <alignment horizontal="center"/>
      <protection/>
    </xf>
    <xf numFmtId="0" fontId="16" fillId="0" borderId="48" xfId="0" applyFont="1" applyFill="1" applyBorder="1" applyAlignment="1" applyProtection="1">
      <alignment horizontal="center"/>
      <protection/>
    </xf>
    <xf numFmtId="0" fontId="16" fillId="0" borderId="49" xfId="0" applyFont="1" applyFill="1" applyBorder="1" applyAlignment="1" applyProtection="1">
      <alignment horizontal="center"/>
      <protection/>
    </xf>
    <xf numFmtId="0" fontId="16" fillId="0" borderId="5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horizontal="justify"/>
      <protection/>
    </xf>
    <xf numFmtId="0" fontId="6" fillId="0" borderId="43" xfId="0" applyFont="1" applyFill="1" applyBorder="1" applyAlignment="1" applyProtection="1">
      <alignment horizontal="justify" wrapText="1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14" fillId="0" borderId="45" xfId="0" applyFont="1" applyBorder="1" applyAlignment="1">
      <alignment horizontal="center" wrapText="1"/>
    </xf>
    <xf numFmtId="0" fontId="15" fillId="0" borderId="30" xfId="0" applyFont="1" applyFill="1" applyBorder="1" applyAlignment="1" applyProtection="1">
      <alignment horizontal="center"/>
      <protection/>
    </xf>
    <xf numFmtId="0" fontId="9" fillId="0" borderId="4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wrapText="1"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6" fillId="0" borderId="53" xfId="0" applyFont="1" applyFill="1" applyBorder="1" applyAlignment="1">
      <alignment horizontal="center"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14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9" fillId="0" borderId="51" xfId="0" applyFont="1" applyFill="1" applyBorder="1" applyAlignment="1" applyProtection="1">
      <alignment horizontal="center"/>
      <protection/>
    </xf>
    <xf numFmtId="3" fontId="6" fillId="0" borderId="54" xfId="0" applyNumberFormat="1" applyFont="1" applyFill="1" applyBorder="1" applyAlignment="1" applyProtection="1">
      <alignment/>
      <protection locked="0"/>
    </xf>
    <xf numFmtId="3" fontId="6" fillId="0" borderId="55" xfId="0" applyNumberFormat="1" applyFont="1" applyFill="1" applyBorder="1" applyAlignment="1" applyProtection="1">
      <alignment/>
      <protection locked="0"/>
    </xf>
    <xf numFmtId="4" fontId="6" fillId="0" borderId="54" xfId="0" applyNumberFormat="1" applyFont="1" applyFill="1" applyBorder="1" applyAlignment="1" applyProtection="1">
      <alignment/>
      <protection locked="0"/>
    </xf>
    <xf numFmtId="3" fontId="6" fillId="0" borderId="56" xfId="0" applyNumberFormat="1" applyFont="1" applyFill="1" applyBorder="1" applyAlignment="1" applyProtection="1">
      <alignment/>
      <protection locked="0"/>
    </xf>
    <xf numFmtId="3" fontId="6" fillId="0" borderId="57" xfId="0" applyNumberFormat="1" applyFont="1" applyFill="1" applyBorder="1" applyAlignment="1" applyProtection="1">
      <alignment/>
      <protection locked="0"/>
    </xf>
    <xf numFmtId="3" fontId="6" fillId="0" borderId="58" xfId="0" applyNumberFormat="1" applyFont="1" applyFill="1" applyBorder="1" applyAlignment="1" applyProtection="1">
      <alignment/>
      <protection locked="0"/>
    </xf>
    <xf numFmtId="3" fontId="6" fillId="0" borderId="59" xfId="0" applyNumberFormat="1" applyFont="1" applyFill="1" applyBorder="1" applyAlignment="1" applyProtection="1">
      <alignment/>
      <protection locked="0"/>
    </xf>
    <xf numFmtId="3" fontId="6" fillId="0" borderId="60" xfId="0" applyNumberFormat="1" applyFont="1" applyFill="1" applyBorder="1" applyAlignment="1" applyProtection="1">
      <alignment/>
      <protection locked="0"/>
    </xf>
    <xf numFmtId="3" fontId="6" fillId="0" borderId="60" xfId="0" applyNumberFormat="1" applyFont="1" applyBorder="1" applyAlignment="1" applyProtection="1">
      <alignment/>
      <protection locked="0"/>
    </xf>
    <xf numFmtId="3" fontId="16" fillId="0" borderId="61" xfId="0" applyNumberFormat="1" applyFont="1" applyFill="1" applyBorder="1" applyAlignment="1" applyProtection="1">
      <alignment/>
      <protection locked="0"/>
    </xf>
    <xf numFmtId="3" fontId="16" fillId="0" borderId="62" xfId="0" applyNumberFormat="1" applyFont="1" applyFill="1" applyBorder="1" applyAlignment="1" applyProtection="1">
      <alignment/>
      <protection locked="0"/>
    </xf>
    <xf numFmtId="3" fontId="16" fillId="0" borderId="63" xfId="0" applyNumberFormat="1" applyFont="1" applyFill="1" applyBorder="1" applyAlignment="1" applyProtection="1">
      <alignment/>
      <protection locked="0"/>
    </xf>
    <xf numFmtId="3" fontId="16" fillId="0" borderId="36" xfId="0" applyNumberFormat="1" applyFont="1" applyFill="1" applyBorder="1" applyAlignment="1" applyProtection="1">
      <alignment/>
      <protection locked="0"/>
    </xf>
    <xf numFmtId="3" fontId="16" fillId="0" borderId="64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justify"/>
      <protection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Fill="1" applyBorder="1" applyAlignment="1" applyProtection="1">
      <alignment horizontal="right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/>
      <protection locked="0"/>
    </xf>
    <xf numFmtId="3" fontId="6" fillId="0" borderId="10" xfId="25" applyNumberFormat="1" applyFont="1" applyFill="1" applyBorder="1" applyProtection="1">
      <alignment/>
      <protection locked="0"/>
    </xf>
    <xf numFmtId="3" fontId="6" fillId="0" borderId="58" xfId="25" applyNumberFormat="1" applyFont="1" applyFill="1" applyBorder="1" applyProtection="1">
      <alignment/>
      <protection locked="0"/>
    </xf>
    <xf numFmtId="3" fontId="6" fillId="0" borderId="54" xfId="25" applyNumberFormat="1" applyFont="1" applyFill="1" applyBorder="1" applyProtection="1">
      <alignment/>
      <protection locked="0"/>
    </xf>
    <xf numFmtId="3" fontId="6" fillId="0" borderId="71" xfId="25" applyNumberFormat="1" applyFont="1" applyFill="1" applyBorder="1" applyProtection="1">
      <alignment/>
      <protection locked="0"/>
    </xf>
    <xf numFmtId="3" fontId="6" fillId="0" borderId="10" xfId="26" applyNumberFormat="1" applyFont="1" applyFill="1" applyBorder="1" applyProtection="1">
      <alignment/>
      <protection locked="0"/>
    </xf>
    <xf numFmtId="3" fontId="6" fillId="0" borderId="58" xfId="26" applyNumberFormat="1" applyFont="1" applyFill="1" applyBorder="1" applyProtection="1">
      <alignment/>
      <protection locked="0"/>
    </xf>
    <xf numFmtId="3" fontId="6" fillId="0" borderId="54" xfId="26" applyNumberFormat="1" applyFont="1" applyFill="1" applyBorder="1" applyProtection="1">
      <alignment/>
      <protection locked="0"/>
    </xf>
    <xf numFmtId="3" fontId="6" fillId="0" borderId="71" xfId="26" applyNumberFormat="1" applyFont="1" applyFill="1" applyBorder="1" applyProtection="1">
      <alignment/>
      <protection locked="0"/>
    </xf>
    <xf numFmtId="0" fontId="6" fillId="0" borderId="72" xfId="0" applyFont="1" applyFill="1" applyBorder="1" applyAlignment="1" applyProtection="1">
      <alignment horizontal="center"/>
      <protection/>
    </xf>
    <xf numFmtId="3" fontId="6" fillId="0" borderId="42" xfId="25" applyNumberFormat="1" applyFont="1" applyFill="1" applyBorder="1" applyProtection="1">
      <alignment/>
      <protection locked="0"/>
    </xf>
    <xf numFmtId="3" fontId="6" fillId="0" borderId="52" xfId="25" applyNumberFormat="1" applyFont="1" applyFill="1" applyBorder="1" applyProtection="1">
      <alignment/>
      <protection locked="0"/>
    </xf>
    <xf numFmtId="3" fontId="6" fillId="0" borderId="73" xfId="25" applyNumberFormat="1" applyFont="1" applyFill="1" applyBorder="1" applyProtection="1">
      <alignment/>
      <protection locked="0"/>
    </xf>
    <xf numFmtId="3" fontId="6" fillId="0" borderId="74" xfId="25" applyNumberFormat="1" applyFont="1" applyFill="1" applyBorder="1" applyProtection="1">
      <alignment/>
      <protection locked="0"/>
    </xf>
    <xf numFmtId="0" fontId="6" fillId="0" borderId="75" xfId="26" applyFont="1" applyFill="1" applyBorder="1" applyAlignment="1" applyProtection="1">
      <alignment/>
      <protection locked="0"/>
    </xf>
    <xf numFmtId="0" fontId="6" fillId="0" borderId="72" xfId="26" applyFont="1" applyFill="1" applyBorder="1" applyAlignment="1" applyProtection="1">
      <alignment/>
      <protection locked="0"/>
    </xf>
    <xf numFmtId="0" fontId="6" fillId="0" borderId="76" xfId="26" applyFont="1" applyFill="1" applyBorder="1" applyAlignment="1" applyProtection="1">
      <alignment/>
      <protection locked="0"/>
    </xf>
    <xf numFmtId="0" fontId="6" fillId="0" borderId="74" xfId="26" applyFont="1" applyFill="1" applyBorder="1" applyAlignment="1" applyProtection="1">
      <alignment/>
      <protection locked="0"/>
    </xf>
    <xf numFmtId="0" fontId="6" fillId="0" borderId="70" xfId="26" applyFont="1" applyFill="1" applyBorder="1" applyAlignment="1" applyProtection="1">
      <alignment/>
      <protection locked="0"/>
    </xf>
    <xf numFmtId="0" fontId="6" fillId="0" borderId="77" xfId="26" applyFont="1" applyFill="1" applyBorder="1" applyAlignment="1" applyProtection="1">
      <alignment/>
      <protection locked="0"/>
    </xf>
    <xf numFmtId="0" fontId="6" fillId="0" borderId="54" xfId="26" applyFont="1" applyFill="1" applyBorder="1" applyAlignment="1" applyProtection="1">
      <alignment/>
      <protection locked="0"/>
    </xf>
    <xf numFmtId="0" fontId="6" fillId="0" borderId="42" xfId="26" applyFont="1" applyFill="1" applyBorder="1" applyAlignment="1" applyProtection="1">
      <alignment/>
      <protection locked="0"/>
    </xf>
    <xf numFmtId="0" fontId="6" fillId="0" borderId="52" xfId="26" applyFont="1" applyFill="1" applyBorder="1" applyAlignment="1" applyProtection="1">
      <alignment/>
      <protection locked="0"/>
    </xf>
    <xf numFmtId="0" fontId="6" fillId="0" borderId="58" xfId="26" applyFont="1" applyFill="1" applyBorder="1" applyAlignment="1" applyProtection="1">
      <alignment/>
      <protection locked="0"/>
    </xf>
    <xf numFmtId="3" fontId="6" fillId="0" borderId="54" xfId="27" applyNumberFormat="1" applyFont="1" applyFill="1" applyBorder="1" applyProtection="1">
      <alignment/>
      <protection locked="0"/>
    </xf>
    <xf numFmtId="3" fontId="6" fillId="0" borderId="42" xfId="27" applyNumberFormat="1" applyFont="1" applyFill="1" applyBorder="1" applyProtection="1">
      <alignment/>
      <protection locked="0"/>
    </xf>
    <xf numFmtId="3" fontId="6" fillId="0" borderId="58" xfId="27" applyNumberFormat="1" applyFont="1" applyFill="1" applyBorder="1" applyProtection="1">
      <alignment/>
      <protection locked="0"/>
    </xf>
    <xf numFmtId="3" fontId="6" fillId="0" borderId="51" xfId="27" applyNumberFormat="1" applyFont="1" applyFill="1" applyBorder="1" applyProtection="1">
      <alignment/>
      <protection locked="0"/>
    </xf>
    <xf numFmtId="3" fontId="6" fillId="0" borderId="52" xfId="27" applyNumberFormat="1" applyFont="1" applyFill="1" applyBorder="1" applyProtection="1">
      <alignment/>
      <protection locked="0"/>
    </xf>
    <xf numFmtId="3" fontId="6" fillId="0" borderId="9" xfId="27" applyNumberFormat="1" applyFont="1" applyFill="1" applyBorder="1" applyProtection="1">
      <alignment/>
      <protection locked="0"/>
    </xf>
    <xf numFmtId="3" fontId="6" fillId="0" borderId="78" xfId="27" applyNumberFormat="1" applyFont="1" applyFill="1" applyBorder="1" applyProtection="1">
      <alignment/>
      <protection locked="0"/>
    </xf>
    <xf numFmtId="3" fontId="6" fillId="0" borderId="79" xfId="27" applyNumberFormat="1" applyFont="1" applyFill="1" applyBorder="1" applyProtection="1">
      <alignment/>
      <protection locked="0"/>
    </xf>
    <xf numFmtId="3" fontId="6" fillId="0" borderId="70" xfId="27" applyNumberFormat="1" applyFont="1" applyFill="1" applyBorder="1" applyProtection="1">
      <alignment/>
      <protection locked="0"/>
    </xf>
    <xf numFmtId="3" fontId="6" fillId="0" borderId="80" xfId="27" applyNumberFormat="1" applyFont="1" applyFill="1" applyBorder="1" applyProtection="1">
      <alignment/>
      <protection locked="0"/>
    </xf>
    <xf numFmtId="3" fontId="6" fillId="0" borderId="77" xfId="27" applyNumberFormat="1" applyFont="1" applyFill="1" applyBorder="1" applyProtection="1">
      <alignment/>
      <protection locked="0"/>
    </xf>
    <xf numFmtId="3" fontId="6" fillId="0" borderId="53" xfId="27" applyNumberFormat="1" applyFont="1" applyFill="1" applyBorder="1" applyProtection="1">
      <alignment/>
      <protection locked="0"/>
    </xf>
    <xf numFmtId="3" fontId="6" fillId="0" borderId="81" xfId="27" applyNumberFormat="1" applyFont="1" applyFill="1" applyBorder="1" applyProtection="1">
      <alignment/>
      <protection locked="0"/>
    </xf>
    <xf numFmtId="0" fontId="19" fillId="0" borderId="24" xfId="0" applyFont="1" applyFill="1" applyBorder="1" applyAlignment="1" applyProtection="1">
      <alignment horizontal="center"/>
      <protection/>
    </xf>
    <xf numFmtId="0" fontId="19" fillId="0" borderId="25" xfId="0" applyFont="1" applyFill="1" applyBorder="1" applyAlignment="1" applyProtection="1">
      <alignment horizontal="center"/>
      <protection/>
    </xf>
    <xf numFmtId="0" fontId="32" fillId="0" borderId="24" xfId="0" applyFont="1" applyFill="1" applyBorder="1" applyAlignment="1">
      <alignment/>
    </xf>
    <xf numFmtId="0" fontId="22" fillId="0" borderId="82" xfId="0" applyFont="1" applyFill="1" applyBorder="1" applyAlignment="1" applyProtection="1">
      <alignment horizontal="center" textRotation="255" wrapText="1"/>
      <protection/>
    </xf>
    <xf numFmtId="0" fontId="22" fillId="0" borderId="83" xfId="0" applyFont="1" applyFill="1" applyBorder="1" applyAlignment="1" applyProtection="1">
      <alignment horizontal="center" textRotation="255" wrapText="1"/>
      <protection/>
    </xf>
    <xf numFmtId="3" fontId="6" fillId="0" borderId="52" xfId="0" applyNumberFormat="1" applyFont="1" applyBorder="1" applyAlignment="1" applyProtection="1">
      <alignment/>
      <protection locked="0"/>
    </xf>
    <xf numFmtId="3" fontId="6" fillId="0" borderId="52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42" xfId="0" applyNumberFormat="1" applyFont="1" applyFill="1" applyBorder="1" applyAlignment="1" applyProtection="1">
      <alignment/>
      <protection locked="0"/>
    </xf>
    <xf numFmtId="3" fontId="6" fillId="0" borderId="74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53" xfId="0" applyNumberFormat="1" applyFont="1" applyFill="1" applyBorder="1" applyAlignment="1" applyProtection="1">
      <alignment/>
      <protection locked="0"/>
    </xf>
    <xf numFmtId="3" fontId="6" fillId="0" borderId="70" xfId="0" applyNumberFormat="1" applyFont="1" applyFill="1" applyBorder="1" applyAlignment="1" applyProtection="1">
      <alignment/>
      <protection locked="0"/>
    </xf>
    <xf numFmtId="3" fontId="6" fillId="0" borderId="84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54" xfId="28" applyNumberFormat="1" applyFont="1" applyFill="1" applyBorder="1" applyProtection="1">
      <alignment/>
      <protection locked="0"/>
    </xf>
    <xf numFmtId="3" fontId="6" fillId="0" borderId="42" xfId="28" applyNumberFormat="1" applyFont="1" applyFill="1" applyBorder="1" applyProtection="1">
      <alignment/>
      <protection locked="0"/>
    </xf>
    <xf numFmtId="3" fontId="6" fillId="0" borderId="58" xfId="28" applyNumberFormat="1" applyFont="1" applyFill="1" applyBorder="1" applyProtection="1">
      <alignment/>
      <protection locked="0"/>
    </xf>
    <xf numFmtId="3" fontId="6" fillId="0" borderId="51" xfId="28" applyNumberFormat="1" applyFont="1" applyFill="1" applyBorder="1" applyProtection="1">
      <alignment/>
      <protection locked="0"/>
    </xf>
    <xf numFmtId="3" fontId="6" fillId="0" borderId="52" xfId="28" applyNumberFormat="1" applyFont="1" applyFill="1" applyBorder="1" applyProtection="1">
      <alignment/>
      <protection locked="0"/>
    </xf>
    <xf numFmtId="3" fontId="6" fillId="0" borderId="72" xfId="28" applyNumberFormat="1" applyFont="1" applyFill="1" applyBorder="1" applyProtection="1">
      <alignment/>
      <protection locked="0"/>
    </xf>
    <xf numFmtId="0" fontId="9" fillId="0" borderId="2" xfId="29" applyFont="1" applyFill="1" applyBorder="1" applyAlignment="1">
      <alignment horizontal="center"/>
      <protection/>
    </xf>
    <xf numFmtId="3" fontId="6" fillId="0" borderId="75" xfId="0" applyNumberFormat="1" applyFont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9" fillId="0" borderId="85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 applyProtection="1">
      <alignment horizontal="centerContinuous" vertical="center" wrapText="1"/>
      <protection/>
    </xf>
    <xf numFmtId="0" fontId="9" fillId="0" borderId="37" xfId="0" applyFont="1" applyFill="1" applyBorder="1" applyAlignment="1">
      <alignment horizontal="centerContinuous" vertical="center" wrapText="1"/>
    </xf>
    <xf numFmtId="0" fontId="19" fillId="0" borderId="17" xfId="0" applyFont="1" applyFill="1" applyBorder="1" applyAlignment="1" applyProtection="1">
      <alignment horizontal="centerContinuous"/>
      <protection/>
    </xf>
    <xf numFmtId="0" fontId="19" fillId="0" borderId="25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19" fillId="0" borderId="25" xfId="0" applyFont="1" applyFill="1" applyBorder="1" applyAlignment="1" applyProtection="1">
      <alignment horizontal="center"/>
      <protection/>
    </xf>
    <xf numFmtId="0" fontId="19" fillId="0" borderId="26" xfId="0" applyFont="1" applyFill="1" applyBorder="1" applyAlignment="1" applyProtection="1">
      <alignment horizontal="center"/>
      <protection/>
    </xf>
    <xf numFmtId="0" fontId="19" fillId="0" borderId="86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31" xfId="0" applyFont="1" applyBorder="1" applyAlignment="1">
      <alignment/>
    </xf>
    <xf numFmtId="3" fontId="6" fillId="0" borderId="75" xfId="30" applyNumberFormat="1" applyFont="1" applyFill="1" applyBorder="1" applyProtection="1">
      <alignment/>
      <protection locked="0"/>
    </xf>
    <xf numFmtId="3" fontId="6" fillId="0" borderId="72" xfId="30" applyNumberFormat="1" applyFont="1" applyFill="1" applyBorder="1" applyProtection="1">
      <alignment/>
      <protection locked="0"/>
    </xf>
    <xf numFmtId="3" fontId="6" fillId="0" borderId="74" xfId="30" applyNumberFormat="1" applyFont="1" applyFill="1" applyBorder="1" applyProtection="1">
      <alignment/>
      <protection locked="0"/>
    </xf>
    <xf numFmtId="3" fontId="6" fillId="0" borderId="70" xfId="30" applyNumberFormat="1" applyFont="1" applyFill="1" applyBorder="1" applyProtection="1">
      <alignment/>
      <protection locked="0"/>
    </xf>
    <xf numFmtId="0" fontId="18" fillId="0" borderId="73" xfId="30" applyFont="1" applyFill="1" applyBorder="1" applyAlignment="1" applyProtection="1">
      <alignment horizontal="centerContinuous" vertical="center"/>
      <protection/>
    </xf>
    <xf numFmtId="0" fontId="14" fillId="0" borderId="1" xfId="29" applyFont="1" applyFill="1" applyBorder="1" applyAlignment="1">
      <alignment horizontal="centerContinuous"/>
      <protection/>
    </xf>
    <xf numFmtId="0" fontId="14" fillId="0" borderId="87" xfId="28" applyFont="1" applyFill="1" applyBorder="1" applyAlignment="1" applyProtection="1">
      <alignment horizontal="center" vertical="center"/>
      <protection/>
    </xf>
    <xf numFmtId="0" fontId="14" fillId="0" borderId="87" xfId="27" applyFont="1" applyFill="1" applyBorder="1" applyAlignment="1" applyProtection="1">
      <alignment horizontal="center" vertical="center"/>
      <protection/>
    </xf>
    <xf numFmtId="0" fontId="14" fillId="0" borderId="87" xfId="26" applyFont="1" applyFill="1" applyBorder="1" applyAlignment="1" applyProtection="1">
      <alignment horizontal="center" vertical="center"/>
      <protection/>
    </xf>
    <xf numFmtId="0" fontId="14" fillId="0" borderId="87" xfId="25" applyFont="1" applyFill="1" applyBorder="1" applyAlignment="1" applyProtection="1">
      <alignment horizontal="center" vertical="center"/>
      <protection/>
    </xf>
    <xf numFmtId="0" fontId="14" fillId="0" borderId="13" xfId="25" applyFont="1" applyFill="1" applyBorder="1" applyAlignment="1" applyProtection="1">
      <alignment horizontal="center" vertical="center"/>
      <protection/>
    </xf>
    <xf numFmtId="0" fontId="15" fillId="0" borderId="23" xfId="25" applyFont="1" applyFill="1" applyBorder="1" applyAlignment="1">
      <alignment horizontal="center"/>
      <protection/>
    </xf>
    <xf numFmtId="0" fontId="15" fillId="0" borderId="88" xfId="0" applyFont="1" applyFill="1" applyBorder="1" applyAlignment="1" applyProtection="1">
      <alignment horizontal="center"/>
      <protection/>
    </xf>
    <xf numFmtId="0" fontId="15" fillId="0" borderId="71" xfId="0" applyFont="1" applyFill="1" applyBorder="1" applyAlignment="1" applyProtection="1">
      <alignment horizontal="center"/>
      <protection/>
    </xf>
    <xf numFmtId="0" fontId="19" fillId="0" borderId="17" xfId="30" applyFont="1" applyFill="1" applyBorder="1" applyAlignment="1">
      <alignment horizontal="centerContinuous"/>
      <protection/>
    </xf>
    <xf numFmtId="0" fontId="19" fillId="0" borderId="89" xfId="30" applyFont="1" applyFill="1" applyBorder="1" applyAlignment="1" applyProtection="1">
      <alignment horizontal="center"/>
      <protection/>
    </xf>
    <xf numFmtId="0" fontId="19" fillId="0" borderId="18" xfId="30" applyFont="1" applyFill="1" applyBorder="1" applyAlignment="1" applyProtection="1">
      <alignment horizontal="center"/>
      <protection/>
    </xf>
    <xf numFmtId="0" fontId="19" fillId="0" borderId="0" xfId="30" applyFont="1">
      <alignment/>
      <protection/>
    </xf>
    <xf numFmtId="0" fontId="19" fillId="0" borderId="39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27" fillId="0" borderId="24" xfId="0" applyFont="1" applyFill="1" applyBorder="1" applyAlignment="1" applyProtection="1">
      <alignment horizontal="center"/>
      <protection/>
    </xf>
    <xf numFmtId="0" fontId="27" fillId="0" borderId="9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>
      <alignment horizontal="centerContinuous"/>
    </xf>
    <xf numFmtId="0" fontId="9" fillId="0" borderId="91" xfId="0" applyFont="1" applyFill="1" applyBorder="1" applyAlignment="1">
      <alignment horizontal="center"/>
    </xf>
    <xf numFmtId="0" fontId="9" fillId="0" borderId="92" xfId="0" applyFont="1" applyFill="1" applyBorder="1" applyAlignment="1" applyProtection="1">
      <alignment horizontal="center" vertical="center"/>
      <protection/>
    </xf>
    <xf numFmtId="0" fontId="9" fillId="0" borderId="93" xfId="0" applyFont="1" applyFill="1" applyBorder="1" applyAlignment="1" applyProtection="1">
      <alignment horizontal="centerContinuous" vertical="center" wrapText="1"/>
      <protection/>
    </xf>
    <xf numFmtId="0" fontId="5" fillId="0" borderId="94" xfId="30" applyFont="1" applyBorder="1" applyAlignment="1" applyProtection="1">
      <alignment horizontal="left" vertical="top"/>
      <protection/>
    </xf>
    <xf numFmtId="0" fontId="9" fillId="0" borderId="47" xfId="25" applyFont="1" applyBorder="1" applyAlignment="1">
      <alignment horizontal="right"/>
      <protection/>
    </xf>
    <xf numFmtId="0" fontId="9" fillId="0" borderId="68" xfId="0" applyFont="1" applyFill="1" applyBorder="1" applyAlignment="1" applyProtection="1">
      <alignment horizontal="right" vertical="center"/>
      <protection/>
    </xf>
    <xf numFmtId="0" fontId="9" fillId="0" borderId="61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 applyProtection="1">
      <alignment horizontal="center"/>
      <protection/>
    </xf>
    <xf numFmtId="0" fontId="6" fillId="0" borderId="2" xfId="30" applyFont="1" applyBorder="1" applyAlignment="1">
      <alignment horizontal="center"/>
      <protection/>
    </xf>
    <xf numFmtId="0" fontId="9" fillId="0" borderId="5" xfId="30" applyFont="1" applyBorder="1" applyAlignment="1">
      <alignment horizontal="centerContinuous" vertical="center"/>
      <protection/>
    </xf>
    <xf numFmtId="0" fontId="9" fillId="0" borderId="31" xfId="30" applyFont="1" applyBorder="1" applyAlignment="1">
      <alignment horizontal="centerContinuous" vertical="center"/>
      <protection/>
    </xf>
    <xf numFmtId="0" fontId="9" fillId="0" borderId="5" xfId="25" applyFont="1" applyFill="1" applyBorder="1" applyAlignment="1">
      <alignment horizontal="centerContinuous" vertical="center"/>
      <protection/>
    </xf>
    <xf numFmtId="0" fontId="8" fillId="0" borderId="39" xfId="0" applyFont="1" applyFill="1" applyBorder="1" applyAlignment="1" applyProtection="1">
      <alignment horizontal="left" vertical="center" wrapText="1"/>
      <protection/>
    </xf>
    <xf numFmtId="0" fontId="6" fillId="0" borderId="94" xfId="0" applyFont="1" applyFill="1" applyBorder="1" applyAlignment="1">
      <alignment horizontal="centerContinuous"/>
    </xf>
    <xf numFmtId="0" fontId="8" fillId="0" borderId="91" xfId="0" applyFont="1" applyFill="1" applyBorder="1" applyAlignment="1" applyProtection="1">
      <alignment horizontal="centerContinuous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Continuous" vertical="center" wrapText="1"/>
      <protection/>
    </xf>
    <xf numFmtId="0" fontId="8" fillId="0" borderId="95" xfId="0" applyFont="1" applyFill="1" applyBorder="1" applyAlignment="1">
      <alignment horizontal="center" vertical="center"/>
    </xf>
    <xf numFmtId="0" fontId="9" fillId="0" borderId="90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5" xfId="0" applyFont="1" applyFill="1" applyBorder="1" applyAlignment="1" applyProtection="1">
      <alignment horizontal="centerContinuous" vertical="center"/>
      <protection/>
    </xf>
    <xf numFmtId="0" fontId="21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4" fillId="0" borderId="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9" fillId="0" borderId="53" xfId="0" applyFont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left"/>
    </xf>
    <xf numFmtId="38" fontId="6" fillId="0" borderId="45" xfId="18" applyNumberFormat="1" applyFont="1" applyBorder="1" applyAlignment="1">
      <alignment/>
    </xf>
    <xf numFmtId="38" fontId="6" fillId="0" borderId="30" xfId="18" applyNumberFormat="1" applyFont="1" applyBorder="1" applyAlignment="1">
      <alignment/>
    </xf>
    <xf numFmtId="38" fontId="6" fillId="0" borderId="77" xfId="18" applyNumberFormat="1" applyFont="1" applyBorder="1" applyAlignment="1">
      <alignment/>
    </xf>
    <xf numFmtId="38" fontId="6" fillId="0" borderId="46" xfId="18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45" xfId="0" applyFont="1" applyFill="1" applyBorder="1" applyAlignment="1" applyProtection="1">
      <alignment horizontal="center"/>
      <protection/>
    </xf>
    <xf numFmtId="3" fontId="6" fillId="0" borderId="54" xfId="0" applyNumberFormat="1" applyFont="1" applyFill="1" applyBorder="1" applyAlignment="1" applyProtection="1">
      <alignment/>
      <protection locked="0"/>
    </xf>
    <xf numFmtId="3" fontId="6" fillId="2" borderId="54" xfId="0" applyNumberFormat="1" applyFont="1" applyFill="1" applyBorder="1" applyAlignment="1" applyProtection="1">
      <alignment/>
      <protection locked="0"/>
    </xf>
    <xf numFmtId="3" fontId="6" fillId="2" borderId="42" xfId="0" applyNumberFormat="1" applyFont="1" applyFill="1" applyBorder="1" applyAlignment="1" applyProtection="1">
      <alignment/>
      <protection locked="0"/>
    </xf>
    <xf numFmtId="3" fontId="6" fillId="2" borderId="70" xfId="0" applyNumberFormat="1" applyFont="1" applyFill="1" applyBorder="1" applyAlignment="1" applyProtection="1">
      <alignment/>
      <protection locked="0"/>
    </xf>
    <xf numFmtId="0" fontId="33" fillId="0" borderId="94" xfId="0" applyFont="1" applyBorder="1" applyAlignment="1">
      <alignment horizontal="right" vertical="center" wrapText="1"/>
    </xf>
    <xf numFmtId="3" fontId="6" fillId="0" borderId="8" xfId="29" applyNumberFormat="1" applyFont="1" applyFill="1" applyBorder="1" applyAlignment="1" applyProtection="1">
      <alignment/>
      <protection locked="0"/>
    </xf>
    <xf numFmtId="3" fontId="6" fillId="0" borderId="76" xfId="29" applyNumberFormat="1" applyFont="1" applyFill="1" applyBorder="1" applyAlignment="1" applyProtection="1">
      <alignment/>
      <protection locked="0"/>
    </xf>
    <xf numFmtId="3" fontId="6" fillId="0" borderId="72" xfId="29" applyNumberFormat="1" applyFont="1" applyFill="1" applyBorder="1" applyAlignment="1" applyProtection="1">
      <alignment/>
      <protection locked="0"/>
    </xf>
    <xf numFmtId="3" fontId="6" fillId="0" borderId="96" xfId="29" applyNumberFormat="1" applyFont="1" applyFill="1" applyBorder="1" applyAlignment="1" applyProtection="1">
      <alignment/>
      <protection locked="0"/>
    </xf>
    <xf numFmtId="3" fontId="6" fillId="0" borderId="9" xfId="29" applyNumberFormat="1" applyFont="1" applyFill="1" applyBorder="1" applyAlignment="1" applyProtection="1">
      <alignment/>
      <protection locked="0"/>
    </xf>
    <xf numFmtId="3" fontId="6" fillId="0" borderId="54" xfId="29" applyNumberFormat="1" applyFont="1" applyFill="1" applyBorder="1" applyAlignment="1" applyProtection="1">
      <alignment/>
      <protection locked="0"/>
    </xf>
    <xf numFmtId="3" fontId="6" fillId="0" borderId="51" xfId="29" applyNumberFormat="1" applyFont="1" applyFill="1" applyBorder="1" applyAlignment="1" applyProtection="1">
      <alignment/>
      <protection locked="0"/>
    </xf>
    <xf numFmtId="3" fontId="6" fillId="0" borderId="42" xfId="29" applyNumberFormat="1" applyFont="1" applyFill="1" applyBorder="1" applyAlignment="1" applyProtection="1">
      <alignment/>
      <protection locked="0"/>
    </xf>
    <xf numFmtId="3" fontId="6" fillId="0" borderId="52" xfId="29" applyNumberFormat="1" applyFont="1" applyFill="1" applyBorder="1" applyAlignment="1" applyProtection="1">
      <alignment/>
      <protection locked="0"/>
    </xf>
    <xf numFmtId="3" fontId="6" fillId="0" borderId="78" xfId="29" applyNumberFormat="1" applyFont="1" applyFill="1" applyBorder="1" applyAlignment="1" applyProtection="1">
      <alignment/>
      <protection locked="0"/>
    </xf>
    <xf numFmtId="3" fontId="6" fillId="2" borderId="30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40" fontId="6" fillId="0" borderId="30" xfId="18" applyFont="1" applyBorder="1" applyAlignment="1">
      <alignment/>
    </xf>
    <xf numFmtId="38" fontId="6" fillId="0" borderId="30" xfId="18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10" fontId="6" fillId="0" borderId="30" xfId="31" applyNumberFormat="1" applyFont="1" applyBorder="1" applyAlignment="1">
      <alignment/>
    </xf>
    <xf numFmtId="0" fontId="6" fillId="0" borderId="9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65" fontId="34" fillId="0" borderId="0" xfId="23" applyAlignment="1">
      <alignment vertical="center"/>
      <protection/>
    </xf>
    <xf numFmtId="165" fontId="35" fillId="0" borderId="0" xfId="23" applyFont="1" applyAlignment="1">
      <alignment vertical="center"/>
      <protection/>
    </xf>
    <xf numFmtId="165" fontId="34" fillId="0" borderId="0" xfId="23" applyFill="1" applyAlignment="1">
      <alignment vertical="center"/>
      <protection/>
    </xf>
    <xf numFmtId="165" fontId="16" fillId="0" borderId="0" xfId="23" applyFont="1" applyAlignment="1" applyProtection="1">
      <alignment horizontal="left" vertical="center"/>
      <protection/>
    </xf>
    <xf numFmtId="165" fontId="6" fillId="0" borderId="0" xfId="23" applyFont="1" applyAlignment="1" applyProtection="1">
      <alignment horizontal="left" vertical="top"/>
      <protection/>
    </xf>
    <xf numFmtId="165" fontId="39" fillId="0" borderId="0" xfId="23" applyFont="1" applyAlignment="1">
      <alignment vertical="top"/>
      <protection/>
    </xf>
    <xf numFmtId="165" fontId="39" fillId="0" borderId="0" xfId="23" applyFont="1" applyAlignment="1">
      <alignment vertical="center"/>
      <protection/>
    </xf>
    <xf numFmtId="165" fontId="34" fillId="0" borderId="0" xfId="24" applyNumberFormat="1" applyFont="1" applyAlignment="1">
      <alignment vertical="center"/>
      <protection/>
    </xf>
    <xf numFmtId="165" fontId="6" fillId="0" borderId="58" xfId="23" applyFont="1" applyBorder="1" applyAlignment="1" applyProtection="1">
      <alignment vertical="center"/>
      <protection/>
    </xf>
    <xf numFmtId="165" fontId="41" fillId="0" borderId="0" xfId="23" applyFont="1" applyAlignment="1">
      <alignment vertical="center"/>
      <protection/>
    </xf>
    <xf numFmtId="165" fontId="6" fillId="0" borderId="0" xfId="23" applyFont="1" applyAlignment="1" applyProtection="1">
      <alignment horizontal="left" vertical="center"/>
      <protection/>
    </xf>
    <xf numFmtId="165" fontId="13" fillId="0" borderId="0" xfId="23" applyFont="1" applyAlignment="1" applyProtection="1">
      <alignment horizontal="left" vertical="center"/>
      <protection/>
    </xf>
    <xf numFmtId="165" fontId="13" fillId="0" borderId="0" xfId="23" applyFont="1" applyFill="1" applyAlignment="1" applyProtection="1">
      <alignment horizontal="left" vertical="center"/>
      <protection/>
    </xf>
    <xf numFmtId="165" fontId="16" fillId="0" borderId="0" xfId="23" applyFont="1" applyFill="1" applyAlignment="1" applyProtection="1">
      <alignment horizontal="left" vertical="center"/>
      <protection/>
    </xf>
    <xf numFmtId="165" fontId="42" fillId="0" borderId="0" xfId="23" applyFont="1" applyFill="1" applyAlignment="1" applyProtection="1">
      <alignment horizontal="left" vertical="center"/>
      <protection/>
    </xf>
    <xf numFmtId="0" fontId="15" fillId="0" borderId="72" xfId="0" applyFont="1" applyFill="1" applyBorder="1" applyAlignment="1" applyProtection="1">
      <alignment horizontal="center"/>
      <protection/>
    </xf>
    <xf numFmtId="0" fontId="15" fillId="0" borderId="42" xfId="0" applyFont="1" applyFill="1" applyBorder="1" applyAlignment="1" applyProtection="1">
      <alignment horizontal="center"/>
      <protection/>
    </xf>
    <xf numFmtId="0" fontId="15" fillId="0" borderId="42" xfId="0" applyFont="1" applyFill="1" applyBorder="1" applyAlignment="1" applyProtection="1" quotePrefix="1">
      <alignment horizontal="center"/>
      <protection/>
    </xf>
    <xf numFmtId="0" fontId="15" fillId="0" borderId="51" xfId="0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44" fillId="0" borderId="30" xfId="0" applyNumberFormat="1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left"/>
      <protection/>
    </xf>
    <xf numFmtId="3" fontId="9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>
      <alignment horizontal="center" wrapText="1"/>
    </xf>
    <xf numFmtId="0" fontId="18" fillId="0" borderId="98" xfId="0" applyFont="1" applyFill="1" applyBorder="1" applyAlignment="1">
      <alignment horizontal="center" wrapText="1"/>
    </xf>
    <xf numFmtId="0" fontId="9" fillId="0" borderId="43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>
      <alignment horizontal="centerContinuous"/>
    </xf>
    <xf numFmtId="0" fontId="6" fillId="0" borderId="99" xfId="0" applyFont="1" applyFill="1" applyBorder="1" applyAlignment="1">
      <alignment horizontal="center"/>
    </xf>
    <xf numFmtId="165" fontId="16" fillId="0" borderId="0" xfId="23" applyFont="1" applyAlignment="1" applyProtection="1">
      <alignment vertical="center"/>
      <protection/>
    </xf>
    <xf numFmtId="165" fontId="36" fillId="0" borderId="0" xfId="23" applyFont="1" applyAlignment="1" applyProtection="1">
      <alignment vertical="center"/>
      <protection/>
    </xf>
    <xf numFmtId="165" fontId="34" fillId="0" borderId="0" xfId="23" applyAlignment="1" applyProtection="1">
      <alignment vertical="center"/>
      <protection/>
    </xf>
    <xf numFmtId="165" fontId="16" fillId="0" borderId="0" xfId="23" applyFont="1" applyFill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165" fontId="6" fillId="0" borderId="0" xfId="23" applyFont="1" applyAlignment="1" applyProtection="1">
      <alignment vertical="top"/>
      <protection/>
    </xf>
    <xf numFmtId="165" fontId="39" fillId="0" borderId="0" xfId="23" applyFont="1" applyAlignment="1" applyProtection="1">
      <alignment vertical="top"/>
      <protection/>
    </xf>
    <xf numFmtId="165" fontId="9" fillId="0" borderId="0" xfId="23" applyFont="1" applyAlignment="1" applyProtection="1">
      <alignment vertical="center"/>
      <protection/>
    </xf>
    <xf numFmtId="165" fontId="39" fillId="0" borderId="0" xfId="23" applyFont="1" applyAlignment="1" applyProtection="1">
      <alignment vertical="center"/>
      <protection/>
    </xf>
    <xf numFmtId="165" fontId="6" fillId="0" borderId="0" xfId="23" applyFont="1" applyAlignment="1" applyProtection="1">
      <alignment vertical="center"/>
      <protection/>
    </xf>
    <xf numFmtId="165" fontId="40" fillId="0" borderId="0" xfId="23" applyFont="1" applyAlignment="1" applyProtection="1">
      <alignment horizontal="left" vertical="center" wrapText="1"/>
      <protection/>
    </xf>
    <xf numFmtId="165" fontId="23" fillId="0" borderId="0" xfId="23" applyFont="1" applyAlignment="1" applyProtection="1">
      <alignment vertical="center"/>
      <protection/>
    </xf>
    <xf numFmtId="165" fontId="16" fillId="0" borderId="0" xfId="23" applyFont="1" applyFill="1" applyAlignment="1" applyProtection="1">
      <alignment vertical="center"/>
      <protection/>
    </xf>
    <xf numFmtId="0" fontId="38" fillId="0" borderId="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23" fillId="0" borderId="0" xfId="21" applyFont="1" applyFill="1" applyBorder="1" applyAlignment="1" applyProtection="1">
      <alignment horizontal="center" vertical="center"/>
      <protection/>
    </xf>
    <xf numFmtId="165" fontId="13" fillId="0" borderId="0" xfId="24" applyNumberFormat="1" applyFont="1" applyAlignment="1" applyProtection="1">
      <alignment vertical="center"/>
      <protection/>
    </xf>
    <xf numFmtId="165" fontId="21" fillId="0" borderId="0" xfId="24" applyNumberFormat="1" applyFont="1" applyAlignment="1" applyProtection="1">
      <alignment vertical="center"/>
      <protection/>
    </xf>
    <xf numFmtId="165" fontId="16" fillId="0" borderId="0" xfId="24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65" fontId="34" fillId="0" borderId="0" xfId="24" applyNumberFormat="1" applyFont="1" applyAlignment="1" applyProtection="1">
      <alignment vertical="center"/>
      <protection/>
    </xf>
    <xf numFmtId="165" fontId="16" fillId="0" borderId="0" xfId="24" applyNumberFormat="1" applyFont="1" applyBorder="1" applyAlignment="1" applyProtection="1">
      <alignment vertical="center"/>
      <protection/>
    </xf>
    <xf numFmtId="165" fontId="8" fillId="0" borderId="0" xfId="23" applyFont="1" applyAlignment="1" applyProtection="1">
      <alignment vertical="center"/>
      <protection/>
    </xf>
    <xf numFmtId="165" fontId="41" fillId="0" borderId="0" xfId="23" applyFont="1" applyAlignment="1" applyProtection="1">
      <alignment vertical="center"/>
      <protection/>
    </xf>
    <xf numFmtId="165" fontId="16" fillId="0" borderId="0" xfId="23" applyFont="1" applyBorder="1" applyAlignment="1" applyProtection="1">
      <alignment vertical="center"/>
      <protection/>
    </xf>
    <xf numFmtId="0" fontId="16" fillId="0" borderId="0" xfId="24" applyProtection="1">
      <alignment/>
      <protection/>
    </xf>
    <xf numFmtId="165" fontId="8" fillId="0" borderId="30" xfId="23" applyFont="1" applyFill="1" applyBorder="1" applyAlignment="1" applyProtection="1">
      <alignment horizontal="center" vertical="center"/>
      <protection/>
    </xf>
    <xf numFmtId="0" fontId="0" fillId="0" borderId="0" xfId="22" applyAlignment="1" applyProtection="1">
      <alignment vertical="center"/>
      <protection/>
    </xf>
    <xf numFmtId="165" fontId="16" fillId="0" borderId="0" xfId="23" applyFont="1" applyAlignment="1" applyProtection="1">
      <alignment horizontal="right" vertical="center"/>
      <protection/>
    </xf>
    <xf numFmtId="165" fontId="16" fillId="0" borderId="0" xfId="23" applyFont="1" applyFill="1" applyBorder="1" applyAlignment="1" applyProtection="1">
      <alignment horizontal="right" vertical="center"/>
      <protection/>
    </xf>
    <xf numFmtId="165" fontId="42" fillId="0" borderId="0" xfId="23" applyFont="1" applyAlignment="1" applyProtection="1">
      <alignment horizontal="right" vertical="center"/>
      <protection/>
    </xf>
    <xf numFmtId="165" fontId="42" fillId="0" borderId="0" xfId="23" applyFont="1" applyFill="1" applyBorder="1" applyAlignment="1" applyProtection="1">
      <alignment horizontal="right" vertical="center"/>
      <protection/>
    </xf>
    <xf numFmtId="165" fontId="42" fillId="0" borderId="0" xfId="23" applyFont="1" applyFill="1" applyBorder="1" applyAlignment="1" applyProtection="1">
      <alignment vertical="center"/>
      <protection/>
    </xf>
    <xf numFmtId="165" fontId="42" fillId="0" borderId="0" xfId="23" applyFont="1" applyAlignment="1" applyProtection="1">
      <alignment vertical="center"/>
      <protection/>
    </xf>
    <xf numFmtId="0" fontId="6" fillId="0" borderId="51" xfId="21" applyFont="1" applyFill="1" applyBorder="1" applyAlignment="1" applyProtection="1">
      <alignment horizontal="center" vertical="center" wrapText="1"/>
      <protection/>
    </xf>
    <xf numFmtId="0" fontId="6" fillId="0" borderId="58" xfId="21" applyFont="1" applyFill="1" applyBorder="1" applyAlignment="1" applyProtection="1">
      <alignment horizontal="center" vertical="center" wrapText="1"/>
      <protection/>
    </xf>
    <xf numFmtId="0" fontId="6" fillId="0" borderId="52" xfId="21" applyFont="1" applyFill="1" applyBorder="1" applyAlignment="1" applyProtection="1">
      <alignment horizontal="center" vertical="center" wrapText="1"/>
      <protection/>
    </xf>
    <xf numFmtId="165" fontId="16" fillId="0" borderId="0" xfId="23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vertical="center"/>
      <protection/>
    </xf>
    <xf numFmtId="192" fontId="35" fillId="0" borderId="0" xfId="23" applyNumberFormat="1" applyFont="1" applyAlignment="1" applyProtection="1">
      <alignment vertical="center"/>
      <protection/>
    </xf>
    <xf numFmtId="165" fontId="46" fillId="0" borderId="0" xfId="23" applyFont="1" applyAlignment="1" applyProtection="1">
      <alignment vertical="center"/>
      <protection/>
    </xf>
    <xf numFmtId="192" fontId="16" fillId="0" borderId="0" xfId="23" applyNumberFormat="1" applyFont="1" applyAlignment="1" applyProtection="1">
      <alignment vertical="center"/>
      <protection locked="0"/>
    </xf>
    <xf numFmtId="192" fontId="34" fillId="0" borderId="0" xfId="23" applyNumberFormat="1" applyAlignment="1" applyProtection="1">
      <alignment vertical="center"/>
      <protection locked="0"/>
    </xf>
    <xf numFmtId="0" fontId="6" fillId="0" borderId="72" xfId="30" applyFont="1" applyFill="1" applyBorder="1" applyAlignment="1">
      <alignment horizontal="centerContinuous" vertical="center" wrapText="1"/>
      <protection/>
    </xf>
    <xf numFmtId="0" fontId="17" fillId="0" borderId="75" xfId="30" applyFont="1" applyFill="1" applyBorder="1" applyAlignment="1" applyProtection="1">
      <alignment horizontal="centerContinuous" vertical="center" wrapText="1"/>
      <protection/>
    </xf>
    <xf numFmtId="0" fontId="9" fillId="0" borderId="0" xfId="30" applyFont="1" applyBorder="1" applyAlignment="1">
      <alignment horizontal="centerContinuous" vertical="center"/>
      <protection/>
    </xf>
    <xf numFmtId="49" fontId="16" fillId="0" borderId="30" xfId="23" applyNumberFormat="1" applyFont="1" applyBorder="1" applyAlignment="1" applyProtection="1">
      <alignment horizontal="left" vertical="center"/>
      <protection locked="0"/>
    </xf>
    <xf numFmtId="0" fontId="17" fillId="0" borderId="79" xfId="30" applyFont="1" applyFill="1" applyBorder="1" applyAlignment="1" applyProtection="1">
      <alignment horizontal="centerContinuous" vertical="center" wrapText="1"/>
      <protection/>
    </xf>
    <xf numFmtId="0" fontId="18" fillId="0" borderId="100" xfId="30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0" xfId="0" applyNumberFormat="1" applyFont="1" applyFill="1" applyBorder="1" applyAlignment="1" applyProtection="1">
      <alignment horizontal="center" vertical="center" wrapText="1"/>
      <protection/>
    </xf>
    <xf numFmtId="1" fontId="14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30" xfId="18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9" fillId="0" borderId="30" xfId="0" applyNumberFormat="1" applyFont="1" applyFill="1" applyBorder="1" applyAlignment="1" applyProtection="1">
      <alignment horizontal="center" vertical="center" wrapText="1"/>
      <protection/>
    </xf>
    <xf numFmtId="3" fontId="14" fillId="0" borderId="30" xfId="0" applyNumberFormat="1" applyFont="1" applyFill="1" applyBorder="1" applyAlignment="1" applyProtection="1">
      <alignment horizontal="center" vertical="center" wrapText="1"/>
      <protection/>
    </xf>
    <xf numFmtId="3" fontId="6" fillId="0" borderId="30" xfId="0" applyNumberFormat="1" applyFont="1" applyBorder="1" applyAlignment="1">
      <alignment/>
    </xf>
    <xf numFmtId="0" fontId="47" fillId="0" borderId="0" xfId="0" applyFont="1" applyAlignment="1">
      <alignment/>
    </xf>
    <xf numFmtId="38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71" xfId="31" applyNumberFormat="1" applyFont="1" applyBorder="1" applyAlignment="1">
      <alignment horizontal="center"/>
    </xf>
    <xf numFmtId="10" fontId="0" fillId="0" borderId="63" xfId="31" applyNumberFormat="1" applyFont="1" applyBorder="1" applyAlignment="1">
      <alignment horizontal="center"/>
    </xf>
    <xf numFmtId="10" fontId="0" fillId="0" borderId="101" xfId="31" applyNumberFormat="1" applyFont="1" applyBorder="1" applyAlignment="1">
      <alignment horizontal="center"/>
    </xf>
    <xf numFmtId="10" fontId="26" fillId="0" borderId="77" xfId="31" applyNumberFormat="1" applyFont="1" applyBorder="1" applyAlignment="1">
      <alignment horizontal="center" wrapText="1"/>
    </xf>
    <xf numFmtId="10" fontId="0" fillId="0" borderId="77" xfId="31" applyNumberFormat="1" applyFont="1" applyBorder="1" applyAlignment="1">
      <alignment horizontal="center"/>
    </xf>
    <xf numFmtId="10" fontId="0" fillId="0" borderId="51" xfId="31" applyNumberFormat="1" applyFont="1" applyBorder="1" applyAlignment="1">
      <alignment horizontal="center"/>
    </xf>
    <xf numFmtId="10" fontId="0" fillId="0" borderId="102" xfId="31" applyNumberFormat="1" applyFont="1" applyBorder="1" applyAlignment="1">
      <alignment horizontal="center"/>
    </xf>
    <xf numFmtId="194" fontId="6" fillId="2" borderId="54" xfId="0" applyNumberFormat="1" applyFont="1" applyFill="1" applyBorder="1" applyAlignment="1">
      <alignment/>
    </xf>
    <xf numFmtId="194" fontId="6" fillId="2" borderId="71" xfId="0" applyNumberFormat="1" applyFont="1" applyFill="1" applyBorder="1" applyAlignment="1">
      <alignment/>
    </xf>
    <xf numFmtId="194" fontId="6" fillId="0" borderId="103" xfId="0" applyNumberFormat="1" applyFont="1" applyFill="1" applyBorder="1" applyAlignment="1">
      <alignment/>
    </xf>
    <xf numFmtId="194" fontId="6" fillId="0" borderId="104" xfId="0" applyNumberFormat="1" applyFont="1" applyFill="1" applyBorder="1" applyAlignment="1">
      <alignment/>
    </xf>
    <xf numFmtId="194" fontId="6" fillId="0" borderId="105" xfId="0" applyNumberFormat="1" applyFont="1" applyFill="1" applyBorder="1" applyAlignment="1">
      <alignment/>
    </xf>
    <xf numFmtId="194" fontId="6" fillId="0" borderId="47" xfId="25" applyNumberFormat="1" applyFont="1" applyFill="1" applyBorder="1">
      <alignment/>
      <protection/>
    </xf>
    <xf numFmtId="194" fontId="6" fillId="0" borderId="104" xfId="25" applyNumberFormat="1" applyFont="1" applyFill="1" applyBorder="1">
      <alignment/>
      <protection/>
    </xf>
    <xf numFmtId="194" fontId="6" fillId="0" borderId="103" xfId="25" applyNumberFormat="1" applyFont="1" applyFill="1" applyBorder="1">
      <alignment/>
      <protection/>
    </xf>
    <xf numFmtId="194" fontId="6" fillId="0" borderId="105" xfId="25" applyNumberFormat="1" applyFont="1" applyFill="1" applyBorder="1">
      <alignment/>
      <protection/>
    </xf>
    <xf numFmtId="194" fontId="6" fillId="2" borderId="55" xfId="0" applyNumberFormat="1" applyFont="1" applyFill="1" applyBorder="1" applyAlignment="1">
      <alignment/>
    </xf>
    <xf numFmtId="194" fontId="6" fillId="2" borderId="106" xfId="0" applyNumberFormat="1" applyFont="1" applyFill="1" applyBorder="1" applyAlignment="1">
      <alignment vertical="center"/>
    </xf>
    <xf numFmtId="194" fontId="6" fillId="0" borderId="103" xfId="0" applyNumberFormat="1" applyFont="1" applyFill="1" applyBorder="1" applyAlignment="1" applyProtection="1">
      <alignment vertical="center"/>
      <protection/>
    </xf>
    <xf numFmtId="194" fontId="6" fillId="0" borderId="107" xfId="0" applyNumberFormat="1" applyFont="1" applyFill="1" applyBorder="1" applyAlignment="1" applyProtection="1">
      <alignment vertical="center"/>
      <protection/>
    </xf>
    <xf numFmtId="194" fontId="6" fillId="0" borderId="75" xfId="25" applyNumberFormat="1" applyFont="1" applyFill="1" applyBorder="1" applyProtection="1">
      <alignment/>
      <protection/>
    </xf>
    <xf numFmtId="194" fontId="6" fillId="0" borderId="88" xfId="25" applyNumberFormat="1" applyFont="1" applyFill="1" applyBorder="1" applyProtection="1">
      <alignment/>
      <protection/>
    </xf>
    <xf numFmtId="194" fontId="6" fillId="0" borderId="56" xfId="25" applyNumberFormat="1" applyFont="1" applyFill="1" applyBorder="1" applyProtection="1">
      <alignment/>
      <protection/>
    </xf>
    <xf numFmtId="194" fontId="6" fillId="0" borderId="71" xfId="25" applyNumberFormat="1" applyFont="1" applyFill="1" applyBorder="1" applyProtection="1">
      <alignment/>
      <protection/>
    </xf>
    <xf numFmtId="194" fontId="6" fillId="0" borderId="108" xfId="25" applyNumberFormat="1" applyFont="1" applyFill="1" applyBorder="1" applyProtection="1">
      <alignment/>
      <protection/>
    </xf>
    <xf numFmtId="194" fontId="6" fillId="0" borderId="109" xfId="25" applyNumberFormat="1" applyFont="1" applyFill="1" applyBorder="1" applyProtection="1">
      <alignment/>
      <protection/>
    </xf>
    <xf numFmtId="194" fontId="6" fillId="0" borderId="103" xfId="25" applyNumberFormat="1" applyFont="1" applyFill="1" applyBorder="1" applyProtection="1">
      <alignment/>
      <protection/>
    </xf>
    <xf numFmtId="194" fontId="6" fillId="0" borderId="104" xfId="25" applyNumberFormat="1" applyFont="1" applyFill="1" applyBorder="1" applyProtection="1">
      <alignment/>
      <protection/>
    </xf>
    <xf numFmtId="194" fontId="6" fillId="0" borderId="74" xfId="26" applyNumberFormat="1" applyFont="1" applyFill="1" applyBorder="1" applyAlignment="1" applyProtection="1">
      <alignment/>
      <protection/>
    </xf>
    <xf numFmtId="194" fontId="6" fillId="0" borderId="63" xfId="26" applyNumberFormat="1" applyFont="1" applyFill="1" applyBorder="1" applyAlignment="1" applyProtection="1">
      <alignment/>
      <protection/>
    </xf>
    <xf numFmtId="194" fontId="6" fillId="2" borderId="103" xfId="26" applyNumberFormat="1" applyFont="1" applyFill="1" applyBorder="1" applyAlignment="1">
      <alignment/>
      <protection/>
    </xf>
    <xf numFmtId="194" fontId="6" fillId="2" borderId="105" xfId="26" applyNumberFormat="1" applyFont="1" applyFill="1" applyBorder="1" applyAlignment="1">
      <alignment/>
      <protection/>
    </xf>
    <xf numFmtId="194" fontId="6" fillId="2" borderId="104" xfId="26" applyNumberFormat="1" applyFont="1" applyFill="1" applyBorder="1" applyAlignment="1">
      <alignment/>
      <protection/>
    </xf>
    <xf numFmtId="194" fontId="6" fillId="2" borderId="103" xfId="27" applyNumberFormat="1" applyFont="1" applyFill="1" applyBorder="1">
      <alignment/>
      <protection/>
    </xf>
    <xf numFmtId="194" fontId="6" fillId="2" borderId="104" xfId="27" applyNumberFormat="1" applyFont="1" applyFill="1" applyBorder="1">
      <alignment/>
      <protection/>
    </xf>
    <xf numFmtId="194" fontId="6" fillId="2" borderId="105" xfId="27" applyNumberFormat="1" applyFont="1" applyFill="1" applyBorder="1">
      <alignment/>
      <protection/>
    </xf>
    <xf numFmtId="194" fontId="6" fillId="2" borderId="52" xfId="27" applyNumberFormat="1" applyFont="1" applyFill="1" applyBorder="1">
      <alignment/>
      <protection/>
    </xf>
    <xf numFmtId="194" fontId="6" fillId="2" borderId="110" xfId="27" applyNumberFormat="1" applyFont="1" applyFill="1" applyBorder="1">
      <alignment/>
      <protection/>
    </xf>
    <xf numFmtId="194" fontId="6" fillId="2" borderId="61" xfId="27" applyNumberFormat="1" applyFont="1" applyFill="1" applyBorder="1">
      <alignment/>
      <protection/>
    </xf>
    <xf numFmtId="194" fontId="6" fillId="2" borderId="75" xfId="28" applyNumberFormat="1" applyFont="1" applyFill="1" applyBorder="1">
      <alignment/>
      <protection/>
    </xf>
    <xf numFmtId="194" fontId="6" fillId="2" borderId="110" xfId="28" applyNumberFormat="1" applyFont="1" applyFill="1" applyBorder="1">
      <alignment/>
      <protection/>
    </xf>
    <xf numFmtId="194" fontId="6" fillId="2" borderId="56" xfId="28" applyNumberFormat="1" applyFont="1" applyFill="1" applyBorder="1">
      <alignment/>
      <protection/>
    </xf>
    <xf numFmtId="194" fontId="6" fillId="2" borderId="61" xfId="28" applyNumberFormat="1" applyFont="1" applyFill="1" applyBorder="1">
      <alignment/>
      <protection/>
    </xf>
    <xf numFmtId="194" fontId="6" fillId="2" borderId="103" xfId="28" applyNumberFormat="1" applyFont="1" applyFill="1" applyBorder="1">
      <alignment/>
      <protection/>
    </xf>
    <xf numFmtId="194" fontId="6" fillId="2" borderId="105" xfId="28" applyNumberFormat="1" applyFont="1" applyFill="1" applyBorder="1">
      <alignment/>
      <protection/>
    </xf>
    <xf numFmtId="194" fontId="6" fillId="2" borderId="104" xfId="28" applyNumberFormat="1" applyFont="1" applyFill="1" applyBorder="1">
      <alignment/>
      <protection/>
    </xf>
    <xf numFmtId="194" fontId="6" fillId="2" borderId="75" xfId="29" applyNumberFormat="1" applyFont="1" applyFill="1" applyBorder="1" applyAlignment="1">
      <alignment/>
      <protection/>
    </xf>
    <xf numFmtId="194" fontId="6" fillId="2" borderId="72" xfId="29" applyNumberFormat="1" applyFont="1" applyFill="1" applyBorder="1" applyAlignment="1">
      <alignment/>
      <protection/>
    </xf>
    <xf numFmtId="194" fontId="6" fillId="2" borderId="74" xfId="29" applyNumberFormat="1" applyFont="1" applyFill="1" applyBorder="1" applyAlignment="1">
      <alignment/>
      <protection/>
    </xf>
    <xf numFmtId="194" fontId="6" fillId="2" borderId="70" xfId="29" applyNumberFormat="1" applyFont="1" applyFill="1" applyBorder="1" applyAlignment="1">
      <alignment/>
      <protection/>
    </xf>
    <xf numFmtId="194" fontId="6" fillId="2" borderId="103" xfId="29" applyNumberFormat="1" applyFont="1" applyFill="1" applyBorder="1" applyAlignment="1">
      <alignment/>
      <protection/>
    </xf>
    <xf numFmtId="194" fontId="6" fillId="2" borderId="104" xfId="29" applyNumberFormat="1" applyFont="1" applyFill="1" applyBorder="1" applyAlignment="1">
      <alignment/>
      <protection/>
    </xf>
    <xf numFmtId="3" fontId="6" fillId="0" borderId="111" xfId="0" applyNumberFormat="1" applyFont="1" applyBorder="1" applyAlignment="1" applyProtection="1">
      <alignment horizontal="center"/>
      <protection locked="0"/>
    </xf>
    <xf numFmtId="3" fontId="6" fillId="0" borderId="91" xfId="0" applyNumberFormat="1" applyFont="1" applyFill="1" applyBorder="1" applyAlignment="1" applyProtection="1">
      <alignment/>
      <protection locked="0"/>
    </xf>
    <xf numFmtId="3" fontId="6" fillId="0" borderId="74" xfId="0" applyNumberFormat="1" applyFont="1" applyBorder="1" applyAlignment="1" applyProtection="1">
      <alignment horizontal="center"/>
      <protection locked="0"/>
    </xf>
    <xf numFmtId="3" fontId="6" fillId="0" borderId="70" xfId="0" applyNumberFormat="1" applyFont="1" applyFill="1" applyBorder="1" applyAlignment="1" applyProtection="1">
      <alignment/>
      <protection locked="0"/>
    </xf>
    <xf numFmtId="194" fontId="6" fillId="2" borderId="75" xfId="0" applyNumberFormat="1" applyFont="1" applyFill="1" applyBorder="1" applyAlignment="1">
      <alignment/>
    </xf>
    <xf numFmtId="194" fontId="6" fillId="2" borderId="88" xfId="0" applyNumberFormat="1" applyFont="1" applyFill="1" applyBorder="1" applyAlignment="1">
      <alignment/>
    </xf>
    <xf numFmtId="194" fontId="6" fillId="2" borderId="56" xfId="0" applyNumberFormat="1" applyFont="1" applyFill="1" applyBorder="1" applyAlignment="1">
      <alignment/>
    </xf>
    <xf numFmtId="194" fontId="6" fillId="2" borderId="71" xfId="0" applyNumberFormat="1" applyFont="1" applyFill="1" applyBorder="1" applyAlignment="1">
      <alignment/>
    </xf>
    <xf numFmtId="194" fontId="6" fillId="0" borderId="103" xfId="0" applyNumberFormat="1" applyFont="1" applyFill="1" applyBorder="1" applyAlignment="1" applyProtection="1">
      <alignment/>
      <protection/>
    </xf>
    <xf numFmtId="194" fontId="6" fillId="0" borderId="105" xfId="0" applyNumberFormat="1" applyFont="1" applyFill="1" applyBorder="1" applyAlignment="1" applyProtection="1">
      <alignment/>
      <protection/>
    </xf>
    <xf numFmtId="194" fontId="6" fillId="0" borderId="104" xfId="0" applyNumberFormat="1" applyFont="1" applyFill="1" applyBorder="1" applyAlignment="1" applyProtection="1">
      <alignment/>
      <protection/>
    </xf>
    <xf numFmtId="194" fontId="6" fillId="2" borderId="103" xfId="30" applyNumberFormat="1" applyFont="1" applyFill="1" applyBorder="1">
      <alignment/>
      <protection/>
    </xf>
    <xf numFmtId="194" fontId="6" fillId="2" borderId="104" xfId="30" applyNumberFormat="1" applyFont="1" applyFill="1" applyBorder="1">
      <alignment/>
      <protection/>
    </xf>
    <xf numFmtId="194" fontId="6" fillId="2" borderId="56" xfId="30" applyNumberFormat="1" applyFont="1" applyFill="1" applyBorder="1">
      <alignment/>
      <protection/>
    </xf>
    <xf numFmtId="194" fontId="6" fillId="2" borderId="105" xfId="30" applyNumberFormat="1" applyFont="1" applyFill="1" applyBorder="1">
      <alignment/>
      <protection/>
    </xf>
    <xf numFmtId="194" fontId="6" fillId="2" borderId="75" xfId="30" applyNumberFormat="1" applyFont="1" applyFill="1" applyBorder="1">
      <alignment/>
      <protection/>
    </xf>
    <xf numFmtId="194" fontId="6" fillId="2" borderId="72" xfId="30" applyNumberFormat="1" applyFont="1" applyFill="1" applyBorder="1">
      <alignment/>
      <protection/>
    </xf>
    <xf numFmtId="194" fontId="6" fillId="2" borderId="42" xfId="30" applyNumberFormat="1" applyFont="1" applyFill="1" applyBorder="1">
      <alignment/>
      <protection/>
    </xf>
    <xf numFmtId="0" fontId="6" fillId="0" borderId="81" xfId="30" applyFont="1" applyFill="1" applyBorder="1" applyAlignment="1">
      <alignment horizontal="centerContinuous" vertical="center" wrapText="1"/>
      <protection/>
    </xf>
    <xf numFmtId="194" fontId="6" fillId="2" borderId="112" xfId="0" applyNumberFormat="1" applyFont="1" applyFill="1" applyBorder="1" applyAlignment="1">
      <alignment/>
    </xf>
    <xf numFmtId="194" fontId="6" fillId="2" borderId="113" xfId="0" applyNumberFormat="1" applyFont="1" applyFill="1" applyBorder="1" applyAlignment="1">
      <alignment/>
    </xf>
    <xf numFmtId="194" fontId="6" fillId="2" borderId="55" xfId="0" applyNumberFormat="1" applyFont="1" applyFill="1" applyBorder="1" applyAlignment="1">
      <alignment/>
    </xf>
    <xf numFmtId="194" fontId="6" fillId="2" borderId="103" xfId="0" applyNumberFormat="1" applyFont="1" applyFill="1" applyBorder="1" applyAlignment="1">
      <alignment/>
    </xf>
    <xf numFmtId="194" fontId="6" fillId="2" borderId="61" xfId="0" applyNumberFormat="1" applyFont="1" applyFill="1" applyBorder="1" applyAlignment="1">
      <alignment/>
    </xf>
    <xf numFmtId="0" fontId="36" fillId="0" borderId="0" xfId="23" applyNumberFormat="1" applyFont="1" applyAlignment="1" applyProtection="1">
      <alignment vertical="center"/>
      <protection/>
    </xf>
    <xf numFmtId="0" fontId="19" fillId="0" borderId="18" xfId="30" applyFont="1" applyFill="1" applyBorder="1" applyAlignment="1">
      <alignment horizontal="center"/>
      <protection/>
    </xf>
    <xf numFmtId="0" fontId="34" fillId="0" borderId="0" xfId="23" applyNumberFormat="1" applyAlignment="1" applyProtection="1">
      <alignment vertical="center"/>
      <protection locked="0"/>
    </xf>
    <xf numFmtId="0" fontId="17" fillId="0" borderId="8" xfId="30" applyFont="1" applyFill="1" applyBorder="1" applyAlignment="1" applyProtection="1">
      <alignment horizontal="centerContinuous" vertical="center" wrapText="1"/>
      <protection/>
    </xf>
    <xf numFmtId="0" fontId="6" fillId="0" borderId="9" xfId="30" applyFont="1" applyFill="1" applyBorder="1" applyAlignment="1">
      <alignment horizontal="centerContinuous" vertical="center" wrapText="1"/>
      <protection/>
    </xf>
    <xf numFmtId="0" fontId="17" fillId="0" borderId="75" xfId="30" applyFont="1" applyFill="1" applyBorder="1" applyAlignment="1" applyProtection="1">
      <alignment horizontal="centerContinuous" vertical="center" wrapText="1"/>
      <protection/>
    </xf>
    <xf numFmtId="0" fontId="17" fillId="0" borderId="8" xfId="30" applyFont="1" applyFill="1" applyBorder="1" applyAlignment="1" applyProtection="1">
      <alignment horizontal="centerContinuous" vertical="center" wrapText="1"/>
      <protection/>
    </xf>
    <xf numFmtId="0" fontId="22" fillId="0" borderId="114" xfId="0" applyFont="1" applyFill="1" applyBorder="1" applyAlignment="1" applyProtection="1">
      <alignment horizontal="center" textRotation="255" wrapText="1"/>
      <protection/>
    </xf>
    <xf numFmtId="0" fontId="22" fillId="0" borderId="115" xfId="0" applyFont="1" applyFill="1" applyBorder="1" applyAlignment="1" applyProtection="1">
      <alignment horizontal="center" textRotation="255" wrapText="1"/>
      <protection/>
    </xf>
    <xf numFmtId="0" fontId="0" fillId="0" borderId="43" xfId="0" applyBorder="1" applyAlignment="1">
      <alignment/>
    </xf>
    <xf numFmtId="0" fontId="6" fillId="0" borderId="104" xfId="30" applyFont="1" applyFill="1" applyBorder="1" applyAlignment="1" applyProtection="1">
      <alignment horizontal="center"/>
      <protection/>
    </xf>
    <xf numFmtId="0" fontId="22" fillId="0" borderId="7" xfId="0" applyFont="1" applyFill="1" applyBorder="1" applyAlignment="1" applyProtection="1">
      <alignment horizontal="centerContinuous" vertical="center" wrapText="1"/>
      <protection/>
    </xf>
    <xf numFmtId="0" fontId="22" fillId="0" borderId="38" xfId="0" applyFont="1" applyFill="1" applyBorder="1" applyAlignment="1">
      <alignment horizontal="centerContinuous" vertical="center" wrapText="1"/>
    </xf>
    <xf numFmtId="2" fontId="6" fillId="0" borderId="116" xfId="0" applyNumberFormat="1" applyFont="1" applyBorder="1" applyAlignment="1">
      <alignment horizontal="center" vertical="center" wrapText="1"/>
    </xf>
    <xf numFmtId="165" fontId="16" fillId="0" borderId="30" xfId="23" applyFont="1" applyFill="1" applyBorder="1" applyAlignment="1" applyProtection="1">
      <alignment vertical="center"/>
      <protection/>
    </xf>
    <xf numFmtId="192" fontId="34" fillId="0" borderId="0" xfId="23" applyNumberFormat="1" applyFont="1" applyFill="1" applyAlignment="1" applyProtection="1">
      <alignment vertical="center"/>
      <protection/>
    </xf>
    <xf numFmtId="165" fontId="50" fillId="0" borderId="0" xfId="23" applyFont="1" applyAlignment="1">
      <alignment horizontal="center" vertical="center" wrapText="1"/>
      <protection/>
    </xf>
    <xf numFmtId="49" fontId="16" fillId="3" borderId="77" xfId="23" applyNumberFormat="1" applyFont="1" applyFill="1" applyBorder="1" applyAlignment="1" applyProtection="1">
      <alignment horizontal="left" vertical="center"/>
      <protection locked="0"/>
    </xf>
    <xf numFmtId="49" fontId="16" fillId="3" borderId="30" xfId="23" applyNumberFormat="1" applyFont="1" applyFill="1" applyBorder="1" applyAlignment="1" applyProtection="1">
      <alignment horizontal="left" vertical="center"/>
      <protection locked="0"/>
    </xf>
    <xf numFmtId="49" fontId="16" fillId="3" borderId="45" xfId="21" applyNumberFormat="1" applyFont="1" applyFill="1" applyBorder="1" applyAlignment="1" applyProtection="1">
      <alignment horizontal="left" vertical="center"/>
      <protection locked="0"/>
    </xf>
    <xf numFmtId="49" fontId="16" fillId="3" borderId="77" xfId="0" applyNumberFormat="1" applyFont="1" applyFill="1" applyBorder="1" applyAlignment="1" applyProtection="1">
      <alignment horizontal="left" vertical="center"/>
      <protection locked="0"/>
    </xf>
    <xf numFmtId="0" fontId="50" fillId="0" borderId="13" xfId="23" applyNumberFormat="1" applyFont="1" applyBorder="1" applyAlignment="1">
      <alignment horizontal="center" vertical="center" wrapText="1"/>
      <protection/>
    </xf>
    <xf numFmtId="0" fontId="50" fillId="0" borderId="0" xfId="23" applyNumberFormat="1" applyFont="1" applyAlignment="1">
      <alignment horizontal="center" vertical="center" wrapText="1"/>
      <protection/>
    </xf>
    <xf numFmtId="49" fontId="52" fillId="3" borderId="53" xfId="15" applyNumberFormat="1" applyFont="1" applyFill="1" applyBorder="1" applyAlignment="1" applyProtection="1">
      <alignment horizontal="left" vertical="center"/>
      <protection locked="0"/>
    </xf>
    <xf numFmtId="49" fontId="16" fillId="3" borderId="30" xfId="0" applyNumberFormat="1" applyFont="1" applyFill="1" applyBorder="1" applyAlignment="1" applyProtection="1">
      <alignment horizontal="left"/>
      <protection locked="0"/>
    </xf>
    <xf numFmtId="49" fontId="53" fillId="0" borderId="53" xfId="15" applyNumberFormat="1" applyFont="1" applyBorder="1" applyAlignment="1" applyProtection="1">
      <alignment horizontal="left" vertical="center"/>
      <protection locked="0"/>
    </xf>
    <xf numFmtId="49" fontId="16" fillId="0" borderId="30" xfId="0" applyNumberFormat="1" applyFont="1" applyBorder="1" applyAlignment="1" applyProtection="1">
      <alignment horizontal="left"/>
      <protection locked="0"/>
    </xf>
    <xf numFmtId="0" fontId="34" fillId="0" borderId="0" xfId="23" applyNumberFormat="1" applyAlignment="1">
      <alignment vertical="center"/>
      <protection/>
    </xf>
    <xf numFmtId="165" fontId="16" fillId="3" borderId="30" xfId="23" applyFont="1" applyFill="1" applyBorder="1" applyAlignment="1" applyProtection="1">
      <alignment vertical="center"/>
      <protection locked="0"/>
    </xf>
    <xf numFmtId="165" fontId="13" fillId="0" borderId="0" xfId="23" applyFont="1" applyAlignment="1" applyProtection="1">
      <alignment horizontal="left" vertical="center" wrapText="1"/>
      <protection/>
    </xf>
    <xf numFmtId="165" fontId="13" fillId="0" borderId="0" xfId="23" applyFont="1" applyBorder="1" applyAlignment="1" applyProtection="1">
      <alignment horizontal="left" vertical="center" wrapText="1"/>
      <protection/>
    </xf>
    <xf numFmtId="165" fontId="54" fillId="0" borderId="0" xfId="23" applyFont="1" applyAlignment="1" applyProtection="1">
      <alignment vertical="center"/>
      <protection/>
    </xf>
    <xf numFmtId="0" fontId="55" fillId="0" borderId="0" xfId="0" applyFont="1" applyAlignment="1">
      <alignment/>
    </xf>
    <xf numFmtId="165" fontId="54" fillId="0" borderId="0" xfId="23" applyFont="1" applyAlignment="1">
      <alignment vertical="center"/>
      <protection/>
    </xf>
    <xf numFmtId="165" fontId="42" fillId="0" borderId="0" xfId="23" applyFont="1" applyAlignment="1" applyProtection="1">
      <alignment vertical="center"/>
      <protection locked="0"/>
    </xf>
    <xf numFmtId="192" fontId="35" fillId="0" borderId="0" xfId="23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top"/>
      <protection/>
    </xf>
    <xf numFmtId="165" fontId="59" fillId="0" borderId="0" xfId="23" applyFont="1" applyAlignment="1" applyProtection="1">
      <alignment vertical="center"/>
      <protection/>
    </xf>
    <xf numFmtId="165" fontId="58" fillId="0" borderId="0" xfId="23" applyFont="1" applyAlignment="1">
      <alignment vertical="center"/>
      <protection/>
    </xf>
    <xf numFmtId="192" fontId="42" fillId="0" borderId="0" xfId="23" applyNumberFormat="1" applyFont="1" applyAlignment="1" applyProtection="1">
      <alignment vertical="center"/>
      <protection locked="0"/>
    </xf>
    <xf numFmtId="165" fontId="54" fillId="0" borderId="0" xfId="23" applyFont="1" applyAlignment="1">
      <alignment horizontal="center" vertical="center"/>
      <protection/>
    </xf>
    <xf numFmtId="202" fontId="6" fillId="2" borderId="112" xfId="0" applyNumberFormat="1" applyFont="1" applyFill="1" applyBorder="1" applyAlignment="1">
      <alignment/>
    </xf>
    <xf numFmtId="165" fontId="21" fillId="0" borderId="0" xfId="23" applyFont="1" applyAlignment="1" applyProtection="1">
      <alignment vertical="center"/>
      <protection/>
    </xf>
    <xf numFmtId="165" fontId="13" fillId="0" borderId="0" xfId="23" applyFont="1" applyFill="1" applyAlignment="1" applyProtection="1">
      <alignment horizontal="left" vertical="center" wrapText="1"/>
      <protection/>
    </xf>
    <xf numFmtId="165" fontId="13" fillId="0" borderId="117" xfId="23" applyFont="1" applyFill="1" applyBorder="1" applyAlignment="1" applyProtection="1">
      <alignment horizontal="left" vertical="center" wrapText="1"/>
      <protection/>
    </xf>
    <xf numFmtId="49" fontId="16" fillId="3" borderId="77" xfId="21" applyNumberFormat="1" applyFont="1" applyFill="1" applyBorder="1" applyAlignment="1" applyProtection="1">
      <alignment horizontal="left" vertical="center"/>
      <protection locked="0"/>
    </xf>
    <xf numFmtId="49" fontId="16" fillId="3" borderId="80" xfId="21" applyNumberFormat="1" applyFont="1" applyFill="1" applyBorder="1" applyAlignment="1" applyProtection="1">
      <alignment horizontal="left" vertical="center"/>
      <protection locked="0"/>
    </xf>
    <xf numFmtId="49" fontId="16" fillId="3" borderId="53" xfId="21" applyNumberFormat="1" applyFont="1" applyFill="1" applyBorder="1" applyAlignment="1" applyProtection="1">
      <alignment horizontal="left" vertical="center"/>
      <protection locked="0"/>
    </xf>
    <xf numFmtId="49" fontId="16" fillId="3" borderId="77" xfId="23" applyNumberFormat="1" applyFont="1" applyFill="1" applyBorder="1" applyAlignment="1" applyProtection="1">
      <alignment horizontal="left" vertical="center"/>
      <protection locked="0"/>
    </xf>
    <xf numFmtId="49" fontId="16" fillId="3" borderId="53" xfId="23" applyNumberFormat="1" applyFont="1" applyFill="1" applyBorder="1" applyAlignment="1" applyProtection="1">
      <alignment horizontal="left" vertical="center"/>
      <protection locked="0"/>
    </xf>
    <xf numFmtId="165" fontId="8" fillId="0" borderId="118" xfId="23" applyFont="1" applyBorder="1" applyAlignment="1" applyProtection="1">
      <alignment horizontal="left" wrapText="1"/>
      <protection/>
    </xf>
    <xf numFmtId="165" fontId="13" fillId="0" borderId="0" xfId="23" applyFont="1" applyAlignment="1" applyProtection="1">
      <alignment horizontal="left" vertical="center" wrapText="1"/>
      <protection/>
    </xf>
    <xf numFmtId="165" fontId="13" fillId="0" borderId="117" xfId="23" applyFont="1" applyBorder="1" applyAlignment="1" applyProtection="1">
      <alignment horizontal="left" vertical="center" wrapText="1"/>
      <protection/>
    </xf>
    <xf numFmtId="0" fontId="16" fillId="0" borderId="119" xfId="21" applyNumberFormat="1" applyFont="1" applyFill="1" applyBorder="1" applyAlignment="1" applyProtection="1">
      <alignment horizontal="left" vertical="center" wrapText="1"/>
      <protection locked="0"/>
    </xf>
    <xf numFmtId="0" fontId="16" fillId="0" borderId="118" xfId="21" applyNumberFormat="1" applyFont="1" applyFill="1" applyBorder="1" applyAlignment="1" applyProtection="1">
      <alignment horizontal="left" vertical="center" wrapText="1"/>
      <protection locked="0"/>
    </xf>
    <xf numFmtId="0" fontId="16" fillId="0" borderId="84" xfId="21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21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16" fillId="0" borderId="117" xfId="21" applyNumberFormat="1" applyFont="1" applyFill="1" applyBorder="1" applyAlignment="1" applyProtection="1">
      <alignment horizontal="left" vertical="center" wrapText="1"/>
      <protection locked="0"/>
    </xf>
    <xf numFmtId="0" fontId="16" fillId="0" borderId="51" xfId="21" applyNumberFormat="1" applyFont="1" applyFill="1" applyBorder="1" applyAlignment="1" applyProtection="1">
      <alignment horizontal="left" vertical="center" wrapText="1"/>
      <protection locked="0"/>
    </xf>
    <xf numFmtId="0" fontId="16" fillId="0" borderId="58" xfId="21" applyNumberFormat="1" applyFont="1" applyFill="1" applyBorder="1" applyAlignment="1" applyProtection="1">
      <alignment horizontal="left" vertical="center" wrapText="1"/>
      <protection locked="0"/>
    </xf>
    <xf numFmtId="0" fontId="16" fillId="0" borderId="52" xfId="21" applyNumberFormat="1" applyFont="1" applyFill="1" applyBorder="1" applyAlignment="1" applyProtection="1">
      <alignment horizontal="left" vertical="center" wrapText="1"/>
      <protection locked="0"/>
    </xf>
    <xf numFmtId="49" fontId="16" fillId="0" borderId="77" xfId="23" applyNumberFormat="1" applyFont="1" applyBorder="1" applyAlignment="1" applyProtection="1">
      <alignment horizontal="left" vertical="center"/>
      <protection locked="0"/>
    </xf>
    <xf numFmtId="49" fontId="16" fillId="0" borderId="53" xfId="23" applyNumberFormat="1" applyFont="1" applyBorder="1" applyAlignment="1" applyProtection="1">
      <alignment horizontal="left" vertical="center"/>
      <protection locked="0"/>
    </xf>
    <xf numFmtId="165" fontId="13" fillId="0" borderId="0" xfId="23" applyFont="1" applyFill="1" applyBorder="1" applyAlignment="1" applyProtection="1">
      <alignment horizontal="left" vertical="center" wrapText="1"/>
      <protection/>
    </xf>
    <xf numFmtId="49" fontId="16" fillId="0" borderId="77" xfId="0" applyNumberFormat="1" applyFont="1" applyBorder="1" applyAlignment="1" applyProtection="1">
      <alignment horizontal="left" vertical="center"/>
      <protection locked="0"/>
    </xf>
    <xf numFmtId="49" fontId="16" fillId="0" borderId="53" xfId="0" applyNumberFormat="1" applyFont="1" applyBorder="1" applyAlignment="1" applyProtection="1">
      <alignment horizontal="left" vertical="center"/>
      <protection locked="0"/>
    </xf>
    <xf numFmtId="165" fontId="51" fillId="0" borderId="0" xfId="23" applyFont="1" applyAlignment="1" applyProtection="1">
      <alignment horizontal="center" vertical="center" wrapText="1"/>
      <protection/>
    </xf>
    <xf numFmtId="165" fontId="51" fillId="0" borderId="58" xfId="23" applyFont="1" applyBorder="1" applyAlignment="1" applyProtection="1">
      <alignment horizontal="center" vertical="center" wrapText="1"/>
      <protection/>
    </xf>
    <xf numFmtId="0" fontId="6" fillId="0" borderId="58" xfId="23" applyNumberFormat="1" applyFont="1" applyBorder="1" applyAlignment="1" applyProtection="1">
      <alignment horizontal="center" vertical="center" wrapText="1"/>
      <protection/>
    </xf>
    <xf numFmtId="165" fontId="37" fillId="0" borderId="0" xfId="23" applyFont="1" applyFill="1" applyBorder="1" applyAlignment="1" applyProtection="1">
      <alignment horizontal="left" vertical="center"/>
      <protection/>
    </xf>
    <xf numFmtId="49" fontId="16" fillId="0" borderId="77" xfId="21" applyNumberFormat="1" applyFont="1" applyFill="1" applyBorder="1" applyAlignment="1" applyProtection="1">
      <alignment horizontal="left" vertical="center"/>
      <protection locked="0"/>
    </xf>
    <xf numFmtId="49" fontId="16" fillId="0" borderId="80" xfId="21" applyNumberFormat="1" applyFont="1" applyFill="1" applyBorder="1" applyAlignment="1" applyProtection="1">
      <alignment horizontal="left" vertical="center"/>
      <protection locked="0"/>
    </xf>
    <xf numFmtId="49" fontId="16" fillId="0" borderId="53" xfId="21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24" fillId="0" borderId="12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4" fillId="0" borderId="121" xfId="0" applyFont="1" applyFill="1" applyBorder="1" applyAlignment="1" applyProtection="1">
      <alignment horizontal="center" vertical="center"/>
      <protection/>
    </xf>
    <xf numFmtId="0" fontId="14" fillId="0" borderId="122" xfId="0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98" xfId="0" applyFont="1" applyFill="1" applyBorder="1" applyAlignment="1" applyProtection="1">
      <alignment horizontal="center" vertical="center"/>
      <protection/>
    </xf>
    <xf numFmtId="0" fontId="24" fillId="0" borderId="120" xfId="0" applyFont="1" applyBorder="1" applyAlignment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0" borderId="123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/>
      <protection/>
    </xf>
    <xf numFmtId="0" fontId="9" fillId="0" borderId="7" xfId="27" applyFont="1" applyFill="1" applyBorder="1" applyAlignment="1" applyProtection="1">
      <alignment horizontal="center" vertical="center"/>
      <protection/>
    </xf>
    <xf numFmtId="0" fontId="9" fillId="0" borderId="27" xfId="27" applyFont="1" applyFill="1" applyBorder="1" applyAlignment="1" applyProtection="1">
      <alignment horizontal="center" vertical="center"/>
      <protection/>
    </xf>
    <xf numFmtId="0" fontId="9" fillId="0" borderId="7" xfId="28" applyFont="1" applyFill="1" applyBorder="1" applyAlignment="1" applyProtection="1">
      <alignment horizontal="center" vertical="center"/>
      <protection/>
    </xf>
    <xf numFmtId="0" fontId="9" fillId="0" borderId="27" xfId="28" applyFont="1" applyFill="1" applyBorder="1" applyAlignment="1" applyProtection="1">
      <alignment horizontal="center" vertical="center"/>
      <protection/>
    </xf>
    <xf numFmtId="0" fontId="9" fillId="0" borderId="28" xfId="28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7" fillId="0" borderId="8" xfId="30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17" fillId="0" borderId="79" xfId="30" applyFont="1" applyFill="1" applyBorder="1" applyAlignment="1" applyProtection="1">
      <alignment horizontal="center" vertical="center" wrapText="1"/>
      <protection/>
    </xf>
    <xf numFmtId="0" fontId="17" fillId="0" borderId="81" xfId="30" applyFont="1" applyFill="1" applyBorder="1" applyAlignment="1" applyProtection="1">
      <alignment horizontal="center" vertical="center" wrapText="1"/>
      <protection/>
    </xf>
    <xf numFmtId="0" fontId="17" fillId="0" borderId="8" xfId="30" applyFont="1" applyBorder="1" applyAlignment="1">
      <alignment horizontal="center" vertical="center"/>
      <protection/>
    </xf>
    <xf numFmtId="0" fontId="17" fillId="0" borderId="9" xfId="30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 vertical="center" wrapText="1"/>
    </xf>
    <xf numFmtId="0" fontId="8" fillId="0" borderId="77" xfId="0" applyFont="1" applyBorder="1" applyAlignment="1">
      <alignment horizontal="center" wrapText="1"/>
    </xf>
    <xf numFmtId="0" fontId="8" fillId="0" borderId="80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24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3" fontId="31" fillId="0" borderId="127" xfId="0" applyNumberFormat="1" applyFont="1" applyBorder="1" applyAlignment="1">
      <alignment horizontal="center"/>
    </xf>
    <xf numFmtId="0" fontId="0" fillId="0" borderId="125" xfId="0" applyFont="1" applyBorder="1" applyAlignment="1">
      <alignment/>
    </xf>
    <xf numFmtId="0" fontId="0" fillId="0" borderId="97" xfId="0" applyFont="1" applyBorder="1" applyAlignment="1">
      <alignment/>
    </xf>
    <xf numFmtId="0" fontId="14" fillId="0" borderId="124" xfId="0" applyFont="1" applyFill="1" applyBorder="1" applyAlignment="1">
      <alignment horizontal="center" vertical="center" wrapText="1"/>
    </xf>
    <xf numFmtId="0" fontId="14" fillId="0" borderId="125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</cellXfs>
  <cellStyles count="21">
    <cellStyle name="Normal" xfId="0"/>
    <cellStyle name="Hyperlink" xfId="15"/>
    <cellStyle name="Followed Hyperlink" xfId="16"/>
    <cellStyle name="Euro" xfId="17"/>
    <cellStyle name="Comma" xfId="18"/>
    <cellStyle name="Migliaia (0)_3tabella15" xfId="19"/>
    <cellStyle name="Comma [0]" xfId="20"/>
    <cellStyle name="Normale_ENTI LOCALI  2000" xfId="21"/>
    <cellStyle name="Normale_MINISTERI" xfId="22"/>
    <cellStyle name="Normale_PRINFEL98" xfId="23"/>
    <cellStyle name="Normale_Prospetto informativo 2001" xfId="24"/>
    <cellStyle name="Normale_tabella 4" xfId="25"/>
    <cellStyle name="Normale_tabella 5" xfId="26"/>
    <cellStyle name="Normale_tabella 6" xfId="27"/>
    <cellStyle name="Normale_tabella 7" xfId="28"/>
    <cellStyle name="Normale_tabella 8" xfId="29"/>
    <cellStyle name="Normale_tabella 9" xfId="30"/>
    <cellStyle name="Percent" xfId="31"/>
    <cellStyle name="Currency" xfId="32"/>
    <cellStyle name="Valuta (0)_3tabella15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SI_I!$B$85:$B$100</c:f>
              <c:strCache/>
            </c:strRef>
          </c:cat>
          <c:val>
            <c:numRef>
              <c:f>SI_I!$C$85:$C$100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9936967"/>
        <c:axId val="39198996"/>
      </c:barChart>
      <c:catAx>
        <c:axId val="39936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9198996"/>
        <c:crossesAt val="0"/>
        <c:auto val="1"/>
        <c:lblOffset val="100"/>
        <c:noMultiLvlLbl val="0"/>
      </c:catAx>
      <c:valAx>
        <c:axId val="39198996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3993696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67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SI_I!$E$85:$E$97</c:f>
              <c:strCache/>
            </c:strRef>
          </c:cat>
          <c:val>
            <c:numRef>
              <c:f>SI_I!$F$85:$F$97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3580325"/>
        <c:axId val="13340106"/>
      </c:barChart>
      <c:catAx>
        <c:axId val="4358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3340106"/>
        <c:crosses val="autoZero"/>
        <c:auto val="1"/>
        <c:lblOffset val="100"/>
        <c:noMultiLvlLbl val="0"/>
      </c:catAx>
      <c:valAx>
        <c:axId val="13340106"/>
        <c:scaling>
          <c:orientation val="minMax"/>
        </c:scaling>
        <c:axPos val="l"/>
        <c:delete val="1"/>
        <c:majorTickMark val="out"/>
        <c:minorTickMark val="none"/>
        <c:tickLblPos val="nextTo"/>
        <c:crossAx val="43580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6</xdr:col>
      <xdr:colOff>1200150</xdr:colOff>
      <xdr:row>0</xdr:row>
      <xdr:rowOff>495300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9075" y="285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Scheda Informativa 1: INFORMAZIONI  DI CARATTERE GENERALE</a:t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7</xdr:col>
      <xdr:colOff>0</xdr:colOff>
      <xdr:row>14</xdr:row>
      <xdr:rowOff>238125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390525" y="4257675"/>
          <a:ext cx="9877425" cy="2381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6</xdr:col>
      <xdr:colOff>1476375</xdr:colOff>
      <xdr:row>6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381000" y="1609725"/>
          <a:ext cx="9877425" cy="2571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28</xdr:row>
      <xdr:rowOff>19050</xdr:rowOff>
    </xdr:from>
    <xdr:to>
      <xdr:col>6</xdr:col>
      <xdr:colOff>1276350</xdr:colOff>
      <xdr:row>29</xdr:row>
      <xdr:rowOff>28575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381000" y="7629525"/>
          <a:ext cx="9677400" cy="2000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200025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381000" y="9105900"/>
          <a:ext cx="9886950" cy="2000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7</xdr:col>
      <xdr:colOff>0</xdr:colOff>
      <xdr:row>73</xdr:row>
      <xdr:rowOff>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381000" y="16706850"/>
          <a:ext cx="9886950" cy="4191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NOTE E CHIARIMENTI ALLA RILEVAZIONE
(max 500 caratteri)</a:t>
          </a:r>
        </a:p>
      </xdr:txBody>
    </xdr:sp>
    <xdr:clientData/>
  </xdr:twoCellAnchor>
  <xdr:oneCellAnchor>
    <xdr:from>
      <xdr:col>4</xdr:col>
      <xdr:colOff>0</xdr:colOff>
      <xdr:row>79</xdr:row>
      <xdr:rowOff>0</xdr:rowOff>
    </xdr:from>
    <xdr:ext cx="104775" cy="190500"/>
    <xdr:sp>
      <xdr:nvSpPr>
        <xdr:cNvPr id="7" name="TextBox 7"/>
        <xdr:cNvSpPr txBox="1">
          <a:spLocks noChangeArrowheads="1"/>
        </xdr:cNvSpPr>
      </xdr:nvSpPr>
      <xdr:spPr>
        <a:xfrm>
          <a:off x="4800600" y="18783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30</xdr:row>
      <xdr:rowOff>0</xdr:rowOff>
    </xdr:from>
    <xdr:to>
      <xdr:col>3</xdr:col>
      <xdr:colOff>609600</xdr:colOff>
      <xdr:row>30</xdr:row>
      <xdr:rowOff>0</xdr:rowOff>
    </xdr:to>
    <xdr:sp>
      <xdr:nvSpPr>
        <xdr:cNvPr id="8" name="Line 8"/>
        <xdr:cNvSpPr>
          <a:spLocks/>
        </xdr:cNvSpPr>
      </xdr:nvSpPr>
      <xdr:spPr>
        <a:xfrm>
          <a:off x="4238625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30</xdr:row>
      <xdr:rowOff>0</xdr:rowOff>
    </xdr:from>
    <xdr:to>
      <xdr:col>5</xdr:col>
      <xdr:colOff>685800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81050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10</xdr:col>
      <xdr:colOff>9525</xdr:colOff>
      <xdr:row>79</xdr:row>
      <xdr:rowOff>609600</xdr:rowOff>
    </xdr:to>
    <xdr:graphicFrame>
      <xdr:nvGraphicFramePr>
        <xdr:cNvPr id="10" name="Chart 19"/>
        <xdr:cNvGraphicFramePr/>
      </xdr:nvGraphicFramePr>
      <xdr:xfrm>
        <a:off x="390525" y="18783300"/>
        <a:ext cx="9886950" cy="60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81</xdr:row>
      <xdr:rowOff>9525</xdr:rowOff>
    </xdr:from>
    <xdr:to>
      <xdr:col>6</xdr:col>
      <xdr:colOff>1466850</xdr:colOff>
      <xdr:row>83</xdr:row>
      <xdr:rowOff>28575</xdr:rowOff>
    </xdr:to>
    <xdr:graphicFrame>
      <xdr:nvGraphicFramePr>
        <xdr:cNvPr id="11" name="Chart 20"/>
        <xdr:cNvGraphicFramePr/>
      </xdr:nvGraphicFramePr>
      <xdr:xfrm>
        <a:off x="371475" y="19926300"/>
        <a:ext cx="987742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124200" y="523875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28575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3868400" y="523875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14350"/>
          <a:ext cx="57150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6</xdr:col>
      <xdr:colOff>85725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19100"/>
          <a:ext cx="710565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6</xdr:col>
      <xdr:colOff>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600075"/>
          <a:ext cx="64293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4667250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672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03922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89344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0007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90392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963150" y="0"/>
          <a:ext cx="83820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106965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3912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9058275" y="0"/>
          <a:ext cx="17430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0477500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103727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9150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1047750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93432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78295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1245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79343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71532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85725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266700"/>
          <a:ext cx="69437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81153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67341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105346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4</xdr:col>
      <xdr:colOff>542925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54387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26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81248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38100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9342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447675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6294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257175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776287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28575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74382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733425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581025"/>
          <a:ext cx="82391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132"/>
  <sheetViews>
    <sheetView showGridLines="0" tabSelected="1" zoomScale="75" zoomScaleNormal="75" workbookViewId="0" topLeftCell="A1">
      <selection activeCell="B74" sqref="B74:G78"/>
    </sheetView>
  </sheetViews>
  <sheetFormatPr defaultColWidth="7.66015625" defaultRowHeight="10.5"/>
  <cols>
    <col min="1" max="1" width="6.66015625" style="437" customWidth="1"/>
    <col min="2" max="2" width="25.83203125" style="435" customWidth="1"/>
    <col min="3" max="3" width="31" style="435" customWidth="1"/>
    <col min="4" max="4" width="20.5" style="435" customWidth="1"/>
    <col min="5" max="5" width="40.66015625" style="435" customWidth="1"/>
    <col min="6" max="6" width="29" style="435" customWidth="1"/>
    <col min="7" max="7" width="26" style="435" customWidth="1"/>
    <col min="8" max="10" width="12.83203125" style="401" hidden="1" customWidth="1"/>
    <col min="11" max="11" width="38.83203125" style="401" customWidth="1"/>
    <col min="12" max="16384" width="7.66015625" style="401" customWidth="1"/>
  </cols>
  <sheetData>
    <row r="1" ht="57.75" customHeight="1">
      <c r="A1" s="591" t="s">
        <v>259</v>
      </c>
    </row>
    <row r="2" spans="1:7" s="402" customFormat="1" ht="20.25" customHeight="1">
      <c r="A2" s="611" t="s">
        <v>413</v>
      </c>
      <c r="B2" s="436"/>
      <c r="C2" s="648"/>
      <c r="D2" s="648"/>
      <c r="E2" s="648"/>
      <c r="F2" s="648"/>
      <c r="G2" s="436"/>
    </row>
    <row r="3" spans="1:7" s="402" customFormat="1" ht="27" customHeight="1">
      <c r="A3" s="477"/>
      <c r="B3" s="576"/>
      <c r="C3" s="648" t="str">
        <f>'t1'!A1</f>
        <v>COMPARTO CARABINIERI</v>
      </c>
      <c r="D3" s="648"/>
      <c r="E3" s="648"/>
      <c r="F3" s="648"/>
      <c r="G3" s="436"/>
    </row>
    <row r="4" spans="3:8" ht="12.75">
      <c r="C4" s="438"/>
      <c r="D4" s="438"/>
      <c r="E4" s="438"/>
      <c r="F4" s="438"/>
      <c r="H4" s="403"/>
    </row>
    <row r="5" spans="5:8" ht="12.75">
      <c r="E5" s="437"/>
      <c r="H5" s="403"/>
    </row>
    <row r="6" ht="16.5" customHeight="1"/>
    <row r="7" ht="6" customHeight="1"/>
    <row r="8" spans="1:7" ht="19.5" customHeight="1">
      <c r="A8" s="478"/>
      <c r="B8" s="435" t="s">
        <v>210</v>
      </c>
      <c r="D8" s="439"/>
      <c r="E8" s="649"/>
      <c r="F8" s="650"/>
      <c r="G8" s="651"/>
    </row>
    <row r="9" spans="1:11" ht="28.5" customHeight="1">
      <c r="A9" s="478" t="s">
        <v>233</v>
      </c>
      <c r="B9" s="404" t="s">
        <v>211</v>
      </c>
      <c r="C9" s="404"/>
      <c r="D9" s="439"/>
      <c r="E9" s="623"/>
      <c r="F9" s="624"/>
      <c r="G9" s="625"/>
      <c r="K9" s="592" t="str">
        <f>IF(LEN(E9)=0,"E' NECESSARIO INSERIRE IL CODICE FISCALE DELL'ENTE","")</f>
        <v>E' NECESSARIO INSERIRE IL CODICE FISCALE DELL'ENTE</v>
      </c>
    </row>
    <row r="10" spans="1:11" ht="28.5" customHeight="1">
      <c r="A10" s="478" t="s">
        <v>233</v>
      </c>
      <c r="B10" s="404" t="s">
        <v>212</v>
      </c>
      <c r="C10" s="404"/>
      <c r="D10" s="439"/>
      <c r="E10" s="623"/>
      <c r="F10" s="624"/>
      <c r="G10" s="625"/>
      <c r="K10" s="592" t="str">
        <f>IF(LEN(E10)=0,"E' NECESSARIO INSERIRE IL TELEFONO DELL'ENTE","")</f>
        <v>E' NECESSARIO INSERIRE IL TELEFONO DELL'ENTE</v>
      </c>
    </row>
    <row r="11" spans="1:11" ht="28.5" customHeight="1">
      <c r="A11" s="478" t="s">
        <v>233</v>
      </c>
      <c r="B11" s="404" t="s">
        <v>213</v>
      </c>
      <c r="C11" s="404"/>
      <c r="D11" s="439"/>
      <c r="E11" s="623"/>
      <c r="F11" s="624"/>
      <c r="G11" s="625"/>
      <c r="K11" s="592" t="str">
        <f>IF(LEN(E11)=0,"E' NECESSARIO INSERIRE 
IL FAX DELL'ENTE","")</f>
        <v>E' NECESSARIO INSERIRE 
IL FAX DELL'ENTE</v>
      </c>
    </row>
    <row r="12" spans="1:11" ht="28.5" customHeight="1">
      <c r="A12" s="478" t="s">
        <v>233</v>
      </c>
      <c r="B12" s="404" t="s">
        <v>214</v>
      </c>
      <c r="C12" s="404"/>
      <c r="D12" s="439"/>
      <c r="E12" s="623"/>
      <c r="F12" s="624"/>
      <c r="G12" s="625"/>
      <c r="K12" s="592" t="str">
        <f>IF(LEN(E12)=0,"E' NECESSARIO INSERIRE 
L'E-MAIL DELL'ENTE","")</f>
        <v>E' NECESSARIO INSERIRE 
L'E-MAIL DELL'ENTE</v>
      </c>
    </row>
    <row r="13" spans="1:11" ht="28.5" customHeight="1">
      <c r="A13" s="478" t="s">
        <v>233</v>
      </c>
      <c r="B13" s="404" t="s">
        <v>215</v>
      </c>
      <c r="C13" s="593"/>
      <c r="D13" s="594"/>
      <c r="E13" s="595"/>
      <c r="F13" s="596"/>
      <c r="G13" s="623"/>
      <c r="H13" s="624"/>
      <c r="I13" s="625"/>
      <c r="K13" s="597" t="str">
        <f>IF(AND(LEN(C13)&gt;0,LEN(D13)&gt;0,LEN(E13)&gt;0,LEN(F13)&gt;0,LEN(G13)&gt;0),"","E' NECESSARIO COMPILARE TUTTI I DATI DELL'INDIRIZZO")</f>
        <v>E' NECESSARIO COMPILARE TUTTI I DATI DELL'INDIRIZZO</v>
      </c>
    </row>
    <row r="14" spans="1:7" s="406" customFormat="1" ht="20.25" customHeight="1">
      <c r="A14" s="478"/>
      <c r="B14" s="405"/>
      <c r="C14" s="440" t="s">
        <v>216</v>
      </c>
      <c r="D14" s="441" t="s">
        <v>243</v>
      </c>
      <c r="E14" s="440" t="s">
        <v>217</v>
      </c>
      <c r="F14" s="440" t="s">
        <v>371</v>
      </c>
      <c r="G14" s="440"/>
    </row>
    <row r="15" ht="24.75" customHeight="1">
      <c r="A15" s="478"/>
    </row>
    <row r="16" spans="1:7" s="407" customFormat="1" ht="15">
      <c r="A16" s="478"/>
      <c r="B16" s="442" t="s">
        <v>218</v>
      </c>
      <c r="C16" s="443"/>
      <c r="D16" s="444"/>
      <c r="E16" s="444"/>
      <c r="F16" s="428"/>
      <c r="G16" s="645" t="s">
        <v>372</v>
      </c>
    </row>
    <row r="17" spans="1:7" s="407" customFormat="1" ht="15">
      <c r="A17" s="478" t="s">
        <v>233</v>
      </c>
      <c r="B17" s="444" t="s">
        <v>219</v>
      </c>
      <c r="C17" s="444"/>
      <c r="D17" s="444" t="s">
        <v>220</v>
      </c>
      <c r="E17" s="444"/>
      <c r="F17" s="445" t="s">
        <v>221</v>
      </c>
      <c r="G17" s="646"/>
    </row>
    <row r="18" spans="1:11" ht="28.5" customHeight="1">
      <c r="A18" s="478"/>
      <c r="B18" s="623"/>
      <c r="C18" s="624"/>
      <c r="D18" s="623"/>
      <c r="E18" s="624"/>
      <c r="F18" s="623"/>
      <c r="G18" s="625"/>
      <c r="K18" s="598" t="str">
        <f>IF(AND(LEN(B18)&gt;0,LEN(D18)&gt;0,LEN(F18)&gt;0),"","E' NECESSARIO COMPILARE TUTTI I DATI DEL PRESIDENTE")</f>
        <v>E' NECESSARIO COMPILARE TUTTI I DATI DEL PRESIDENTE</v>
      </c>
    </row>
    <row r="19" spans="1:7" s="407" customFormat="1" ht="15">
      <c r="A19" s="478"/>
      <c r="B19" s="442" t="s">
        <v>222</v>
      </c>
      <c r="C19" s="443"/>
      <c r="D19" s="444"/>
      <c r="E19" s="444"/>
      <c r="F19" s="446"/>
      <c r="G19" s="444"/>
    </row>
    <row r="20" spans="1:7" s="407" customFormat="1" ht="15" customHeight="1">
      <c r="A20" s="478"/>
      <c r="B20" s="444" t="s">
        <v>219</v>
      </c>
      <c r="C20" s="444"/>
      <c r="D20" s="444" t="s">
        <v>220</v>
      </c>
      <c r="E20" s="444"/>
      <c r="F20" s="647" t="s">
        <v>221</v>
      </c>
      <c r="G20" s="647"/>
    </row>
    <row r="21" spans="1:7" ht="20.25" customHeight="1">
      <c r="A21" s="478"/>
      <c r="B21" s="643"/>
      <c r="C21" s="644"/>
      <c r="D21" s="643"/>
      <c r="E21" s="644"/>
      <c r="F21" s="643"/>
      <c r="G21" s="644"/>
    </row>
    <row r="22" spans="1:7" ht="20.25" customHeight="1">
      <c r="A22" s="478"/>
      <c r="B22" s="643"/>
      <c r="C22" s="644"/>
      <c r="D22" s="643"/>
      <c r="E22" s="644"/>
      <c r="F22" s="643"/>
      <c r="G22" s="644"/>
    </row>
    <row r="23" spans="1:7" ht="20.25" customHeight="1">
      <c r="A23" s="478"/>
      <c r="B23" s="643"/>
      <c r="C23" s="644"/>
      <c r="D23" s="643"/>
      <c r="E23" s="644"/>
      <c r="F23" s="643"/>
      <c r="G23" s="644"/>
    </row>
    <row r="24" spans="1:7" ht="20.25" customHeight="1">
      <c r="A24" s="478"/>
      <c r="B24" s="643"/>
      <c r="C24" s="644"/>
      <c r="D24" s="643"/>
      <c r="E24" s="644"/>
      <c r="F24" s="643"/>
      <c r="G24" s="644"/>
    </row>
    <row r="25" spans="1:7" ht="20.25" customHeight="1">
      <c r="A25" s="478"/>
      <c r="B25" s="643"/>
      <c r="C25" s="644"/>
      <c r="D25" s="643"/>
      <c r="E25" s="644"/>
      <c r="F25" s="643"/>
      <c r="G25" s="644"/>
    </row>
    <row r="26" spans="1:7" s="403" customFormat="1" ht="18">
      <c r="A26" s="478"/>
      <c r="B26" s="447"/>
      <c r="C26" s="448"/>
      <c r="D26" s="448"/>
      <c r="E26" s="449"/>
      <c r="F26" s="450"/>
      <c r="G26" s="450"/>
    </row>
    <row r="27" spans="1:8" ht="18" customHeight="1">
      <c r="A27" s="478"/>
      <c r="B27" s="452" t="s">
        <v>223</v>
      </c>
      <c r="C27" s="451"/>
      <c r="D27" s="451"/>
      <c r="E27" s="453"/>
      <c r="F27" s="454"/>
      <c r="G27" s="454"/>
      <c r="H27" s="408"/>
    </row>
    <row r="28" spans="1:8" ht="13.5" customHeight="1">
      <c r="A28" s="478"/>
      <c r="B28" s="451"/>
      <c r="C28" s="451"/>
      <c r="D28" s="451"/>
      <c r="E28" s="453"/>
      <c r="F28" s="456"/>
      <c r="G28" s="456"/>
      <c r="H28" s="408"/>
    </row>
    <row r="29" spans="1:8" ht="15">
      <c r="A29" s="478"/>
      <c r="B29" s="451"/>
      <c r="C29" s="453"/>
      <c r="D29" s="453"/>
      <c r="E29" s="455"/>
      <c r="F29" s="451"/>
      <c r="G29" s="456"/>
      <c r="H29" s="408"/>
    </row>
    <row r="30" spans="1:5" ht="18" customHeight="1">
      <c r="A30" s="478"/>
      <c r="B30" s="457" t="s">
        <v>373</v>
      </c>
      <c r="E30" s="437"/>
    </row>
    <row r="31" spans="1:7" s="410" customFormat="1" ht="15.75" customHeight="1">
      <c r="A31" s="478" t="s">
        <v>233</v>
      </c>
      <c r="B31" s="409" t="s">
        <v>219</v>
      </c>
      <c r="C31" s="409"/>
      <c r="D31" s="409" t="s">
        <v>220</v>
      </c>
      <c r="E31" s="409" t="s">
        <v>235</v>
      </c>
      <c r="F31" s="458" t="s">
        <v>212</v>
      </c>
      <c r="G31" s="411" t="s">
        <v>224</v>
      </c>
    </row>
    <row r="32" spans="1:11" ht="36">
      <c r="A32" s="478"/>
      <c r="B32" s="626"/>
      <c r="C32" s="627"/>
      <c r="D32" s="594"/>
      <c r="E32" s="599"/>
      <c r="F32" s="600"/>
      <c r="G32" s="600"/>
      <c r="K32" s="598" t="str">
        <f>IF(AND(LEN(B32)&gt;0,LEN(D32)&gt;0,LEN(E32)&gt;0,LEN(F32)&gt;0,LEN(G32)&gt;0),"","E' NECESSARIO COMPILARE TUTTI I DATI DEL RESPONSABILE")</f>
        <v>E' NECESSARIO COMPILARE TUTTI I DATI DEL RESPONSABILE</v>
      </c>
    </row>
    <row r="33" spans="1:7" ht="20.25" customHeight="1">
      <c r="A33" s="478"/>
      <c r="B33" s="640"/>
      <c r="C33" s="641"/>
      <c r="D33" s="484"/>
      <c r="E33" s="601"/>
      <c r="F33" s="602"/>
      <c r="G33" s="602"/>
    </row>
    <row r="34" spans="1:7" ht="12.75" customHeight="1">
      <c r="A34" s="478"/>
      <c r="B34" s="404"/>
      <c r="C34" s="404"/>
      <c r="D34" s="459"/>
      <c r="E34" s="459"/>
      <c r="F34" s="437"/>
      <c r="G34" s="437"/>
    </row>
    <row r="35" spans="1:7" ht="18" customHeight="1">
      <c r="A35" s="478"/>
      <c r="B35" s="404"/>
      <c r="C35" s="404"/>
      <c r="D35" s="459"/>
      <c r="E35" s="459"/>
      <c r="F35" s="437"/>
      <c r="G35" s="437"/>
    </row>
    <row r="36" spans="1:7" ht="6" customHeight="1">
      <c r="A36" s="478"/>
      <c r="B36" s="404"/>
      <c r="C36" s="404"/>
      <c r="D36" s="459"/>
      <c r="E36" s="459"/>
      <c r="F36" s="460"/>
      <c r="G36" s="460"/>
    </row>
    <row r="37" spans="1:9" ht="15">
      <c r="A37" s="478"/>
      <c r="B37" s="412"/>
      <c r="C37" s="404"/>
      <c r="F37" s="612"/>
      <c r="G37" s="612"/>
      <c r="H37" s="480" t="b">
        <v>0</v>
      </c>
      <c r="I37" s="480" t="b">
        <v>0</v>
      </c>
    </row>
    <row r="38" spans="1:11" ht="29.25" customHeight="1">
      <c r="A38" s="478">
        <v>1</v>
      </c>
      <c r="B38" s="642" t="s">
        <v>227</v>
      </c>
      <c r="C38" s="642"/>
      <c r="D38" s="642"/>
      <c r="E38" s="642"/>
      <c r="F38" s="613" t="s">
        <v>225</v>
      </c>
      <c r="G38" s="613" t="s">
        <v>226</v>
      </c>
      <c r="H38" s="578">
        <f>IF(H37=TRUE,1,0)</f>
        <v>0</v>
      </c>
      <c r="I38" s="578">
        <f>IF(I37=TRUE,1,0)</f>
        <v>0</v>
      </c>
      <c r="J38" s="603">
        <f>SUM(H38,I38)</f>
        <v>0</v>
      </c>
      <c r="K38" s="598"/>
    </row>
    <row r="39" spans="2:9" ht="8.25" customHeight="1">
      <c r="B39" s="412"/>
      <c r="C39" s="404"/>
      <c r="F39" s="614"/>
      <c r="G39" s="614"/>
      <c r="H39" s="480" t="b">
        <v>0</v>
      </c>
      <c r="I39" s="480" t="b">
        <v>0</v>
      </c>
    </row>
    <row r="40" spans="1:11" ht="29.25" customHeight="1">
      <c r="A40" s="478">
        <v>2</v>
      </c>
      <c r="B40" s="642" t="s">
        <v>227</v>
      </c>
      <c r="C40" s="642"/>
      <c r="D40" s="642"/>
      <c r="E40" s="642"/>
      <c r="F40" s="613" t="s">
        <v>225</v>
      </c>
      <c r="G40" s="613" t="s">
        <v>226</v>
      </c>
      <c r="H40" s="578">
        <f>IF(H39=TRUE,1,0)</f>
        <v>0</v>
      </c>
      <c r="I40" s="578">
        <f>IF(I39=TRUE,1,0)</f>
        <v>0</v>
      </c>
      <c r="J40" s="603">
        <f>SUM(H40,I40)</f>
        <v>0</v>
      </c>
      <c r="K40" s="598"/>
    </row>
    <row r="41" spans="1:9" ht="8.25" customHeight="1">
      <c r="A41" s="478"/>
      <c r="B41" s="412"/>
      <c r="C41" s="404"/>
      <c r="F41" s="614"/>
      <c r="G41" s="614"/>
      <c r="H41" s="480" t="b">
        <v>0</v>
      </c>
      <c r="I41" s="480" t="b">
        <v>0</v>
      </c>
    </row>
    <row r="42" spans="1:11" ht="29.25" customHeight="1">
      <c r="A42" s="478">
        <v>3</v>
      </c>
      <c r="B42" s="642" t="s">
        <v>227</v>
      </c>
      <c r="C42" s="642"/>
      <c r="D42" s="642"/>
      <c r="E42" s="642"/>
      <c r="F42" s="613" t="s">
        <v>225</v>
      </c>
      <c r="G42" s="613" t="s">
        <v>226</v>
      </c>
      <c r="H42" s="578">
        <f>IF(H41=TRUE,1,0)</f>
        <v>0</v>
      </c>
      <c r="I42" s="578">
        <f>IF(I41=TRUE,1,0)</f>
        <v>0</v>
      </c>
      <c r="J42" s="603">
        <f>SUM(H42,I42)</f>
        <v>0</v>
      </c>
      <c r="K42" s="598"/>
    </row>
    <row r="43" spans="1:9" ht="8.25" customHeight="1">
      <c r="A43" s="478"/>
      <c r="B43" s="412"/>
      <c r="C43" s="404"/>
      <c r="F43" s="614"/>
      <c r="G43" s="614"/>
      <c r="H43" s="480" t="b">
        <v>0</v>
      </c>
      <c r="I43" s="480" t="b">
        <v>0</v>
      </c>
    </row>
    <row r="44" spans="1:11" ht="29.25" customHeight="1">
      <c r="A44" s="478">
        <v>4</v>
      </c>
      <c r="B44" s="642" t="s">
        <v>227</v>
      </c>
      <c r="C44" s="642"/>
      <c r="D44" s="642"/>
      <c r="E44" s="642"/>
      <c r="F44" s="613" t="s">
        <v>225</v>
      </c>
      <c r="G44" s="613" t="s">
        <v>226</v>
      </c>
      <c r="H44" s="578">
        <f>IF(H43=TRUE,1,0)</f>
        <v>0</v>
      </c>
      <c r="I44" s="578">
        <f>IF(I43=TRUE,1,0)</f>
        <v>0</v>
      </c>
      <c r="J44" s="603">
        <f>SUM(H44,I44)</f>
        <v>0</v>
      </c>
      <c r="K44" s="598"/>
    </row>
    <row r="45" spans="1:9" ht="9.75" customHeight="1">
      <c r="A45" s="478"/>
      <c r="F45" s="447"/>
      <c r="G45" s="447"/>
      <c r="H45" s="578"/>
      <c r="I45" s="578"/>
    </row>
    <row r="46" spans="1:7" ht="15">
      <c r="A46" s="478"/>
      <c r="B46" s="437"/>
      <c r="C46" s="437"/>
      <c r="F46" s="460"/>
      <c r="G46" s="461" t="s">
        <v>228</v>
      </c>
    </row>
    <row r="47" spans="1:7" ht="24.75" customHeight="1">
      <c r="A47" s="478">
        <v>5</v>
      </c>
      <c r="B47" s="621" t="s">
        <v>227</v>
      </c>
      <c r="C47" s="621"/>
      <c r="D47" s="621"/>
      <c r="E47" s="621"/>
      <c r="F47" s="622"/>
      <c r="G47" s="590"/>
    </row>
    <row r="48" spans="1:7" ht="4.5" customHeight="1">
      <c r="A48" s="478"/>
      <c r="B48" s="412"/>
      <c r="C48" s="404"/>
      <c r="D48" s="462"/>
      <c r="E48" s="462"/>
      <c r="F48" s="462"/>
      <c r="G48" s="462"/>
    </row>
    <row r="49" spans="1:7" ht="15">
      <c r="A49" s="478"/>
      <c r="B49" s="437"/>
      <c r="C49" s="437"/>
      <c r="D49" s="463"/>
      <c r="E49" s="464"/>
      <c r="F49" s="438"/>
      <c r="G49" s="461" t="s">
        <v>228</v>
      </c>
    </row>
    <row r="50" spans="1:11" ht="24" customHeight="1">
      <c r="A50" s="478">
        <v>6</v>
      </c>
      <c r="B50" s="621" t="s">
        <v>227</v>
      </c>
      <c r="C50" s="621"/>
      <c r="D50" s="621"/>
      <c r="E50" s="621"/>
      <c r="F50" s="622"/>
      <c r="G50" s="590"/>
      <c r="K50" s="598"/>
    </row>
    <row r="51" spans="1:7" ht="4.5" customHeight="1">
      <c r="A51" s="478"/>
      <c r="B51" s="412"/>
      <c r="C51" s="414"/>
      <c r="D51" s="463"/>
      <c r="E51" s="464"/>
      <c r="F51" s="438"/>
      <c r="G51" s="438"/>
    </row>
    <row r="52" spans="1:7" ht="15">
      <c r="A52" s="478"/>
      <c r="B52" s="437"/>
      <c r="C52" s="415"/>
      <c r="D52" s="465"/>
      <c r="E52" s="466"/>
      <c r="F52" s="467"/>
      <c r="G52" s="461" t="s">
        <v>228</v>
      </c>
    </row>
    <row r="53" spans="1:11" ht="24" customHeight="1">
      <c r="A53" s="478" t="s">
        <v>234</v>
      </c>
      <c r="B53" s="621" t="s">
        <v>374</v>
      </c>
      <c r="C53" s="621"/>
      <c r="D53" s="621"/>
      <c r="E53" s="621"/>
      <c r="F53" s="622"/>
      <c r="G53" s="604">
        <v>0</v>
      </c>
      <c r="K53" s="598">
        <f>IF(G53="","INSERIRE CAMPO OBBLIGATORIO",IF(G53=" ","INSERIRE NUMERO VALIDO",""))</f>
      </c>
    </row>
    <row r="54" spans="1:7" ht="4.5" customHeight="1">
      <c r="A54" s="478"/>
      <c r="B54" s="412"/>
      <c r="C54" s="414"/>
      <c r="D54" s="463"/>
      <c r="E54" s="464"/>
      <c r="F54" s="438"/>
      <c r="G54" s="438" t="s">
        <v>45</v>
      </c>
    </row>
    <row r="55" spans="1:7" ht="15">
      <c r="A55" s="478"/>
      <c r="B55" s="437"/>
      <c r="C55" s="415"/>
      <c r="D55" s="465"/>
      <c r="E55" s="466"/>
      <c r="F55" s="467"/>
      <c r="G55" s="461" t="s">
        <v>229</v>
      </c>
    </row>
    <row r="56" spans="1:11" ht="24" customHeight="1">
      <c r="A56" s="478" t="s">
        <v>236</v>
      </c>
      <c r="B56" s="621" t="s">
        <v>375</v>
      </c>
      <c r="C56" s="621"/>
      <c r="D56" s="621"/>
      <c r="E56" s="621"/>
      <c r="F56" s="622"/>
      <c r="G56" s="604">
        <v>0</v>
      </c>
      <c r="K56" s="598">
        <f>IF(G56="","INSERIRE CAMPO OBBLIGATORIO",IF(G56=" ","INSERIRE NUMERO VALIDO",""))</f>
      </c>
    </row>
    <row r="57" spans="1:11" ht="4.5" customHeight="1">
      <c r="A57" s="478"/>
      <c r="B57" s="605"/>
      <c r="C57" s="605"/>
      <c r="D57" s="605"/>
      <c r="E57" s="605"/>
      <c r="F57" s="606"/>
      <c r="G57" s="606"/>
      <c r="K57" s="598"/>
    </row>
    <row r="58" spans="1:7" ht="15">
      <c r="A58" s="478"/>
      <c r="B58" s="437"/>
      <c r="C58" s="437"/>
      <c r="F58" s="460"/>
      <c r="G58" s="461" t="s">
        <v>229</v>
      </c>
    </row>
    <row r="59" spans="1:11" ht="24" customHeight="1">
      <c r="A59" s="478">
        <v>9</v>
      </c>
      <c r="B59" s="413" t="s">
        <v>227</v>
      </c>
      <c r="C59" s="414"/>
      <c r="D59" s="463"/>
      <c r="E59" s="464"/>
      <c r="F59" s="438"/>
      <c r="G59" s="590"/>
      <c r="K59" s="598"/>
    </row>
    <row r="60" spans="1:7" ht="4.5" customHeight="1">
      <c r="A60" s="478"/>
      <c r="B60" s="412"/>
      <c r="C60" s="404"/>
      <c r="D60" s="462"/>
      <c r="E60" s="462"/>
      <c r="F60" s="462"/>
      <c r="G60" s="462"/>
    </row>
    <row r="61" spans="1:7" ht="15">
      <c r="A61" s="478"/>
      <c r="B61" s="437"/>
      <c r="C61" s="437"/>
      <c r="D61" s="463"/>
      <c r="E61" s="464"/>
      <c r="F61" s="438"/>
      <c r="G61" s="461" t="s">
        <v>229</v>
      </c>
    </row>
    <row r="62" spans="1:11" ht="24" customHeight="1">
      <c r="A62" s="478">
        <v>10</v>
      </c>
      <c r="B62" s="413" t="s">
        <v>227</v>
      </c>
      <c r="C62" s="414"/>
      <c r="D62" s="463"/>
      <c r="E62" s="464"/>
      <c r="F62" s="438"/>
      <c r="G62" s="590"/>
      <c r="K62" s="598"/>
    </row>
    <row r="63" spans="1:7" ht="4.5" customHeight="1">
      <c r="A63" s="478"/>
      <c r="B63" s="412"/>
      <c r="C63" s="414"/>
      <c r="D63" s="463"/>
      <c r="E63" s="464"/>
      <c r="F63" s="438"/>
      <c r="G63" s="438"/>
    </row>
    <row r="64" spans="1:7" ht="15">
      <c r="A64" s="478"/>
      <c r="B64" s="437"/>
      <c r="C64" s="415"/>
      <c r="D64" s="465"/>
      <c r="E64" s="466"/>
      <c r="F64" s="467"/>
      <c r="G64" s="461" t="s">
        <v>229</v>
      </c>
    </row>
    <row r="65" spans="1:11" ht="24" customHeight="1">
      <c r="A65" s="478">
        <v>11</v>
      </c>
      <c r="B65" s="413" t="s">
        <v>227</v>
      </c>
      <c r="C65" s="468"/>
      <c r="D65" s="465"/>
      <c r="E65" s="466"/>
      <c r="F65" s="467"/>
      <c r="G65" s="590"/>
      <c r="K65" s="598"/>
    </row>
    <row r="66" spans="1:7" ht="4.5" customHeight="1">
      <c r="A66" s="478"/>
      <c r="B66" s="412"/>
      <c r="C66" s="414"/>
      <c r="D66" s="463"/>
      <c r="E66" s="464"/>
      <c r="F66" s="438"/>
      <c r="G66" s="438"/>
    </row>
    <row r="67" spans="1:7" ht="15">
      <c r="A67" s="478"/>
      <c r="B67" s="437"/>
      <c r="C67" s="415"/>
      <c r="D67" s="465"/>
      <c r="E67" s="466"/>
      <c r="F67" s="467"/>
      <c r="G67" s="461" t="s">
        <v>229</v>
      </c>
    </row>
    <row r="68" spans="1:11" ht="24" customHeight="1">
      <c r="A68" s="478">
        <v>12</v>
      </c>
      <c r="B68" s="629" t="s">
        <v>227</v>
      </c>
      <c r="C68" s="629"/>
      <c r="D68" s="629"/>
      <c r="E68" s="629"/>
      <c r="F68" s="630"/>
      <c r="G68" s="590"/>
      <c r="K68" s="598"/>
    </row>
    <row r="69" spans="1:11" ht="4.5" customHeight="1">
      <c r="A69" s="478"/>
      <c r="B69" s="605"/>
      <c r="C69" s="605"/>
      <c r="D69" s="605"/>
      <c r="E69" s="605"/>
      <c r="F69" s="606"/>
      <c r="G69" s="606"/>
      <c r="K69" s="598"/>
    </row>
    <row r="70" spans="1:7" ht="15">
      <c r="A70" s="478"/>
      <c r="B70" s="437"/>
      <c r="C70" s="415"/>
      <c r="D70" s="465"/>
      <c r="E70" s="466"/>
      <c r="F70" s="467"/>
      <c r="G70" s="461" t="s">
        <v>229</v>
      </c>
    </row>
    <row r="71" spans="1:11" ht="24" customHeight="1">
      <c r="A71" s="478">
        <v>13</v>
      </c>
      <c r="B71" s="629" t="s">
        <v>227</v>
      </c>
      <c r="C71" s="629"/>
      <c r="D71" s="629"/>
      <c r="E71" s="629"/>
      <c r="F71" s="630"/>
      <c r="G71" s="590"/>
      <c r="K71" s="598"/>
    </row>
    <row r="72" spans="1:11" ht="20.25" customHeight="1">
      <c r="A72" s="478"/>
      <c r="B72" s="605"/>
      <c r="C72" s="605"/>
      <c r="D72" s="605"/>
      <c r="E72" s="605"/>
      <c r="F72" s="606"/>
      <c r="G72" s="438"/>
      <c r="K72" s="598"/>
    </row>
    <row r="73" spans="1:7" ht="33" customHeight="1">
      <c r="A73" s="478"/>
      <c r="B73" s="469"/>
      <c r="C73" s="470"/>
      <c r="D73" s="470"/>
      <c r="E73" s="470"/>
      <c r="F73" s="470"/>
      <c r="G73" s="471"/>
    </row>
    <row r="74" spans="1:11" ht="41.25" customHeight="1">
      <c r="A74" s="478"/>
      <c r="B74" s="631"/>
      <c r="C74" s="632"/>
      <c r="D74" s="632"/>
      <c r="E74" s="632"/>
      <c r="F74" s="632"/>
      <c r="G74" s="633"/>
      <c r="K74" s="598">
        <f>IF(LEN(B74)&gt;500,"IL NUMERO MASSIMO DI CARATTERI CONSENTITO E' 500","")</f>
      </c>
    </row>
    <row r="75" spans="1:11" ht="12.75" customHeight="1">
      <c r="A75" s="478"/>
      <c r="B75" s="634"/>
      <c r="C75" s="635"/>
      <c r="D75" s="635"/>
      <c r="E75" s="635"/>
      <c r="F75" s="635"/>
      <c r="G75" s="636"/>
      <c r="K75" s="598"/>
    </row>
    <row r="76" spans="1:7" ht="12.75" customHeight="1">
      <c r="A76" s="478"/>
      <c r="B76" s="634"/>
      <c r="C76" s="635"/>
      <c r="D76" s="635"/>
      <c r="E76" s="635"/>
      <c r="F76" s="635"/>
      <c r="G76" s="636"/>
    </row>
    <row r="77" spans="1:7" ht="12.75" customHeight="1">
      <c r="A77" s="478"/>
      <c r="B77" s="634"/>
      <c r="C77" s="635"/>
      <c r="D77" s="635"/>
      <c r="E77" s="635"/>
      <c r="F77" s="635"/>
      <c r="G77" s="636"/>
    </row>
    <row r="78" spans="1:7" ht="12.75" customHeight="1">
      <c r="A78" s="478"/>
      <c r="B78" s="637"/>
      <c r="C78" s="638"/>
      <c r="D78" s="638"/>
      <c r="E78" s="638"/>
      <c r="F78" s="638"/>
      <c r="G78" s="639"/>
    </row>
    <row r="79" spans="2:7" ht="38.25" customHeight="1">
      <c r="B79" s="628" t="s">
        <v>376</v>
      </c>
      <c r="C79" s="628"/>
      <c r="D79" s="628"/>
      <c r="E79" s="628"/>
      <c r="F79" s="628"/>
      <c r="G79" s="628"/>
    </row>
    <row r="80" ht="51" customHeight="1">
      <c r="C80" s="479"/>
    </row>
    <row r="81" spans="2:7" ht="38.25" customHeight="1">
      <c r="B81" s="628" t="s">
        <v>377</v>
      </c>
      <c r="C81" s="628"/>
      <c r="D81" s="628"/>
      <c r="E81" s="628"/>
      <c r="F81" s="628"/>
      <c r="G81" s="628"/>
    </row>
    <row r="82" ht="51.75" customHeight="1">
      <c r="C82" s="479"/>
    </row>
    <row r="83" ht="18" customHeight="1">
      <c r="C83" s="479"/>
    </row>
    <row r="84" spans="1:11" ht="15">
      <c r="A84" s="607"/>
      <c r="B84" s="620" t="s">
        <v>422</v>
      </c>
      <c r="C84" s="617"/>
      <c r="D84" s="468"/>
      <c r="E84" s="468"/>
      <c r="F84" s="468"/>
      <c r="G84" s="468"/>
      <c r="H84" s="609"/>
      <c r="I84" s="609"/>
      <c r="J84" s="609"/>
      <c r="K84" s="609"/>
    </row>
    <row r="85" spans="1:11" s="616" customFormat="1" ht="12.75">
      <c r="A85" s="607"/>
      <c r="B85" s="497" t="s">
        <v>378</v>
      </c>
      <c r="C85" s="497">
        <f>IF(('t1'!$E$49+'t1'!$L$49+'t1'!$M$49)&gt;0,1,0)</f>
        <v>0</v>
      </c>
      <c r="D85" s="615"/>
      <c r="E85" s="497" t="s">
        <v>379</v>
      </c>
      <c r="F85" s="497">
        <f>IF(COUNTIF('Squadratura 1'!J6:J48,"ERRORE")=0,0,1)</f>
        <v>0</v>
      </c>
      <c r="G85" s="468"/>
      <c r="H85" s="609"/>
      <c r="I85" s="609"/>
      <c r="J85" s="609"/>
      <c r="K85" s="609"/>
    </row>
    <row r="86" spans="1:11" s="616" customFormat="1" ht="12.75">
      <c r="A86" s="607"/>
      <c r="B86" s="497"/>
      <c r="C86" s="497"/>
      <c r="D86" s="615"/>
      <c r="E86" s="497" t="s">
        <v>380</v>
      </c>
      <c r="F86" s="497">
        <f>IF(OR('Squadratura 2'!G50="ERRORE",'Squadratura 2'!L50="ERRORE"),1,0)</f>
        <v>0</v>
      </c>
      <c r="G86" s="468"/>
      <c r="H86" s="609"/>
      <c r="I86" s="609"/>
      <c r="J86" s="609"/>
      <c r="K86" s="609"/>
    </row>
    <row r="87" spans="1:11" s="616" customFormat="1" ht="12.75">
      <c r="A87" s="607"/>
      <c r="B87" s="497" t="s">
        <v>381</v>
      </c>
      <c r="C87" s="497">
        <f>SUM('t3'!C49:J49)</f>
        <v>0</v>
      </c>
      <c r="D87" s="615"/>
      <c r="E87" s="497" t="s">
        <v>382</v>
      </c>
      <c r="F87" s="497">
        <f>IF(OR('Squadratura 3'!J51="ERRORE",'Squadratura 3'!R51="ERRORE"),1,0)</f>
        <v>0</v>
      </c>
      <c r="G87" s="468"/>
      <c r="H87" s="609"/>
      <c r="I87" s="609"/>
      <c r="J87" s="609"/>
      <c r="K87" s="618"/>
    </row>
    <row r="88" spans="1:11" s="616" customFormat="1" ht="12.75">
      <c r="A88" s="607"/>
      <c r="B88" s="497" t="s">
        <v>383</v>
      </c>
      <c r="C88" s="497">
        <f>IF(('t4'!$AT$49)&gt;0,1,0)</f>
        <v>0</v>
      </c>
      <c r="D88" s="615"/>
      <c r="E88" s="497" t="s">
        <v>384</v>
      </c>
      <c r="F88" s="497">
        <f>IF(COUNTIF('Squadratura 4'!I6:I48,"ERRORE")=0,0,1)</f>
        <v>0</v>
      </c>
      <c r="G88" s="608"/>
      <c r="H88" s="609"/>
      <c r="I88" s="609"/>
      <c r="J88" s="609"/>
      <c r="K88" s="618"/>
    </row>
    <row r="89" spans="1:11" s="616" customFormat="1" ht="12.75">
      <c r="A89" s="607"/>
      <c r="B89" s="497" t="s">
        <v>385</v>
      </c>
      <c r="C89" s="497">
        <f>IF(('t5'!$M$49+'t5'!$N$49)&gt;0,1,0)</f>
        <v>0</v>
      </c>
      <c r="D89" s="615"/>
      <c r="E89" s="497"/>
      <c r="F89" s="497"/>
      <c r="G89" s="468"/>
      <c r="H89" s="609"/>
      <c r="I89" s="609"/>
      <c r="J89" s="609"/>
      <c r="K89" s="618"/>
    </row>
    <row r="90" spans="1:11" s="616" customFormat="1" ht="12.75">
      <c r="A90" s="607"/>
      <c r="B90" s="497" t="s">
        <v>386</v>
      </c>
      <c r="C90" s="497">
        <f>IF(('t6'!$K$49+'t6'!$L$49)&gt;0,1,0)</f>
        <v>0</v>
      </c>
      <c r="D90" s="615"/>
      <c r="E90" s="497"/>
      <c r="F90" s="497"/>
      <c r="G90" s="468"/>
      <c r="H90" s="609"/>
      <c r="I90" s="609"/>
      <c r="J90" s="609"/>
      <c r="K90" s="618"/>
    </row>
    <row r="91" spans="1:11" s="616" customFormat="1" ht="12.75">
      <c r="A91" s="607"/>
      <c r="B91" s="497" t="s">
        <v>387</v>
      </c>
      <c r="C91" s="497">
        <f>IF(('t7'!$U$49+'t7'!$V$49)&gt;0,1,0)</f>
        <v>0</v>
      </c>
      <c r="D91" s="615"/>
      <c r="E91" s="497"/>
      <c r="F91" s="497"/>
      <c r="G91" s="468"/>
      <c r="H91" s="609"/>
      <c r="I91" s="609"/>
      <c r="J91" s="609"/>
      <c r="K91" s="618"/>
    </row>
    <row r="92" spans="1:11" s="616" customFormat="1" ht="12.75">
      <c r="A92" s="607"/>
      <c r="B92" s="497" t="s">
        <v>388</v>
      </c>
      <c r="C92" s="497">
        <f>IF(('t8'!$Y$49+'t8'!$Z$49)&gt;0,1,0)</f>
        <v>0</v>
      </c>
      <c r="D92" s="615"/>
      <c r="E92" s="497" t="s">
        <v>389</v>
      </c>
      <c r="F92" s="497">
        <f>IF(COUNTIF('Incongruenza 2'!I6:I48,"ERRORE")=0,0,1)</f>
        <v>0</v>
      </c>
      <c r="G92" s="468"/>
      <c r="H92" s="609"/>
      <c r="I92" s="609"/>
      <c r="J92" s="609"/>
      <c r="K92" s="618"/>
    </row>
    <row r="93" spans="1:11" s="616" customFormat="1" ht="12.75">
      <c r="A93" s="607"/>
      <c r="B93" s="497" t="s">
        <v>390</v>
      </c>
      <c r="C93" s="497">
        <f>IF(('t9'!$K$49+'t9'!$L$49)&gt;0,1,0)</f>
        <v>0</v>
      </c>
      <c r="D93" s="615"/>
      <c r="E93" s="497" t="s">
        <v>391</v>
      </c>
      <c r="F93" s="497">
        <f>IF(OR(AND('Incongruenza 4 e controlli t14'!F20=" ",'Incongruenza 4 e controlli t14'!F22=" "),AND('Incongruenza 4 e controlli t14'!F20="OK",'Incongruenza 4 e controlli t14'!F22="OK")),0,1)</f>
        <v>0</v>
      </c>
      <c r="G93" s="468"/>
      <c r="H93" s="609"/>
      <c r="I93" s="609"/>
      <c r="J93" s="609"/>
      <c r="K93" s="618"/>
    </row>
    <row r="94" spans="1:11" s="616" customFormat="1" ht="12.75">
      <c r="A94" s="607"/>
      <c r="B94" s="497" t="s">
        <v>392</v>
      </c>
      <c r="C94" s="497">
        <f>IF(('t10'!$AU$49+'t10'!$AV$49)&gt;0,1,0)</f>
        <v>0</v>
      </c>
      <c r="D94" s="615"/>
      <c r="E94" s="497" t="s">
        <v>393</v>
      </c>
      <c r="F94" s="497">
        <f>IF(COUNTIF('Incongruenza 5'!G6:G48,"ERRORE")=0,0,1)</f>
        <v>0</v>
      </c>
      <c r="G94" s="468"/>
      <c r="H94" s="609"/>
      <c r="I94" s="609"/>
      <c r="J94" s="609"/>
      <c r="K94" s="618"/>
    </row>
    <row r="95" spans="1:11" s="616" customFormat="1" ht="12.75">
      <c r="A95" s="607"/>
      <c r="B95" s="497" t="s">
        <v>394</v>
      </c>
      <c r="C95" s="497">
        <f>IF(('t11'!$Q$51+'t11'!$R$51)&gt;0,1,0)</f>
        <v>0</v>
      </c>
      <c r="D95" s="615"/>
      <c r="E95" s="497" t="s">
        <v>395</v>
      </c>
      <c r="F95" s="497">
        <f>IF(COUNTIF('Incongruenza 6'!E6:E48,"ERRORE")=0,0,1)</f>
        <v>0</v>
      </c>
      <c r="G95" s="468"/>
      <c r="H95" s="609"/>
      <c r="I95" s="609"/>
      <c r="J95" s="609"/>
      <c r="K95" s="609"/>
    </row>
    <row r="96" spans="1:11" s="616" customFormat="1" ht="12.75">
      <c r="A96" s="607"/>
      <c r="B96" s="497" t="s">
        <v>396</v>
      </c>
      <c r="C96" s="497">
        <f>IF(('t12'!$K$49+'t12'!$C$49)&gt;0,1,0)</f>
        <v>0</v>
      </c>
      <c r="D96" s="615"/>
      <c r="E96" s="497" t="s">
        <v>397</v>
      </c>
      <c r="F96" s="497">
        <f>IF(COUNTIF('Incongruenza 7'!I6:I48,"ERRORE")=0,0,1)</f>
        <v>0</v>
      </c>
      <c r="G96" s="468"/>
      <c r="H96" s="609"/>
      <c r="I96" s="609"/>
      <c r="J96" s="609"/>
      <c r="K96" s="609"/>
    </row>
    <row r="97" spans="1:11" s="616" customFormat="1" ht="12.75">
      <c r="A97" s="607"/>
      <c r="B97" s="497" t="s">
        <v>398</v>
      </c>
      <c r="C97" s="497">
        <f>IF(('t13'!$R$49)&gt;0,1,0)</f>
        <v>0</v>
      </c>
      <c r="D97" s="615"/>
      <c r="E97" s="615"/>
      <c r="F97" s="497"/>
      <c r="G97" s="468"/>
      <c r="H97" s="609"/>
      <c r="I97" s="609"/>
      <c r="J97" s="609"/>
      <c r="K97" s="609"/>
    </row>
    <row r="98" spans="1:11" s="616" customFormat="1" ht="12.75">
      <c r="A98" s="607"/>
      <c r="B98" s="497" t="s">
        <v>399</v>
      </c>
      <c r="C98" s="497">
        <f>IF(('Incongruenza 4 e controlli t14'!$C$27)&gt;0,1,0)</f>
        <v>0</v>
      </c>
      <c r="D98" s="615"/>
      <c r="E98" s="615"/>
      <c r="F98" s="615"/>
      <c r="G98" s="468"/>
      <c r="H98" s="609"/>
      <c r="I98" s="609"/>
      <c r="J98" s="609"/>
      <c r="K98" s="609"/>
    </row>
    <row r="99" spans="1:11" s="616" customFormat="1" ht="12.75">
      <c r="A99" s="607"/>
      <c r="B99" s="608"/>
      <c r="C99" s="608"/>
      <c r="D99" s="468"/>
      <c r="E99" s="468"/>
      <c r="F99" s="468"/>
      <c r="G99" s="468"/>
      <c r="H99" s="609"/>
      <c r="I99" s="609"/>
      <c r="J99" s="609"/>
      <c r="K99" s="609"/>
    </row>
    <row r="100" spans="1:7" s="609" customFormat="1" ht="12.75">
      <c r="A100" s="607"/>
      <c r="B100" s="608"/>
      <c r="C100" s="608"/>
      <c r="D100" s="468"/>
      <c r="E100" s="468"/>
      <c r="F100" s="468"/>
      <c r="G100" s="468"/>
    </row>
    <row r="101" spans="1:7" s="609" customFormat="1" ht="12.75">
      <c r="A101" s="607"/>
      <c r="B101" s="468"/>
      <c r="C101" s="468"/>
      <c r="D101" s="468"/>
      <c r="E101" s="468"/>
      <c r="F101" s="468"/>
      <c r="G101" s="468"/>
    </row>
    <row r="102" spans="1:7" s="609" customFormat="1" ht="12.75">
      <c r="A102" s="607"/>
      <c r="B102" s="468"/>
      <c r="C102" s="610"/>
      <c r="D102" s="468"/>
      <c r="E102" s="468"/>
      <c r="F102" s="468"/>
      <c r="G102" s="468"/>
    </row>
    <row r="103" spans="1:7" s="609" customFormat="1" ht="12.75">
      <c r="A103" s="607"/>
      <c r="B103" s="468"/>
      <c r="C103" s="610"/>
      <c r="D103" s="468"/>
      <c r="E103" s="468"/>
      <c r="F103" s="468"/>
      <c r="G103" s="468"/>
    </row>
    <row r="104" spans="1:7" s="609" customFormat="1" ht="12.75">
      <c r="A104" s="607"/>
      <c r="B104" s="468"/>
      <c r="C104" s="610"/>
      <c r="D104" s="468"/>
      <c r="E104" s="468"/>
      <c r="F104" s="468"/>
      <c r="G104" s="468"/>
    </row>
    <row r="105" spans="1:7" s="609" customFormat="1" ht="12.75">
      <c r="A105" s="607"/>
      <c r="B105" s="468"/>
      <c r="C105" s="610"/>
      <c r="D105" s="468"/>
      <c r="E105" s="468"/>
      <c r="F105" s="468"/>
      <c r="G105" s="468"/>
    </row>
    <row r="106" spans="1:7" s="609" customFormat="1" ht="12.75">
      <c r="A106" s="607"/>
      <c r="B106" s="468"/>
      <c r="C106" s="610"/>
      <c r="D106" s="468"/>
      <c r="E106" s="468"/>
      <c r="F106" s="468"/>
      <c r="G106" s="468"/>
    </row>
    <row r="107" spans="1:7" s="609" customFormat="1" ht="12.75">
      <c r="A107" s="607"/>
      <c r="B107" s="468"/>
      <c r="C107" s="610"/>
      <c r="D107" s="468"/>
      <c r="E107" s="468"/>
      <c r="F107" s="468"/>
      <c r="G107" s="468"/>
    </row>
    <row r="108" spans="1:7" s="609" customFormat="1" ht="12.75">
      <c r="A108" s="607"/>
      <c r="B108" s="468"/>
      <c r="C108" s="610"/>
      <c r="D108" s="468"/>
      <c r="E108" s="468"/>
      <c r="F108" s="468"/>
      <c r="G108" s="468"/>
    </row>
    <row r="109" spans="1:7" s="609" customFormat="1" ht="12.75">
      <c r="A109" s="607"/>
      <c r="B109" s="468"/>
      <c r="C109" s="610"/>
      <c r="D109" s="468"/>
      <c r="E109" s="468"/>
      <c r="F109" s="468"/>
      <c r="G109" s="468"/>
    </row>
    <row r="110" spans="1:7" s="609" customFormat="1" ht="12.75">
      <c r="A110" s="607"/>
      <c r="B110" s="468"/>
      <c r="C110" s="610"/>
      <c r="D110" s="468"/>
      <c r="E110" s="468"/>
      <c r="F110" s="468"/>
      <c r="G110" s="468"/>
    </row>
    <row r="111" spans="1:7" s="609" customFormat="1" ht="12.75">
      <c r="A111" s="607"/>
      <c r="B111" s="468"/>
      <c r="C111" s="610"/>
      <c r="D111" s="468"/>
      <c r="E111" s="468"/>
      <c r="F111" s="468"/>
      <c r="G111" s="468"/>
    </row>
    <row r="112" spans="1:7" s="609" customFormat="1" ht="12.75">
      <c r="A112" s="607"/>
      <c r="B112" s="468"/>
      <c r="C112" s="610"/>
      <c r="D112" s="468"/>
      <c r="E112" s="468"/>
      <c r="F112" s="468"/>
      <c r="G112" s="468"/>
    </row>
    <row r="113" spans="1:7" s="609" customFormat="1" ht="12.75">
      <c r="A113" s="607"/>
      <c r="B113" s="468"/>
      <c r="C113" s="610"/>
      <c r="D113" s="468"/>
      <c r="E113" s="468"/>
      <c r="F113" s="468"/>
      <c r="G113" s="468"/>
    </row>
    <row r="114" spans="1:7" s="609" customFormat="1" ht="12.75">
      <c r="A114" s="607"/>
      <c r="B114" s="468"/>
      <c r="C114" s="610"/>
      <c r="D114" s="468"/>
      <c r="E114" s="468"/>
      <c r="F114" s="468"/>
      <c r="G114" s="468"/>
    </row>
    <row r="115" spans="1:7" s="609" customFormat="1" ht="12.75">
      <c r="A115" s="607"/>
      <c r="B115" s="468"/>
      <c r="C115" s="610"/>
      <c r="D115" s="468"/>
      <c r="E115" s="468"/>
      <c r="F115" s="468"/>
      <c r="G115" s="468"/>
    </row>
    <row r="116" spans="1:7" s="609" customFormat="1" ht="12.75">
      <c r="A116" s="607"/>
      <c r="B116" s="468"/>
      <c r="C116" s="610"/>
      <c r="D116" s="468"/>
      <c r="E116" s="468"/>
      <c r="F116" s="468"/>
      <c r="G116" s="468"/>
    </row>
    <row r="117" spans="1:7" s="609" customFormat="1" ht="12.75">
      <c r="A117" s="607"/>
      <c r="B117" s="468"/>
      <c r="C117" s="610"/>
      <c r="D117" s="468"/>
      <c r="E117" s="468"/>
      <c r="F117" s="468"/>
      <c r="G117" s="468"/>
    </row>
    <row r="118" ht="12.75">
      <c r="C118" s="472"/>
    </row>
    <row r="119" ht="12.75">
      <c r="C119" s="472"/>
    </row>
    <row r="120" ht="12.75">
      <c r="C120" s="472"/>
    </row>
    <row r="121" ht="12.75">
      <c r="C121" s="472"/>
    </row>
    <row r="122" ht="12.75">
      <c r="C122" s="472"/>
    </row>
    <row r="123" ht="12.75">
      <c r="C123" s="472"/>
    </row>
    <row r="124" ht="12.75">
      <c r="C124" s="472"/>
    </row>
    <row r="125" ht="12.75">
      <c r="C125" s="472"/>
    </row>
    <row r="126" ht="12.75">
      <c r="C126" s="472"/>
    </row>
    <row r="127" ht="12.75">
      <c r="C127" s="472"/>
    </row>
    <row r="128" ht="12.75">
      <c r="C128" s="472"/>
    </row>
    <row r="129" ht="12.75">
      <c r="C129" s="472"/>
    </row>
    <row r="130" ht="12.75">
      <c r="C130" s="472"/>
    </row>
    <row r="131" ht="12.75">
      <c r="C131" s="472"/>
    </row>
    <row r="132" ht="12.75">
      <c r="C132" s="472"/>
    </row>
  </sheetData>
  <sheetProtection password="EA98" sheet="1" objects="1" scenarios="1" selectLockedCells="1"/>
  <mergeCells count="43">
    <mergeCell ref="B53:F53"/>
    <mergeCell ref="B81:G81"/>
    <mergeCell ref="C2:F2"/>
    <mergeCell ref="E8:G8"/>
    <mergeCell ref="E9:G9"/>
    <mergeCell ref="E10:G10"/>
    <mergeCell ref="C3:F3"/>
    <mergeCell ref="E11:G11"/>
    <mergeCell ref="E12:G12"/>
    <mergeCell ref="B18:C18"/>
    <mergeCell ref="D18:E18"/>
    <mergeCell ref="F18:G18"/>
    <mergeCell ref="G16:G17"/>
    <mergeCell ref="B21:C21"/>
    <mergeCell ref="D21:E21"/>
    <mergeCell ref="F21:G21"/>
    <mergeCell ref="F20:G20"/>
    <mergeCell ref="B22:C22"/>
    <mergeCell ref="D22:E22"/>
    <mergeCell ref="F22:G22"/>
    <mergeCell ref="B23:C23"/>
    <mergeCell ref="D23:E23"/>
    <mergeCell ref="F23:G23"/>
    <mergeCell ref="B56:F56"/>
    <mergeCell ref="B24:C24"/>
    <mergeCell ref="D24:E24"/>
    <mergeCell ref="F24:G24"/>
    <mergeCell ref="B25:C25"/>
    <mergeCell ref="D25:E25"/>
    <mergeCell ref="F25:G25"/>
    <mergeCell ref="B42:E42"/>
    <mergeCell ref="B44:E44"/>
    <mergeCell ref="B50:F50"/>
    <mergeCell ref="G13:I13"/>
    <mergeCell ref="B32:C32"/>
    <mergeCell ref="B79:G79"/>
    <mergeCell ref="B68:F68"/>
    <mergeCell ref="B71:F71"/>
    <mergeCell ref="B74:G78"/>
    <mergeCell ref="B33:C33"/>
    <mergeCell ref="B38:E38"/>
    <mergeCell ref="B47:F47"/>
    <mergeCell ref="B40:E40"/>
  </mergeCells>
  <printOptions horizontalCentered="1"/>
  <pageMargins left="0.7874015748031497" right="0.58" top="0.4" bottom="0.39" header="0.17" footer="0.17"/>
  <pageSetup fitToHeight="1" fitToWidth="1" horizontalDpi="600" verticalDpi="600" orientation="portrait" paperSize="9" scale="5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7"/>
  <dimension ref="A1:AV49"/>
  <sheetViews>
    <sheetView workbookViewId="0" topLeftCell="A1">
      <pane xSplit="2" ySplit="5" topLeftCell="C6" activePane="bottomRight" state="frozen"/>
      <selection pane="topLeft" activeCell="M6" sqref="M6"/>
      <selection pane="topRight" activeCell="M6" sqref="M6"/>
      <selection pane="bottomLeft" activeCell="M6" sqref="M6"/>
      <selection pane="bottomRight" activeCell="C6" sqref="C6"/>
    </sheetView>
  </sheetViews>
  <sheetFormatPr defaultColWidth="9.33203125" defaultRowHeight="17.25" customHeight="1"/>
  <cols>
    <col min="1" max="1" width="46" style="5" customWidth="1"/>
    <col min="2" max="2" width="8.66015625" style="7" bestFit="1" customWidth="1"/>
    <col min="3" max="26" width="7.83203125" style="5" customWidth="1"/>
    <col min="27" max="48" width="8.5" style="5" customWidth="1"/>
    <col min="49" max="16384" width="9.33203125" style="5" customWidth="1"/>
  </cols>
  <sheetData>
    <row r="1" spans="2:48" ht="38.25" customHeight="1">
      <c r="B1" s="2"/>
      <c r="C1" s="655" t="str">
        <f>'t1'!A1</f>
        <v>COMPARTO CARABINIERI</v>
      </c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Z1" s="362"/>
      <c r="AA1" s="655" t="str">
        <f>C1</f>
        <v>COMPARTO CARABINIERI</v>
      </c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  <c r="AR1" s="655"/>
      <c r="AS1" s="655"/>
      <c r="AV1" s="362"/>
    </row>
    <row r="2" spans="1:48" ht="30" customHeight="1" thickBot="1">
      <c r="A2" s="6"/>
      <c r="S2" s="660"/>
      <c r="T2" s="660"/>
      <c r="U2" s="660"/>
      <c r="V2" s="660"/>
      <c r="W2" s="660"/>
      <c r="X2" s="660"/>
      <c r="Y2" s="660"/>
      <c r="Z2" s="660"/>
      <c r="AO2" s="660"/>
      <c r="AP2" s="660"/>
      <c r="AQ2" s="660"/>
      <c r="AR2" s="660"/>
      <c r="AS2" s="660"/>
      <c r="AT2" s="660"/>
      <c r="AU2" s="660"/>
      <c r="AV2" s="660"/>
    </row>
    <row r="3" spans="1:48" ht="12" thickBot="1">
      <c r="A3" s="141"/>
      <c r="B3" s="307" t="s">
        <v>196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317"/>
      <c r="Y3" s="317"/>
      <c r="Z3" s="144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8"/>
    </row>
    <row r="4" spans="1:48" ht="34.5" thickTop="1">
      <c r="A4" s="21" t="s">
        <v>77</v>
      </c>
      <c r="B4" s="308" t="s">
        <v>49</v>
      </c>
      <c r="C4" s="145" t="s">
        <v>238</v>
      </c>
      <c r="D4" s="146"/>
      <c r="E4" s="147" t="s">
        <v>239</v>
      </c>
      <c r="F4" s="146"/>
      <c r="G4" s="669" t="s">
        <v>63</v>
      </c>
      <c r="H4" s="670"/>
      <c r="I4" s="147" t="s">
        <v>64</v>
      </c>
      <c r="J4" s="147"/>
      <c r="K4" s="147" t="s">
        <v>61</v>
      </c>
      <c r="L4" s="147"/>
      <c r="M4" s="147" t="s">
        <v>55</v>
      </c>
      <c r="N4" s="148"/>
      <c r="O4" s="147" t="s">
        <v>240</v>
      </c>
      <c r="P4" s="147"/>
      <c r="Q4" s="147" t="s">
        <v>59</v>
      </c>
      <c r="R4" s="146"/>
      <c r="S4" s="309" t="s">
        <v>54</v>
      </c>
      <c r="T4" s="147"/>
      <c r="U4" s="147" t="s">
        <v>52</v>
      </c>
      <c r="V4" s="150"/>
      <c r="W4" s="147" t="s">
        <v>58</v>
      </c>
      <c r="X4" s="149"/>
      <c r="Y4" s="147" t="s">
        <v>60</v>
      </c>
      <c r="Z4" s="149"/>
      <c r="AA4" s="147" t="s">
        <v>51</v>
      </c>
      <c r="AB4" s="149"/>
      <c r="AC4" s="147" t="s">
        <v>62</v>
      </c>
      <c r="AD4" s="150"/>
      <c r="AE4" s="147" t="s">
        <v>66</v>
      </c>
      <c r="AF4" s="147"/>
      <c r="AG4" s="147" t="s">
        <v>65</v>
      </c>
      <c r="AH4" s="151"/>
      <c r="AI4" s="147" t="s">
        <v>56</v>
      </c>
      <c r="AJ4" s="150"/>
      <c r="AK4" s="147" t="s">
        <v>57</v>
      </c>
      <c r="AL4" s="147"/>
      <c r="AM4" s="147" t="s">
        <v>50</v>
      </c>
      <c r="AN4" s="150"/>
      <c r="AO4" s="147" t="s">
        <v>53</v>
      </c>
      <c r="AP4" s="149"/>
      <c r="AQ4" s="147" t="s">
        <v>241</v>
      </c>
      <c r="AR4" s="149"/>
      <c r="AS4" s="150" t="s">
        <v>242</v>
      </c>
      <c r="AT4" s="145"/>
      <c r="AU4" s="150" t="s">
        <v>5</v>
      </c>
      <c r="AV4" s="151"/>
    </row>
    <row r="5" spans="1:48" s="316" customFormat="1" ht="9" thickBot="1">
      <c r="A5" s="310"/>
      <c r="B5" s="311"/>
      <c r="C5" s="312" t="s">
        <v>3</v>
      </c>
      <c r="D5" s="313" t="s">
        <v>4</v>
      </c>
      <c r="E5" s="312" t="s">
        <v>3</v>
      </c>
      <c r="F5" s="313" t="s">
        <v>4</v>
      </c>
      <c r="G5" s="312" t="s">
        <v>3</v>
      </c>
      <c r="H5" s="313" t="s">
        <v>4</v>
      </c>
      <c r="I5" s="312" t="s">
        <v>3</v>
      </c>
      <c r="J5" s="313" t="s">
        <v>4</v>
      </c>
      <c r="K5" s="312" t="s">
        <v>3</v>
      </c>
      <c r="L5" s="313" t="s">
        <v>4</v>
      </c>
      <c r="M5" s="312" t="s">
        <v>3</v>
      </c>
      <c r="N5" s="314" t="s">
        <v>4</v>
      </c>
      <c r="O5" s="312" t="s">
        <v>3</v>
      </c>
      <c r="P5" s="314" t="s">
        <v>4</v>
      </c>
      <c r="Q5" s="312" t="s">
        <v>3</v>
      </c>
      <c r="R5" s="314" t="s">
        <v>4</v>
      </c>
      <c r="S5" s="312" t="s">
        <v>3</v>
      </c>
      <c r="T5" s="314" t="s">
        <v>4</v>
      </c>
      <c r="U5" s="312" t="s">
        <v>3</v>
      </c>
      <c r="V5" s="314" t="s">
        <v>4</v>
      </c>
      <c r="W5" s="312" t="s">
        <v>3</v>
      </c>
      <c r="X5" s="313" t="s">
        <v>4</v>
      </c>
      <c r="Y5" s="312" t="s">
        <v>3</v>
      </c>
      <c r="Z5" s="313" t="s">
        <v>4</v>
      </c>
      <c r="AA5" s="312" t="s">
        <v>3</v>
      </c>
      <c r="AB5" s="313" t="s">
        <v>4</v>
      </c>
      <c r="AC5" s="312" t="s">
        <v>3</v>
      </c>
      <c r="AD5" s="314" t="s">
        <v>4</v>
      </c>
      <c r="AE5" s="312" t="s">
        <v>3</v>
      </c>
      <c r="AF5" s="314" t="s">
        <v>4</v>
      </c>
      <c r="AG5" s="312" t="s">
        <v>3</v>
      </c>
      <c r="AH5" s="314" t="s">
        <v>4</v>
      </c>
      <c r="AI5" s="312" t="s">
        <v>3</v>
      </c>
      <c r="AJ5" s="314" t="s">
        <v>4</v>
      </c>
      <c r="AK5" s="312" t="s">
        <v>3</v>
      </c>
      <c r="AL5" s="314" t="s">
        <v>4</v>
      </c>
      <c r="AM5" s="312" t="s">
        <v>3</v>
      </c>
      <c r="AN5" s="314" t="s">
        <v>4</v>
      </c>
      <c r="AO5" s="312" t="s">
        <v>3</v>
      </c>
      <c r="AP5" s="313" t="s">
        <v>4</v>
      </c>
      <c r="AQ5" s="312" t="s">
        <v>3</v>
      </c>
      <c r="AR5" s="313" t="s">
        <v>4</v>
      </c>
      <c r="AS5" s="315" t="s">
        <v>3</v>
      </c>
      <c r="AT5" s="313" t="s">
        <v>4</v>
      </c>
      <c r="AU5" s="315" t="s">
        <v>3</v>
      </c>
      <c r="AV5" s="314" t="s">
        <v>4</v>
      </c>
    </row>
    <row r="6" spans="1:48" ht="12.75" customHeight="1" thickTop="1">
      <c r="A6" s="19" t="str">
        <f>'t1'!A6</f>
        <v>Comandante Generale</v>
      </c>
      <c r="B6" s="254" t="str">
        <f>'t1'!B6</f>
        <v>0D0219</v>
      </c>
      <c r="C6" s="304"/>
      <c r="D6" s="305"/>
      <c r="E6" s="304"/>
      <c r="F6" s="305"/>
      <c r="G6" s="304"/>
      <c r="H6" s="305"/>
      <c r="I6" s="304"/>
      <c r="J6" s="305"/>
      <c r="K6" s="304"/>
      <c r="L6" s="305"/>
      <c r="M6" s="304"/>
      <c r="N6" s="305"/>
      <c r="O6" s="304"/>
      <c r="P6" s="305"/>
      <c r="Q6" s="304"/>
      <c r="R6" s="305"/>
      <c r="S6" s="304"/>
      <c r="T6" s="305"/>
      <c r="U6" s="304"/>
      <c r="V6" s="305"/>
      <c r="W6" s="304"/>
      <c r="X6" s="305"/>
      <c r="Y6" s="304"/>
      <c r="Z6" s="305"/>
      <c r="AA6" s="304"/>
      <c r="AB6" s="305"/>
      <c r="AC6" s="304"/>
      <c r="AD6" s="305"/>
      <c r="AE6" s="304"/>
      <c r="AF6" s="305"/>
      <c r="AG6" s="304"/>
      <c r="AH6" s="305"/>
      <c r="AI6" s="304"/>
      <c r="AJ6" s="305"/>
      <c r="AK6" s="304"/>
      <c r="AL6" s="305"/>
      <c r="AM6" s="304"/>
      <c r="AN6" s="305"/>
      <c r="AO6" s="304"/>
      <c r="AP6" s="305"/>
      <c r="AQ6" s="304"/>
      <c r="AR6" s="305"/>
      <c r="AS6" s="304"/>
      <c r="AT6" s="305"/>
      <c r="AU6" s="556">
        <f>SUM(S6,U6,W6,Y6,C6,E6,G6,I6,K6,M6,O6,Q6,AA6,AC6,AE6,AG6,AI6,AK6,AM6,AO6,AQ6,AS6)</f>
        <v>0</v>
      </c>
      <c r="AV6" s="557">
        <f>SUM(T6,V6,X6,Z6,D6,F6,H6,J6,L6,N6,P6,R6,AB6,AD6,AF6,AH6,AJ6,AL6,AN6,AP6,AR6,AT6)</f>
        <v>0</v>
      </c>
    </row>
    <row r="7" spans="1:48" ht="12.75" customHeight="1">
      <c r="A7" s="18" t="str">
        <f>'t1'!A7</f>
        <v>Generale Corpo di Armata</v>
      </c>
      <c r="B7" s="174" t="str">
        <f>'t1'!B7</f>
        <v>0D0554</v>
      </c>
      <c r="C7" s="306"/>
      <c r="D7" s="245"/>
      <c r="E7" s="306"/>
      <c r="F7" s="245"/>
      <c r="G7" s="306"/>
      <c r="H7" s="245"/>
      <c r="I7" s="306"/>
      <c r="J7" s="245"/>
      <c r="K7" s="306"/>
      <c r="L7" s="245"/>
      <c r="M7" s="306"/>
      <c r="N7" s="245"/>
      <c r="O7" s="306"/>
      <c r="P7" s="245"/>
      <c r="Q7" s="306"/>
      <c r="R7" s="245"/>
      <c r="S7" s="306"/>
      <c r="T7" s="245"/>
      <c r="U7" s="306"/>
      <c r="V7" s="245"/>
      <c r="W7" s="306"/>
      <c r="X7" s="245"/>
      <c r="Y7" s="306"/>
      <c r="Z7" s="245"/>
      <c r="AA7" s="306"/>
      <c r="AB7" s="245"/>
      <c r="AC7" s="306"/>
      <c r="AD7" s="245"/>
      <c r="AE7" s="306"/>
      <c r="AF7" s="245"/>
      <c r="AG7" s="306"/>
      <c r="AH7" s="245"/>
      <c r="AI7" s="306"/>
      <c r="AJ7" s="245"/>
      <c r="AK7" s="306"/>
      <c r="AL7" s="245"/>
      <c r="AM7" s="306"/>
      <c r="AN7" s="245"/>
      <c r="AO7" s="306"/>
      <c r="AP7" s="245"/>
      <c r="AQ7" s="306"/>
      <c r="AR7" s="245"/>
      <c r="AS7" s="306"/>
      <c r="AT7" s="245"/>
      <c r="AU7" s="558">
        <f aca="true" t="shared" si="0" ref="AU7:AU48">SUM(S7,U7,W7,Y7,C7,E7,G7,I7,K7,M7,O7,Q7,AA7,AC7,AE7,AG7,AI7,AK7,AM7,AO7,AQ7,AS7)</f>
        <v>0</v>
      </c>
      <c r="AV7" s="559">
        <f aca="true" t="shared" si="1" ref="AV7:AV48">SUM(T7,V7,X7,Z7,D7,F7,H7,J7,L7,N7,P7,R7,AB7,AD7,AF7,AH7,AJ7,AL7,AN7,AP7,AR7,AT7)</f>
        <v>0</v>
      </c>
    </row>
    <row r="8" spans="1:48" ht="12.75" customHeight="1">
      <c r="A8" s="18" t="str">
        <f>'t1'!A8</f>
        <v>Generale di Divisione</v>
      </c>
      <c r="B8" s="174" t="str">
        <f>'t1'!B8</f>
        <v>0D0221</v>
      </c>
      <c r="C8" s="306"/>
      <c r="D8" s="245"/>
      <c r="E8" s="306"/>
      <c r="F8" s="245"/>
      <c r="G8" s="306"/>
      <c r="H8" s="245"/>
      <c r="I8" s="306"/>
      <c r="J8" s="245"/>
      <c r="K8" s="306"/>
      <c r="L8" s="245"/>
      <c r="M8" s="306"/>
      <c r="N8" s="245"/>
      <c r="O8" s="306"/>
      <c r="P8" s="245"/>
      <c r="Q8" s="306"/>
      <c r="R8" s="245"/>
      <c r="S8" s="306"/>
      <c r="T8" s="245"/>
      <c r="U8" s="306"/>
      <c r="V8" s="245"/>
      <c r="W8" s="306"/>
      <c r="X8" s="245"/>
      <c r="Y8" s="306"/>
      <c r="Z8" s="245"/>
      <c r="AA8" s="306"/>
      <c r="AB8" s="245"/>
      <c r="AC8" s="306"/>
      <c r="AD8" s="245"/>
      <c r="AE8" s="306"/>
      <c r="AF8" s="245"/>
      <c r="AG8" s="306"/>
      <c r="AH8" s="245"/>
      <c r="AI8" s="306"/>
      <c r="AJ8" s="245"/>
      <c r="AK8" s="306"/>
      <c r="AL8" s="245"/>
      <c r="AM8" s="306"/>
      <c r="AN8" s="245"/>
      <c r="AO8" s="306"/>
      <c r="AP8" s="245"/>
      <c r="AQ8" s="306"/>
      <c r="AR8" s="245"/>
      <c r="AS8" s="306"/>
      <c r="AT8" s="245"/>
      <c r="AU8" s="558">
        <f t="shared" si="0"/>
        <v>0</v>
      </c>
      <c r="AV8" s="559">
        <f t="shared" si="1"/>
        <v>0</v>
      </c>
    </row>
    <row r="9" spans="1:48" ht="12.75" customHeight="1">
      <c r="A9" s="18" t="str">
        <f>'t1'!A9</f>
        <v>Generale di Brigata</v>
      </c>
      <c r="B9" s="174" t="str">
        <f>'t1'!B9</f>
        <v>0D0220</v>
      </c>
      <c r="C9" s="306"/>
      <c r="D9" s="245"/>
      <c r="E9" s="306"/>
      <c r="F9" s="245"/>
      <c r="G9" s="306"/>
      <c r="H9" s="245"/>
      <c r="I9" s="306"/>
      <c r="J9" s="245"/>
      <c r="K9" s="306"/>
      <c r="L9" s="245"/>
      <c r="M9" s="306"/>
      <c r="N9" s="245"/>
      <c r="O9" s="306"/>
      <c r="P9" s="245"/>
      <c r="Q9" s="306"/>
      <c r="R9" s="245"/>
      <c r="S9" s="306"/>
      <c r="T9" s="245"/>
      <c r="U9" s="306"/>
      <c r="V9" s="245"/>
      <c r="W9" s="306"/>
      <c r="X9" s="245"/>
      <c r="Y9" s="306"/>
      <c r="Z9" s="245"/>
      <c r="AA9" s="306"/>
      <c r="AB9" s="245"/>
      <c r="AC9" s="306"/>
      <c r="AD9" s="245"/>
      <c r="AE9" s="306"/>
      <c r="AF9" s="245"/>
      <c r="AG9" s="306"/>
      <c r="AH9" s="245"/>
      <c r="AI9" s="306"/>
      <c r="AJ9" s="245"/>
      <c r="AK9" s="306"/>
      <c r="AL9" s="245"/>
      <c r="AM9" s="306"/>
      <c r="AN9" s="245"/>
      <c r="AO9" s="306"/>
      <c r="AP9" s="245"/>
      <c r="AQ9" s="306"/>
      <c r="AR9" s="245"/>
      <c r="AS9" s="306"/>
      <c r="AT9" s="245"/>
      <c r="AU9" s="558">
        <f t="shared" si="0"/>
        <v>0</v>
      </c>
      <c r="AV9" s="559">
        <f t="shared" si="1"/>
        <v>0</v>
      </c>
    </row>
    <row r="10" spans="1:48" ht="12.75" customHeight="1">
      <c r="A10" s="18" t="str">
        <f>'t1'!A10</f>
        <v>Colonnello + 25 Anni</v>
      </c>
      <c r="B10" s="174" t="str">
        <f>'t1'!B10</f>
        <v>0D0218</v>
      </c>
      <c r="C10" s="306"/>
      <c r="D10" s="245"/>
      <c r="E10" s="306"/>
      <c r="F10" s="245"/>
      <c r="G10" s="306"/>
      <c r="H10" s="245"/>
      <c r="I10" s="306"/>
      <c r="J10" s="245"/>
      <c r="K10" s="306"/>
      <c r="L10" s="245"/>
      <c r="M10" s="306"/>
      <c r="N10" s="245"/>
      <c r="O10" s="306"/>
      <c r="P10" s="245"/>
      <c r="Q10" s="306"/>
      <c r="R10" s="245"/>
      <c r="S10" s="306"/>
      <c r="T10" s="245"/>
      <c r="U10" s="306"/>
      <c r="V10" s="245"/>
      <c r="W10" s="306"/>
      <c r="X10" s="245"/>
      <c r="Y10" s="306"/>
      <c r="Z10" s="245"/>
      <c r="AA10" s="306"/>
      <c r="AB10" s="245"/>
      <c r="AC10" s="306"/>
      <c r="AD10" s="245"/>
      <c r="AE10" s="306"/>
      <c r="AF10" s="245"/>
      <c r="AG10" s="306"/>
      <c r="AH10" s="245"/>
      <c r="AI10" s="306"/>
      <c r="AJ10" s="245"/>
      <c r="AK10" s="306"/>
      <c r="AL10" s="245"/>
      <c r="AM10" s="306"/>
      <c r="AN10" s="245"/>
      <c r="AO10" s="306"/>
      <c r="AP10" s="245"/>
      <c r="AQ10" s="306"/>
      <c r="AR10" s="245"/>
      <c r="AS10" s="306"/>
      <c r="AT10" s="245"/>
      <c r="AU10" s="558">
        <f t="shared" si="0"/>
        <v>0</v>
      </c>
      <c r="AV10" s="559">
        <f t="shared" si="1"/>
        <v>0</v>
      </c>
    </row>
    <row r="11" spans="1:48" ht="12.75" customHeight="1">
      <c r="A11" s="18" t="str">
        <f>'t1'!A11</f>
        <v>Colonnello + 23 Anni</v>
      </c>
      <c r="B11" s="174" t="str">
        <f>'t1'!B11</f>
        <v>0D0524</v>
      </c>
      <c r="C11" s="306"/>
      <c r="D11" s="245"/>
      <c r="E11" s="306"/>
      <c r="F11" s="245"/>
      <c r="G11" s="306"/>
      <c r="H11" s="245"/>
      <c r="I11" s="306"/>
      <c r="J11" s="245"/>
      <c r="K11" s="306"/>
      <c r="L11" s="245"/>
      <c r="M11" s="306"/>
      <c r="N11" s="245"/>
      <c r="O11" s="306"/>
      <c r="P11" s="245"/>
      <c r="Q11" s="306"/>
      <c r="R11" s="245"/>
      <c r="S11" s="306"/>
      <c r="T11" s="245"/>
      <c r="U11" s="306"/>
      <c r="V11" s="245"/>
      <c r="W11" s="306"/>
      <c r="X11" s="245"/>
      <c r="Y11" s="306"/>
      <c r="Z11" s="245"/>
      <c r="AA11" s="306"/>
      <c r="AB11" s="245"/>
      <c r="AC11" s="306"/>
      <c r="AD11" s="245"/>
      <c r="AE11" s="306"/>
      <c r="AF11" s="245"/>
      <c r="AG11" s="306"/>
      <c r="AH11" s="245"/>
      <c r="AI11" s="306"/>
      <c r="AJ11" s="245"/>
      <c r="AK11" s="306"/>
      <c r="AL11" s="245"/>
      <c r="AM11" s="306"/>
      <c r="AN11" s="245"/>
      <c r="AO11" s="306"/>
      <c r="AP11" s="245"/>
      <c r="AQ11" s="306"/>
      <c r="AR11" s="245"/>
      <c r="AS11" s="306"/>
      <c r="AT11" s="245"/>
      <c r="AU11" s="558">
        <f t="shared" si="0"/>
        <v>0</v>
      </c>
      <c r="AV11" s="559">
        <f t="shared" si="1"/>
        <v>0</v>
      </c>
    </row>
    <row r="12" spans="1:48" ht="12.75" customHeight="1">
      <c r="A12" s="18" t="str">
        <f>'t1'!A12</f>
        <v>Colonnello</v>
      </c>
      <c r="B12" s="174" t="str">
        <f>'t1'!B12</f>
        <v>0D0217</v>
      </c>
      <c r="C12" s="306"/>
      <c r="D12" s="245"/>
      <c r="E12" s="306"/>
      <c r="F12" s="245"/>
      <c r="G12" s="306"/>
      <c r="H12" s="245"/>
      <c r="I12" s="306"/>
      <c r="J12" s="245"/>
      <c r="K12" s="306"/>
      <c r="L12" s="245"/>
      <c r="M12" s="306"/>
      <c r="N12" s="245"/>
      <c r="O12" s="306"/>
      <c r="P12" s="245"/>
      <c r="Q12" s="306"/>
      <c r="R12" s="245"/>
      <c r="S12" s="306"/>
      <c r="T12" s="245"/>
      <c r="U12" s="306"/>
      <c r="V12" s="245"/>
      <c r="W12" s="306"/>
      <c r="X12" s="245"/>
      <c r="Y12" s="306"/>
      <c r="Z12" s="245"/>
      <c r="AA12" s="306"/>
      <c r="AB12" s="245"/>
      <c r="AC12" s="306"/>
      <c r="AD12" s="245"/>
      <c r="AE12" s="306"/>
      <c r="AF12" s="245"/>
      <c r="AG12" s="306"/>
      <c r="AH12" s="245"/>
      <c r="AI12" s="306"/>
      <c r="AJ12" s="245"/>
      <c r="AK12" s="306"/>
      <c r="AL12" s="245"/>
      <c r="AM12" s="306"/>
      <c r="AN12" s="245"/>
      <c r="AO12" s="306"/>
      <c r="AP12" s="245"/>
      <c r="AQ12" s="306"/>
      <c r="AR12" s="245"/>
      <c r="AS12" s="306"/>
      <c r="AT12" s="245"/>
      <c r="AU12" s="558">
        <f t="shared" si="0"/>
        <v>0</v>
      </c>
      <c r="AV12" s="559">
        <f t="shared" si="1"/>
        <v>0</v>
      </c>
    </row>
    <row r="13" spans="1:48" ht="12.75" customHeight="1">
      <c r="A13" s="18" t="str">
        <f>'t1'!A13</f>
        <v>Tenente Colonnello + 25 Anni</v>
      </c>
      <c r="B13" s="174" t="str">
        <f>'t1'!B13</f>
        <v>0D0229</v>
      </c>
      <c r="C13" s="306"/>
      <c r="D13" s="245"/>
      <c r="E13" s="306"/>
      <c r="F13" s="245"/>
      <c r="G13" s="306"/>
      <c r="H13" s="245"/>
      <c r="I13" s="306"/>
      <c r="J13" s="245"/>
      <c r="K13" s="306"/>
      <c r="L13" s="245"/>
      <c r="M13" s="306"/>
      <c r="N13" s="245"/>
      <c r="O13" s="306"/>
      <c r="P13" s="245"/>
      <c r="Q13" s="306"/>
      <c r="R13" s="245"/>
      <c r="S13" s="306"/>
      <c r="T13" s="245"/>
      <c r="U13" s="306"/>
      <c r="V13" s="245"/>
      <c r="W13" s="306"/>
      <c r="X13" s="245"/>
      <c r="Y13" s="306"/>
      <c r="Z13" s="245"/>
      <c r="AA13" s="306"/>
      <c r="AB13" s="245"/>
      <c r="AC13" s="306"/>
      <c r="AD13" s="245"/>
      <c r="AE13" s="306"/>
      <c r="AF13" s="245"/>
      <c r="AG13" s="306"/>
      <c r="AH13" s="245"/>
      <c r="AI13" s="306"/>
      <c r="AJ13" s="245"/>
      <c r="AK13" s="306"/>
      <c r="AL13" s="245"/>
      <c r="AM13" s="306"/>
      <c r="AN13" s="245"/>
      <c r="AO13" s="306"/>
      <c r="AP13" s="245"/>
      <c r="AQ13" s="306"/>
      <c r="AR13" s="245"/>
      <c r="AS13" s="306"/>
      <c r="AT13" s="245"/>
      <c r="AU13" s="558">
        <f t="shared" si="0"/>
        <v>0</v>
      </c>
      <c r="AV13" s="559">
        <f t="shared" si="1"/>
        <v>0</v>
      </c>
    </row>
    <row r="14" spans="1:48" ht="12.75" customHeight="1">
      <c r="A14" s="18" t="str">
        <f>'t1'!A14</f>
        <v>Tenente Colonnello + 23 Anni</v>
      </c>
      <c r="B14" s="174" t="str">
        <f>'t1'!B14</f>
        <v>0D0525</v>
      </c>
      <c r="C14" s="306"/>
      <c r="D14" s="245"/>
      <c r="E14" s="306"/>
      <c r="F14" s="245"/>
      <c r="G14" s="306"/>
      <c r="H14" s="245"/>
      <c r="I14" s="306"/>
      <c r="J14" s="245"/>
      <c r="K14" s="306"/>
      <c r="L14" s="245"/>
      <c r="M14" s="306"/>
      <c r="N14" s="245"/>
      <c r="O14" s="306"/>
      <c r="P14" s="245"/>
      <c r="Q14" s="306"/>
      <c r="R14" s="245"/>
      <c r="S14" s="306"/>
      <c r="T14" s="245"/>
      <c r="U14" s="306"/>
      <c r="V14" s="245"/>
      <c r="W14" s="306"/>
      <c r="X14" s="245"/>
      <c r="Y14" s="306"/>
      <c r="Z14" s="245"/>
      <c r="AA14" s="306"/>
      <c r="AB14" s="245"/>
      <c r="AC14" s="306"/>
      <c r="AD14" s="245"/>
      <c r="AE14" s="306"/>
      <c r="AF14" s="245"/>
      <c r="AG14" s="306"/>
      <c r="AH14" s="245"/>
      <c r="AI14" s="306"/>
      <c r="AJ14" s="245"/>
      <c r="AK14" s="306"/>
      <c r="AL14" s="245"/>
      <c r="AM14" s="306"/>
      <c r="AN14" s="245"/>
      <c r="AO14" s="306"/>
      <c r="AP14" s="245"/>
      <c r="AQ14" s="306"/>
      <c r="AR14" s="245"/>
      <c r="AS14" s="306"/>
      <c r="AT14" s="245"/>
      <c r="AU14" s="558">
        <f t="shared" si="0"/>
        <v>0</v>
      </c>
      <c r="AV14" s="559">
        <f t="shared" si="1"/>
        <v>0</v>
      </c>
    </row>
    <row r="15" spans="1:48" ht="12.75" customHeight="1">
      <c r="A15" s="18" t="str">
        <f>'t1'!A15</f>
        <v>Tenente Colonnello + 15 Anni</v>
      </c>
      <c r="B15" s="174" t="str">
        <f>'t1'!B15</f>
        <v>0D0228</v>
      </c>
      <c r="C15" s="306"/>
      <c r="D15" s="245"/>
      <c r="E15" s="306"/>
      <c r="F15" s="245"/>
      <c r="G15" s="306"/>
      <c r="H15" s="245"/>
      <c r="I15" s="306"/>
      <c r="J15" s="245"/>
      <c r="K15" s="306"/>
      <c r="L15" s="245"/>
      <c r="M15" s="306"/>
      <c r="N15" s="245"/>
      <c r="O15" s="306"/>
      <c r="P15" s="245"/>
      <c r="Q15" s="306"/>
      <c r="R15" s="245"/>
      <c r="S15" s="306"/>
      <c r="T15" s="245"/>
      <c r="U15" s="306"/>
      <c r="V15" s="245"/>
      <c r="W15" s="306"/>
      <c r="X15" s="245"/>
      <c r="Y15" s="306"/>
      <c r="Z15" s="245"/>
      <c r="AA15" s="306"/>
      <c r="AB15" s="245"/>
      <c r="AC15" s="306"/>
      <c r="AD15" s="245"/>
      <c r="AE15" s="306"/>
      <c r="AF15" s="245"/>
      <c r="AG15" s="306"/>
      <c r="AH15" s="245"/>
      <c r="AI15" s="306"/>
      <c r="AJ15" s="245"/>
      <c r="AK15" s="306"/>
      <c r="AL15" s="245"/>
      <c r="AM15" s="306"/>
      <c r="AN15" s="245"/>
      <c r="AO15" s="306"/>
      <c r="AP15" s="245"/>
      <c r="AQ15" s="306"/>
      <c r="AR15" s="245"/>
      <c r="AS15" s="306"/>
      <c r="AT15" s="245"/>
      <c r="AU15" s="558">
        <f t="shared" si="0"/>
        <v>0</v>
      </c>
      <c r="AV15" s="559">
        <f t="shared" si="1"/>
        <v>0</v>
      </c>
    </row>
    <row r="16" spans="1:48" ht="12.75" customHeight="1">
      <c r="A16" s="18" t="str">
        <f>'t1'!A16</f>
        <v>Tenente Colonnello + 13 Anni</v>
      </c>
      <c r="B16" s="174" t="str">
        <f>'t1'!B16</f>
        <v>0D0526</v>
      </c>
      <c r="C16" s="306"/>
      <c r="D16" s="245"/>
      <c r="E16" s="306"/>
      <c r="F16" s="245"/>
      <c r="G16" s="306"/>
      <c r="H16" s="245"/>
      <c r="I16" s="306"/>
      <c r="J16" s="245"/>
      <c r="K16" s="306"/>
      <c r="L16" s="245"/>
      <c r="M16" s="306"/>
      <c r="N16" s="245"/>
      <c r="O16" s="306"/>
      <c r="P16" s="245"/>
      <c r="Q16" s="306"/>
      <c r="R16" s="245"/>
      <c r="S16" s="306"/>
      <c r="T16" s="245"/>
      <c r="U16" s="306"/>
      <c r="V16" s="245"/>
      <c r="W16" s="306"/>
      <c r="X16" s="245"/>
      <c r="Y16" s="306"/>
      <c r="Z16" s="245"/>
      <c r="AA16" s="306"/>
      <c r="AB16" s="245"/>
      <c r="AC16" s="306"/>
      <c r="AD16" s="245"/>
      <c r="AE16" s="306"/>
      <c r="AF16" s="245"/>
      <c r="AG16" s="306"/>
      <c r="AH16" s="245"/>
      <c r="AI16" s="306"/>
      <c r="AJ16" s="245"/>
      <c r="AK16" s="306"/>
      <c r="AL16" s="245"/>
      <c r="AM16" s="306"/>
      <c r="AN16" s="245"/>
      <c r="AO16" s="306"/>
      <c r="AP16" s="245"/>
      <c r="AQ16" s="306"/>
      <c r="AR16" s="245"/>
      <c r="AS16" s="306"/>
      <c r="AT16" s="245"/>
      <c r="AU16" s="558">
        <f t="shared" si="0"/>
        <v>0</v>
      </c>
      <c r="AV16" s="559">
        <f t="shared" si="1"/>
        <v>0</v>
      </c>
    </row>
    <row r="17" spans="1:48" ht="12.75" customHeight="1">
      <c r="A17" s="18" t="str">
        <f>'t1'!A17</f>
        <v>Maggiore + 25 Anni</v>
      </c>
      <c r="B17" s="174" t="str">
        <f>'t1'!B17</f>
        <v>0D0223</v>
      </c>
      <c r="C17" s="306"/>
      <c r="D17" s="245"/>
      <c r="E17" s="306"/>
      <c r="F17" s="245"/>
      <c r="G17" s="306"/>
      <c r="H17" s="245"/>
      <c r="I17" s="306"/>
      <c r="J17" s="245"/>
      <c r="K17" s="306"/>
      <c r="L17" s="245"/>
      <c r="M17" s="306"/>
      <c r="N17" s="245"/>
      <c r="O17" s="306"/>
      <c r="P17" s="245"/>
      <c r="Q17" s="306"/>
      <c r="R17" s="245"/>
      <c r="S17" s="306"/>
      <c r="T17" s="245"/>
      <c r="U17" s="306"/>
      <c r="V17" s="245"/>
      <c r="W17" s="306"/>
      <c r="X17" s="245"/>
      <c r="Y17" s="306"/>
      <c r="Z17" s="245"/>
      <c r="AA17" s="306"/>
      <c r="AB17" s="245"/>
      <c r="AC17" s="306"/>
      <c r="AD17" s="245"/>
      <c r="AE17" s="306"/>
      <c r="AF17" s="245"/>
      <c r="AG17" s="306"/>
      <c r="AH17" s="245"/>
      <c r="AI17" s="306"/>
      <c r="AJ17" s="245"/>
      <c r="AK17" s="306"/>
      <c r="AL17" s="245"/>
      <c r="AM17" s="306"/>
      <c r="AN17" s="245"/>
      <c r="AO17" s="306"/>
      <c r="AP17" s="245"/>
      <c r="AQ17" s="306"/>
      <c r="AR17" s="245"/>
      <c r="AS17" s="306"/>
      <c r="AT17" s="245"/>
      <c r="AU17" s="558">
        <f t="shared" si="0"/>
        <v>0</v>
      </c>
      <c r="AV17" s="559">
        <f t="shared" si="1"/>
        <v>0</v>
      </c>
    </row>
    <row r="18" spans="1:48" ht="12.75" customHeight="1">
      <c r="A18" s="18" t="str">
        <f>'t1'!A18</f>
        <v>Maggiore + 23 Anni</v>
      </c>
      <c r="B18" s="174" t="str">
        <f>'t1'!B18</f>
        <v>0D0527</v>
      </c>
      <c r="C18" s="306"/>
      <c r="D18" s="245"/>
      <c r="E18" s="306"/>
      <c r="F18" s="245"/>
      <c r="G18" s="306"/>
      <c r="H18" s="245"/>
      <c r="I18" s="306"/>
      <c r="J18" s="245"/>
      <c r="K18" s="306"/>
      <c r="L18" s="245"/>
      <c r="M18" s="306"/>
      <c r="N18" s="245"/>
      <c r="O18" s="306"/>
      <c r="P18" s="245"/>
      <c r="Q18" s="306"/>
      <c r="R18" s="245"/>
      <c r="S18" s="306"/>
      <c r="T18" s="245"/>
      <c r="U18" s="306"/>
      <c r="V18" s="245"/>
      <c r="W18" s="306"/>
      <c r="X18" s="245"/>
      <c r="Y18" s="306"/>
      <c r="Z18" s="245"/>
      <c r="AA18" s="306"/>
      <c r="AB18" s="245"/>
      <c r="AC18" s="306"/>
      <c r="AD18" s="245"/>
      <c r="AE18" s="306"/>
      <c r="AF18" s="245"/>
      <c r="AG18" s="306"/>
      <c r="AH18" s="245"/>
      <c r="AI18" s="306"/>
      <c r="AJ18" s="245"/>
      <c r="AK18" s="306"/>
      <c r="AL18" s="245"/>
      <c r="AM18" s="306"/>
      <c r="AN18" s="245"/>
      <c r="AO18" s="306"/>
      <c r="AP18" s="245"/>
      <c r="AQ18" s="306"/>
      <c r="AR18" s="245"/>
      <c r="AS18" s="306"/>
      <c r="AT18" s="245"/>
      <c r="AU18" s="558">
        <f t="shared" si="0"/>
        <v>0</v>
      </c>
      <c r="AV18" s="559">
        <f t="shared" si="1"/>
        <v>0</v>
      </c>
    </row>
    <row r="19" spans="1:48" ht="12.75" customHeight="1">
      <c r="A19" s="18" t="str">
        <f>'t1'!A19</f>
        <v>Maggiore + 15 Anni</v>
      </c>
      <c r="B19" s="174" t="str">
        <f>'t1'!B19</f>
        <v>0D0302</v>
      </c>
      <c r="C19" s="306"/>
      <c r="D19" s="245"/>
      <c r="E19" s="306"/>
      <c r="F19" s="245"/>
      <c r="G19" s="306"/>
      <c r="H19" s="245"/>
      <c r="I19" s="306"/>
      <c r="J19" s="245"/>
      <c r="K19" s="306"/>
      <c r="L19" s="245"/>
      <c r="M19" s="306"/>
      <c r="N19" s="245"/>
      <c r="O19" s="306"/>
      <c r="P19" s="245"/>
      <c r="Q19" s="306"/>
      <c r="R19" s="245"/>
      <c r="S19" s="306"/>
      <c r="T19" s="245"/>
      <c r="U19" s="306"/>
      <c r="V19" s="245"/>
      <c r="W19" s="306"/>
      <c r="X19" s="245"/>
      <c r="Y19" s="306"/>
      <c r="Z19" s="245"/>
      <c r="AA19" s="306"/>
      <c r="AB19" s="245"/>
      <c r="AC19" s="306"/>
      <c r="AD19" s="245"/>
      <c r="AE19" s="306"/>
      <c r="AF19" s="245"/>
      <c r="AG19" s="306"/>
      <c r="AH19" s="245"/>
      <c r="AI19" s="306"/>
      <c r="AJ19" s="245"/>
      <c r="AK19" s="306"/>
      <c r="AL19" s="245"/>
      <c r="AM19" s="306"/>
      <c r="AN19" s="245"/>
      <c r="AO19" s="306"/>
      <c r="AP19" s="245"/>
      <c r="AQ19" s="306"/>
      <c r="AR19" s="245"/>
      <c r="AS19" s="306"/>
      <c r="AT19" s="245"/>
      <c r="AU19" s="558">
        <f t="shared" si="0"/>
        <v>0</v>
      </c>
      <c r="AV19" s="559">
        <f t="shared" si="1"/>
        <v>0</v>
      </c>
    </row>
    <row r="20" spans="1:48" ht="12.75" customHeight="1">
      <c r="A20" s="18" t="str">
        <f>'t1'!A20</f>
        <v>Maggiore + 13 Anni</v>
      </c>
      <c r="B20" s="174" t="str">
        <f>'t1'!B20</f>
        <v>0D0528</v>
      </c>
      <c r="C20" s="306"/>
      <c r="D20" s="245"/>
      <c r="E20" s="306"/>
      <c r="F20" s="245"/>
      <c r="G20" s="306"/>
      <c r="H20" s="245"/>
      <c r="I20" s="306"/>
      <c r="J20" s="245"/>
      <c r="K20" s="306"/>
      <c r="L20" s="245"/>
      <c r="M20" s="306"/>
      <c r="N20" s="245"/>
      <c r="O20" s="306"/>
      <c r="P20" s="245"/>
      <c r="Q20" s="306"/>
      <c r="R20" s="245"/>
      <c r="S20" s="306"/>
      <c r="T20" s="245"/>
      <c r="U20" s="306"/>
      <c r="V20" s="245"/>
      <c r="W20" s="306"/>
      <c r="X20" s="245"/>
      <c r="Y20" s="306"/>
      <c r="Z20" s="245"/>
      <c r="AA20" s="306"/>
      <c r="AB20" s="245"/>
      <c r="AC20" s="306"/>
      <c r="AD20" s="245"/>
      <c r="AE20" s="306"/>
      <c r="AF20" s="245"/>
      <c r="AG20" s="306"/>
      <c r="AH20" s="245"/>
      <c r="AI20" s="306"/>
      <c r="AJ20" s="245"/>
      <c r="AK20" s="306"/>
      <c r="AL20" s="245"/>
      <c r="AM20" s="306"/>
      <c r="AN20" s="245"/>
      <c r="AO20" s="306"/>
      <c r="AP20" s="245"/>
      <c r="AQ20" s="306"/>
      <c r="AR20" s="245"/>
      <c r="AS20" s="306"/>
      <c r="AT20" s="245"/>
      <c r="AU20" s="558">
        <f t="shared" si="0"/>
        <v>0</v>
      </c>
      <c r="AV20" s="559">
        <f t="shared" si="1"/>
        <v>0</v>
      </c>
    </row>
    <row r="21" spans="1:48" ht="12.75" customHeight="1">
      <c r="A21" s="18" t="str">
        <f>'t1'!A21</f>
        <v>Capitano + 25 Anni</v>
      </c>
      <c r="B21" s="174" t="str">
        <f>'t1'!B21</f>
        <v>0D0233</v>
      </c>
      <c r="C21" s="552"/>
      <c r="D21" s="553"/>
      <c r="E21" s="552"/>
      <c r="F21" s="553"/>
      <c r="G21" s="552"/>
      <c r="H21" s="553"/>
      <c r="I21" s="552"/>
      <c r="J21" s="553"/>
      <c r="K21" s="552"/>
      <c r="L21" s="553"/>
      <c r="M21" s="552"/>
      <c r="N21" s="553"/>
      <c r="O21" s="552"/>
      <c r="P21" s="553"/>
      <c r="Q21" s="552"/>
      <c r="R21" s="553"/>
      <c r="S21" s="552"/>
      <c r="T21" s="553"/>
      <c r="U21" s="552"/>
      <c r="V21" s="245"/>
      <c r="W21" s="306"/>
      <c r="X21" s="245"/>
      <c r="Y21" s="306"/>
      <c r="Z21" s="245"/>
      <c r="AA21" s="306"/>
      <c r="AB21" s="245"/>
      <c r="AC21" s="306"/>
      <c r="AD21" s="245"/>
      <c r="AE21" s="306"/>
      <c r="AF21" s="245"/>
      <c r="AG21" s="306"/>
      <c r="AH21" s="245"/>
      <c r="AI21" s="306"/>
      <c r="AJ21" s="245"/>
      <c r="AK21" s="306"/>
      <c r="AL21" s="245"/>
      <c r="AM21" s="306"/>
      <c r="AN21" s="245"/>
      <c r="AO21" s="306"/>
      <c r="AP21" s="245"/>
      <c r="AQ21" s="306"/>
      <c r="AR21" s="245"/>
      <c r="AS21" s="306"/>
      <c r="AT21" s="245"/>
      <c r="AU21" s="558">
        <f t="shared" si="0"/>
        <v>0</v>
      </c>
      <c r="AV21" s="559">
        <f t="shared" si="1"/>
        <v>0</v>
      </c>
    </row>
    <row r="22" spans="1:48" ht="12.75" customHeight="1">
      <c r="A22" s="18" t="str">
        <f>'t1'!A22</f>
        <v>Capitano + 23 Anni</v>
      </c>
      <c r="B22" s="174" t="str">
        <f>'t1'!B22</f>
        <v>0D0529</v>
      </c>
      <c r="C22" s="554"/>
      <c r="D22" s="555"/>
      <c r="E22" s="554"/>
      <c r="F22" s="555"/>
      <c r="G22" s="554"/>
      <c r="H22" s="555"/>
      <c r="I22" s="554"/>
      <c r="J22" s="555"/>
      <c r="K22" s="554"/>
      <c r="L22" s="555"/>
      <c r="M22" s="554"/>
      <c r="N22" s="555"/>
      <c r="O22" s="554"/>
      <c r="P22" s="555"/>
      <c r="Q22" s="554"/>
      <c r="R22" s="555"/>
      <c r="S22" s="554"/>
      <c r="T22" s="555"/>
      <c r="U22" s="554"/>
      <c r="V22" s="245"/>
      <c r="W22" s="306"/>
      <c r="X22" s="245"/>
      <c r="Y22" s="306"/>
      <c r="Z22" s="245"/>
      <c r="AA22" s="306"/>
      <c r="AB22" s="245"/>
      <c r="AC22" s="306"/>
      <c r="AD22" s="245"/>
      <c r="AE22" s="306"/>
      <c r="AF22" s="245"/>
      <c r="AG22" s="306"/>
      <c r="AH22" s="245"/>
      <c r="AI22" s="306"/>
      <c r="AJ22" s="245"/>
      <c r="AK22" s="306"/>
      <c r="AL22" s="245"/>
      <c r="AM22" s="306"/>
      <c r="AN22" s="245"/>
      <c r="AO22" s="306"/>
      <c r="AP22" s="245"/>
      <c r="AQ22" s="306"/>
      <c r="AR22" s="245"/>
      <c r="AS22" s="306"/>
      <c r="AT22" s="245"/>
      <c r="AU22" s="558">
        <f t="shared" si="0"/>
        <v>0</v>
      </c>
      <c r="AV22" s="559">
        <f t="shared" si="1"/>
        <v>0</v>
      </c>
    </row>
    <row r="23" spans="1:48" ht="12.75" customHeight="1">
      <c r="A23" s="18" t="str">
        <f>'t1'!A23</f>
        <v>Capitano + 15 Anni</v>
      </c>
      <c r="B23" s="174" t="str">
        <f>'t1'!B23</f>
        <v>0D0232</v>
      </c>
      <c r="C23" s="306"/>
      <c r="D23" s="245"/>
      <c r="E23" s="306"/>
      <c r="F23" s="245"/>
      <c r="G23" s="306"/>
      <c r="H23" s="245"/>
      <c r="I23" s="306"/>
      <c r="J23" s="245"/>
      <c r="K23" s="306"/>
      <c r="L23" s="245"/>
      <c r="M23" s="306"/>
      <c r="N23" s="245"/>
      <c r="O23" s="306"/>
      <c r="P23" s="245"/>
      <c r="Q23" s="306"/>
      <c r="R23" s="245"/>
      <c r="S23" s="306"/>
      <c r="T23" s="245"/>
      <c r="U23" s="306"/>
      <c r="V23" s="245"/>
      <c r="W23" s="306"/>
      <c r="X23" s="245"/>
      <c r="Y23" s="306"/>
      <c r="Z23" s="245"/>
      <c r="AA23" s="306"/>
      <c r="AB23" s="245"/>
      <c r="AC23" s="306"/>
      <c r="AD23" s="245"/>
      <c r="AE23" s="306"/>
      <c r="AF23" s="245"/>
      <c r="AG23" s="306"/>
      <c r="AH23" s="245"/>
      <c r="AI23" s="306"/>
      <c r="AJ23" s="245"/>
      <c r="AK23" s="306"/>
      <c r="AL23" s="245"/>
      <c r="AM23" s="306"/>
      <c r="AN23" s="245"/>
      <c r="AO23" s="306"/>
      <c r="AP23" s="245"/>
      <c r="AQ23" s="306"/>
      <c r="AR23" s="245"/>
      <c r="AS23" s="306"/>
      <c r="AT23" s="245"/>
      <c r="AU23" s="558">
        <f t="shared" si="0"/>
        <v>0</v>
      </c>
      <c r="AV23" s="559">
        <f t="shared" si="1"/>
        <v>0</v>
      </c>
    </row>
    <row r="24" spans="1:48" ht="12.75" customHeight="1">
      <c r="A24" s="18" t="str">
        <f>'t1'!A24</f>
        <v>Capitano + 13 Anni</v>
      </c>
      <c r="B24" s="174" t="str">
        <f>'t1'!B24</f>
        <v>0D0530</v>
      </c>
      <c r="C24" s="306"/>
      <c r="D24" s="245"/>
      <c r="E24" s="306"/>
      <c r="F24" s="245"/>
      <c r="G24" s="306"/>
      <c r="H24" s="245"/>
      <c r="I24" s="306"/>
      <c r="J24" s="245"/>
      <c r="K24" s="306"/>
      <c r="L24" s="245"/>
      <c r="M24" s="306"/>
      <c r="N24" s="245"/>
      <c r="O24" s="306"/>
      <c r="P24" s="245"/>
      <c r="Q24" s="306"/>
      <c r="R24" s="245"/>
      <c r="S24" s="306"/>
      <c r="T24" s="245"/>
      <c r="U24" s="306"/>
      <c r="V24" s="245"/>
      <c r="W24" s="306"/>
      <c r="X24" s="245"/>
      <c r="Y24" s="306"/>
      <c r="Z24" s="245"/>
      <c r="AA24" s="306"/>
      <c r="AB24" s="245"/>
      <c r="AC24" s="306"/>
      <c r="AD24" s="245"/>
      <c r="AE24" s="306"/>
      <c r="AF24" s="245"/>
      <c r="AG24" s="306"/>
      <c r="AH24" s="245"/>
      <c r="AI24" s="306"/>
      <c r="AJ24" s="245"/>
      <c r="AK24" s="306"/>
      <c r="AL24" s="245"/>
      <c r="AM24" s="306"/>
      <c r="AN24" s="245"/>
      <c r="AO24" s="306"/>
      <c r="AP24" s="245"/>
      <c r="AQ24" s="306"/>
      <c r="AR24" s="245"/>
      <c r="AS24" s="306"/>
      <c r="AT24" s="245"/>
      <c r="AU24" s="558">
        <f t="shared" si="0"/>
        <v>0</v>
      </c>
      <c r="AV24" s="559">
        <f t="shared" si="1"/>
        <v>0</v>
      </c>
    </row>
    <row r="25" spans="1:48" ht="12.75" customHeight="1">
      <c r="A25" s="18" t="str">
        <f>'t1'!A25</f>
        <v>Tenente Colonnello</v>
      </c>
      <c r="B25" s="174" t="str">
        <f>'t1'!B25</f>
        <v>019312</v>
      </c>
      <c r="C25" s="306"/>
      <c r="D25" s="245"/>
      <c r="E25" s="306"/>
      <c r="F25" s="245"/>
      <c r="G25" s="306"/>
      <c r="H25" s="245"/>
      <c r="I25" s="306"/>
      <c r="J25" s="245"/>
      <c r="K25" s="306"/>
      <c r="L25" s="245"/>
      <c r="M25" s="306"/>
      <c r="N25" s="245"/>
      <c r="O25" s="306"/>
      <c r="P25" s="245"/>
      <c r="Q25" s="306"/>
      <c r="R25" s="245"/>
      <c r="S25" s="306"/>
      <c r="T25" s="245"/>
      <c r="U25" s="306"/>
      <c r="V25" s="245"/>
      <c r="W25" s="306"/>
      <c r="X25" s="245"/>
      <c r="Y25" s="306"/>
      <c r="Z25" s="245"/>
      <c r="AA25" s="306"/>
      <c r="AB25" s="245"/>
      <c r="AC25" s="306"/>
      <c r="AD25" s="245"/>
      <c r="AE25" s="306"/>
      <c r="AF25" s="245"/>
      <c r="AG25" s="306"/>
      <c r="AH25" s="245"/>
      <c r="AI25" s="306"/>
      <c r="AJ25" s="245"/>
      <c r="AK25" s="306"/>
      <c r="AL25" s="245"/>
      <c r="AM25" s="306"/>
      <c r="AN25" s="245"/>
      <c r="AO25" s="306"/>
      <c r="AP25" s="245"/>
      <c r="AQ25" s="306"/>
      <c r="AR25" s="245"/>
      <c r="AS25" s="306"/>
      <c r="AT25" s="245"/>
      <c r="AU25" s="558">
        <f t="shared" si="0"/>
        <v>0</v>
      </c>
      <c r="AV25" s="559">
        <f t="shared" si="1"/>
        <v>0</v>
      </c>
    </row>
    <row r="26" spans="1:48" ht="12.75" customHeight="1">
      <c r="A26" s="18" t="str">
        <f>'t1'!A26</f>
        <v>Maggiore </v>
      </c>
      <c r="B26" s="174" t="str">
        <f>'t1'!B26</f>
        <v>019222</v>
      </c>
      <c r="C26" s="306"/>
      <c r="D26" s="245"/>
      <c r="E26" s="306"/>
      <c r="F26" s="245"/>
      <c r="G26" s="306"/>
      <c r="H26" s="245"/>
      <c r="I26" s="306"/>
      <c r="J26" s="245"/>
      <c r="K26" s="306"/>
      <c r="L26" s="245"/>
      <c r="M26" s="306"/>
      <c r="N26" s="245"/>
      <c r="O26" s="306"/>
      <c r="P26" s="245"/>
      <c r="Q26" s="306"/>
      <c r="R26" s="245"/>
      <c r="S26" s="306"/>
      <c r="T26" s="245"/>
      <c r="U26" s="306"/>
      <c r="V26" s="245"/>
      <c r="W26" s="306"/>
      <c r="X26" s="245"/>
      <c r="Y26" s="306"/>
      <c r="Z26" s="245"/>
      <c r="AA26" s="306"/>
      <c r="AB26" s="245"/>
      <c r="AC26" s="306"/>
      <c r="AD26" s="245"/>
      <c r="AE26" s="306"/>
      <c r="AF26" s="245"/>
      <c r="AG26" s="306"/>
      <c r="AH26" s="245"/>
      <c r="AI26" s="306"/>
      <c r="AJ26" s="245"/>
      <c r="AK26" s="306"/>
      <c r="AL26" s="245"/>
      <c r="AM26" s="306"/>
      <c r="AN26" s="245"/>
      <c r="AO26" s="306"/>
      <c r="AP26" s="245"/>
      <c r="AQ26" s="306"/>
      <c r="AR26" s="245"/>
      <c r="AS26" s="306"/>
      <c r="AT26" s="245"/>
      <c r="AU26" s="558">
        <f t="shared" si="0"/>
        <v>0</v>
      </c>
      <c r="AV26" s="559">
        <f t="shared" si="1"/>
        <v>0</v>
      </c>
    </row>
    <row r="27" spans="1:48" ht="12.75" customHeight="1">
      <c r="A27" s="18" t="str">
        <f>'t1'!A27</f>
        <v>Capitano</v>
      </c>
      <c r="B27" s="174" t="str">
        <f>'t1'!B27</f>
        <v>018213</v>
      </c>
      <c r="C27" s="306"/>
      <c r="D27" s="245"/>
      <c r="E27" s="306"/>
      <c r="F27" s="245"/>
      <c r="G27" s="306"/>
      <c r="H27" s="245"/>
      <c r="I27" s="306"/>
      <c r="J27" s="245"/>
      <c r="K27" s="306"/>
      <c r="L27" s="245"/>
      <c r="M27" s="306"/>
      <c r="N27" s="245"/>
      <c r="O27" s="306"/>
      <c r="P27" s="245"/>
      <c r="Q27" s="306"/>
      <c r="R27" s="245"/>
      <c r="S27" s="306"/>
      <c r="T27" s="245"/>
      <c r="U27" s="306"/>
      <c r="V27" s="245"/>
      <c r="W27" s="306"/>
      <c r="X27" s="245"/>
      <c r="Y27" s="306"/>
      <c r="Z27" s="245"/>
      <c r="AA27" s="306"/>
      <c r="AB27" s="245"/>
      <c r="AC27" s="306"/>
      <c r="AD27" s="245"/>
      <c r="AE27" s="306"/>
      <c r="AF27" s="245"/>
      <c r="AG27" s="306"/>
      <c r="AH27" s="245"/>
      <c r="AI27" s="306"/>
      <c r="AJ27" s="245"/>
      <c r="AK27" s="306"/>
      <c r="AL27" s="245"/>
      <c r="AM27" s="306"/>
      <c r="AN27" s="245"/>
      <c r="AO27" s="306"/>
      <c r="AP27" s="245"/>
      <c r="AQ27" s="306"/>
      <c r="AR27" s="245"/>
      <c r="AS27" s="306"/>
      <c r="AT27" s="245"/>
      <c r="AU27" s="558">
        <f t="shared" si="0"/>
        <v>0</v>
      </c>
      <c r="AV27" s="559">
        <f t="shared" si="1"/>
        <v>0</v>
      </c>
    </row>
    <row r="28" spans="1:48" ht="12.75" customHeight="1">
      <c r="A28" s="18" t="str">
        <f>'t1'!A28</f>
        <v>Tenente </v>
      </c>
      <c r="B28" s="174" t="str">
        <f>'t1'!B28</f>
        <v>018226</v>
      </c>
      <c r="C28" s="306"/>
      <c r="D28" s="245"/>
      <c r="E28" s="306"/>
      <c r="F28" s="245"/>
      <c r="G28" s="306"/>
      <c r="H28" s="245"/>
      <c r="I28" s="306"/>
      <c r="J28" s="245"/>
      <c r="K28" s="306"/>
      <c r="L28" s="245"/>
      <c r="M28" s="306"/>
      <c r="N28" s="245"/>
      <c r="O28" s="306"/>
      <c r="P28" s="245"/>
      <c r="Q28" s="306"/>
      <c r="R28" s="245"/>
      <c r="S28" s="306"/>
      <c r="T28" s="245"/>
      <c r="U28" s="306"/>
      <c r="V28" s="245"/>
      <c r="W28" s="306"/>
      <c r="X28" s="245"/>
      <c r="Y28" s="306"/>
      <c r="Z28" s="245"/>
      <c r="AA28" s="306"/>
      <c r="AB28" s="245"/>
      <c r="AC28" s="306"/>
      <c r="AD28" s="245"/>
      <c r="AE28" s="306"/>
      <c r="AF28" s="245"/>
      <c r="AG28" s="306"/>
      <c r="AH28" s="245"/>
      <c r="AI28" s="306"/>
      <c r="AJ28" s="245"/>
      <c r="AK28" s="306"/>
      <c r="AL28" s="245"/>
      <c r="AM28" s="306"/>
      <c r="AN28" s="245"/>
      <c r="AO28" s="306"/>
      <c r="AP28" s="245"/>
      <c r="AQ28" s="306"/>
      <c r="AR28" s="245"/>
      <c r="AS28" s="306"/>
      <c r="AT28" s="245"/>
      <c r="AU28" s="558">
        <f t="shared" si="0"/>
        <v>0</v>
      </c>
      <c r="AV28" s="559">
        <f t="shared" si="1"/>
        <v>0</v>
      </c>
    </row>
    <row r="29" spans="1:48" ht="12.75" customHeight="1">
      <c r="A29" s="18" t="str">
        <f>'t1'!A29</f>
        <v>Sottotenente </v>
      </c>
      <c r="B29" s="174" t="str">
        <f>'t1'!B29</f>
        <v>017225</v>
      </c>
      <c r="C29" s="306"/>
      <c r="D29" s="245"/>
      <c r="E29" s="306"/>
      <c r="F29" s="245"/>
      <c r="G29" s="306"/>
      <c r="H29" s="245"/>
      <c r="I29" s="306"/>
      <c r="J29" s="245"/>
      <c r="K29" s="306"/>
      <c r="L29" s="245"/>
      <c r="M29" s="306"/>
      <c r="N29" s="245"/>
      <c r="O29" s="306"/>
      <c r="P29" s="245"/>
      <c r="Q29" s="306"/>
      <c r="R29" s="245"/>
      <c r="S29" s="306"/>
      <c r="T29" s="245"/>
      <c r="U29" s="306"/>
      <c r="V29" s="245"/>
      <c r="W29" s="306"/>
      <c r="X29" s="245"/>
      <c r="Y29" s="306"/>
      <c r="Z29" s="245"/>
      <c r="AA29" s="306"/>
      <c r="AB29" s="245"/>
      <c r="AC29" s="306"/>
      <c r="AD29" s="245"/>
      <c r="AE29" s="306"/>
      <c r="AF29" s="245"/>
      <c r="AG29" s="306"/>
      <c r="AH29" s="245"/>
      <c r="AI29" s="306"/>
      <c r="AJ29" s="245"/>
      <c r="AK29" s="306"/>
      <c r="AL29" s="245"/>
      <c r="AM29" s="306"/>
      <c r="AN29" s="245"/>
      <c r="AO29" s="306"/>
      <c r="AP29" s="245"/>
      <c r="AQ29" s="306"/>
      <c r="AR29" s="245"/>
      <c r="AS29" s="306"/>
      <c r="AT29" s="245"/>
      <c r="AU29" s="558">
        <f t="shared" si="0"/>
        <v>0</v>
      </c>
      <c r="AV29" s="559">
        <f t="shared" si="1"/>
        <v>0</v>
      </c>
    </row>
    <row r="30" spans="1:48" ht="12.75" customHeight="1">
      <c r="A30" s="18" t="str">
        <f>'t1'!A30</f>
        <v>Maresciallo Aiutante S.U.P.S. Luogotenente </v>
      </c>
      <c r="B30" s="174" t="str">
        <f>'t1'!B30</f>
        <v>017836</v>
      </c>
      <c r="C30" s="306"/>
      <c r="D30" s="245"/>
      <c r="E30" s="306"/>
      <c r="F30" s="245"/>
      <c r="G30" s="306"/>
      <c r="H30" s="245"/>
      <c r="I30" s="306"/>
      <c r="J30" s="245"/>
      <c r="K30" s="306"/>
      <c r="L30" s="245"/>
      <c r="M30" s="306"/>
      <c r="N30" s="245"/>
      <c r="O30" s="306"/>
      <c r="P30" s="245"/>
      <c r="Q30" s="306"/>
      <c r="R30" s="245"/>
      <c r="S30" s="306"/>
      <c r="T30" s="245"/>
      <c r="U30" s="306"/>
      <c r="V30" s="245"/>
      <c r="W30" s="306"/>
      <c r="X30" s="245"/>
      <c r="Y30" s="306"/>
      <c r="Z30" s="245"/>
      <c r="AA30" s="306"/>
      <c r="AB30" s="245"/>
      <c r="AC30" s="306"/>
      <c r="AD30" s="245"/>
      <c r="AE30" s="306"/>
      <c r="AF30" s="245"/>
      <c r="AG30" s="306"/>
      <c r="AH30" s="245"/>
      <c r="AI30" s="306"/>
      <c r="AJ30" s="245"/>
      <c r="AK30" s="306"/>
      <c r="AL30" s="245"/>
      <c r="AM30" s="306"/>
      <c r="AN30" s="245"/>
      <c r="AO30" s="306"/>
      <c r="AP30" s="245"/>
      <c r="AQ30" s="306"/>
      <c r="AR30" s="245"/>
      <c r="AS30" s="306"/>
      <c r="AT30" s="245"/>
      <c r="AU30" s="558">
        <f t="shared" si="0"/>
        <v>0</v>
      </c>
      <c r="AV30" s="559">
        <f t="shared" si="1"/>
        <v>0</v>
      </c>
    </row>
    <row r="31" spans="1:48" ht="12.75" customHeight="1">
      <c r="A31" s="18" t="str">
        <f>'t1'!A31</f>
        <v>Maresciallo Aiutante S.Ups Con 8 Anni Nel Grado</v>
      </c>
      <c r="B31" s="174" t="str">
        <f>'t1'!B31</f>
        <v>017837</v>
      </c>
      <c r="C31" s="306"/>
      <c r="D31" s="245"/>
      <c r="E31" s="306"/>
      <c r="F31" s="245"/>
      <c r="G31" s="306"/>
      <c r="H31" s="245"/>
      <c r="I31" s="306"/>
      <c r="J31" s="245"/>
      <c r="K31" s="306"/>
      <c r="L31" s="245"/>
      <c r="M31" s="306"/>
      <c r="N31" s="245"/>
      <c r="O31" s="306"/>
      <c r="P31" s="245"/>
      <c r="Q31" s="306"/>
      <c r="R31" s="245"/>
      <c r="S31" s="306"/>
      <c r="T31" s="245"/>
      <c r="U31" s="306"/>
      <c r="V31" s="245"/>
      <c r="W31" s="306"/>
      <c r="X31" s="245"/>
      <c r="Y31" s="306"/>
      <c r="Z31" s="245"/>
      <c r="AA31" s="306"/>
      <c r="AB31" s="245"/>
      <c r="AC31" s="306"/>
      <c r="AD31" s="245"/>
      <c r="AE31" s="306"/>
      <c r="AF31" s="245"/>
      <c r="AG31" s="306"/>
      <c r="AH31" s="245"/>
      <c r="AI31" s="306"/>
      <c r="AJ31" s="245"/>
      <c r="AK31" s="306"/>
      <c r="AL31" s="245"/>
      <c r="AM31" s="306"/>
      <c r="AN31" s="245"/>
      <c r="AO31" s="306"/>
      <c r="AP31" s="245"/>
      <c r="AQ31" s="306"/>
      <c r="AR31" s="245"/>
      <c r="AS31" s="306"/>
      <c r="AT31" s="245"/>
      <c r="AU31" s="558">
        <f t="shared" si="0"/>
        <v>0</v>
      </c>
      <c r="AV31" s="559">
        <f t="shared" si="1"/>
        <v>0</v>
      </c>
    </row>
    <row r="32" spans="1:48" ht="12.75" customHeight="1">
      <c r="A32" s="18" t="str">
        <f>'t1'!A32</f>
        <v>Maresciallo Aiutante</v>
      </c>
      <c r="B32" s="174" t="str">
        <f>'t1'!B32</f>
        <v>017237</v>
      </c>
      <c r="C32" s="306"/>
      <c r="D32" s="245"/>
      <c r="E32" s="306"/>
      <c r="F32" s="245"/>
      <c r="G32" s="306"/>
      <c r="H32" s="245"/>
      <c r="I32" s="306"/>
      <c r="J32" s="245"/>
      <c r="K32" s="306"/>
      <c r="L32" s="245"/>
      <c r="M32" s="306"/>
      <c r="N32" s="245"/>
      <c r="O32" s="306"/>
      <c r="P32" s="245"/>
      <c r="Q32" s="306"/>
      <c r="R32" s="245"/>
      <c r="S32" s="306"/>
      <c r="T32" s="245"/>
      <c r="U32" s="306"/>
      <c r="V32" s="245"/>
      <c r="W32" s="306"/>
      <c r="X32" s="245"/>
      <c r="Y32" s="306"/>
      <c r="Z32" s="245"/>
      <c r="AA32" s="306"/>
      <c r="AB32" s="245"/>
      <c r="AC32" s="306"/>
      <c r="AD32" s="245"/>
      <c r="AE32" s="306"/>
      <c r="AF32" s="245"/>
      <c r="AG32" s="306"/>
      <c r="AH32" s="245"/>
      <c r="AI32" s="306"/>
      <c r="AJ32" s="245"/>
      <c r="AK32" s="306"/>
      <c r="AL32" s="245"/>
      <c r="AM32" s="306"/>
      <c r="AN32" s="245"/>
      <c r="AO32" s="306"/>
      <c r="AP32" s="245"/>
      <c r="AQ32" s="306"/>
      <c r="AR32" s="245"/>
      <c r="AS32" s="306"/>
      <c r="AT32" s="245"/>
      <c r="AU32" s="558">
        <f t="shared" si="0"/>
        <v>0</v>
      </c>
      <c r="AV32" s="559">
        <f t="shared" si="1"/>
        <v>0</v>
      </c>
    </row>
    <row r="33" spans="1:48" ht="12.75" customHeight="1">
      <c r="A33" s="18" t="str">
        <f>'t1'!A33</f>
        <v>Maresciallo Capo Con 10 Anni</v>
      </c>
      <c r="B33" s="174" t="str">
        <f>'t1'!B33</f>
        <v>016MC0</v>
      </c>
      <c r="C33" s="306"/>
      <c r="D33" s="245"/>
      <c r="E33" s="306"/>
      <c r="F33" s="245"/>
      <c r="G33" s="306"/>
      <c r="H33" s="245"/>
      <c r="I33" s="306"/>
      <c r="J33" s="245"/>
      <c r="K33" s="306"/>
      <c r="L33" s="245"/>
      <c r="M33" s="306"/>
      <c r="N33" s="245"/>
      <c r="O33" s="306"/>
      <c r="P33" s="245"/>
      <c r="Q33" s="306"/>
      <c r="R33" s="245"/>
      <c r="S33" s="306"/>
      <c r="T33" s="245"/>
      <c r="U33" s="306"/>
      <c r="V33" s="245"/>
      <c r="W33" s="306"/>
      <c r="X33" s="245"/>
      <c r="Y33" s="306"/>
      <c r="Z33" s="245"/>
      <c r="AA33" s="306"/>
      <c r="AB33" s="245"/>
      <c r="AC33" s="306"/>
      <c r="AD33" s="245"/>
      <c r="AE33" s="306"/>
      <c r="AF33" s="245"/>
      <c r="AG33" s="306"/>
      <c r="AH33" s="245"/>
      <c r="AI33" s="306"/>
      <c r="AJ33" s="245"/>
      <c r="AK33" s="306"/>
      <c r="AL33" s="245"/>
      <c r="AM33" s="306"/>
      <c r="AN33" s="245"/>
      <c r="AO33" s="306"/>
      <c r="AP33" s="245"/>
      <c r="AQ33" s="306"/>
      <c r="AR33" s="245"/>
      <c r="AS33" s="306"/>
      <c r="AT33" s="245"/>
      <c r="AU33" s="558">
        <f t="shared" si="0"/>
        <v>0</v>
      </c>
      <c r="AV33" s="559">
        <f t="shared" si="1"/>
        <v>0</v>
      </c>
    </row>
    <row r="34" spans="1:48" ht="12.75" customHeight="1">
      <c r="A34" s="175" t="str">
        <f>'t1'!A34</f>
        <v>Maresciallo Capo</v>
      </c>
      <c r="B34" s="244" t="str">
        <f>'t1'!B34</f>
        <v>016224</v>
      </c>
      <c r="C34" s="306"/>
      <c r="D34" s="245"/>
      <c r="E34" s="306"/>
      <c r="F34" s="245"/>
      <c r="G34" s="306"/>
      <c r="H34" s="245"/>
      <c r="I34" s="306"/>
      <c r="J34" s="245"/>
      <c r="K34" s="306"/>
      <c r="L34" s="245"/>
      <c r="M34" s="306"/>
      <c r="N34" s="245"/>
      <c r="O34" s="306"/>
      <c r="P34" s="245"/>
      <c r="Q34" s="306"/>
      <c r="R34" s="245"/>
      <c r="S34" s="306"/>
      <c r="T34" s="245"/>
      <c r="U34" s="306"/>
      <c r="V34" s="245"/>
      <c r="W34" s="306"/>
      <c r="X34" s="245"/>
      <c r="Y34" s="306"/>
      <c r="Z34" s="245"/>
      <c r="AA34" s="306"/>
      <c r="AB34" s="245"/>
      <c r="AC34" s="306"/>
      <c r="AD34" s="245"/>
      <c r="AE34" s="306"/>
      <c r="AF34" s="245"/>
      <c r="AG34" s="306"/>
      <c r="AH34" s="245"/>
      <c r="AI34" s="306"/>
      <c r="AJ34" s="245"/>
      <c r="AK34" s="306"/>
      <c r="AL34" s="245"/>
      <c r="AM34" s="306"/>
      <c r="AN34" s="245"/>
      <c r="AO34" s="306"/>
      <c r="AP34" s="245"/>
      <c r="AQ34" s="306"/>
      <c r="AR34" s="245"/>
      <c r="AS34" s="306"/>
      <c r="AT34" s="245"/>
      <c r="AU34" s="558">
        <f t="shared" si="0"/>
        <v>0</v>
      </c>
      <c r="AV34" s="559">
        <f t="shared" si="1"/>
        <v>0</v>
      </c>
    </row>
    <row r="35" spans="1:48" ht="12.75" customHeight="1">
      <c r="A35" s="18" t="str">
        <f>'t1'!A35</f>
        <v>Maresciallo Ordinario</v>
      </c>
      <c r="B35" s="174" t="str">
        <f>'t1'!B35</f>
        <v>015238</v>
      </c>
      <c r="C35" s="306"/>
      <c r="D35" s="245"/>
      <c r="E35" s="306"/>
      <c r="F35" s="245"/>
      <c r="G35" s="306"/>
      <c r="H35" s="245"/>
      <c r="I35" s="306"/>
      <c r="J35" s="245"/>
      <c r="K35" s="306"/>
      <c r="L35" s="245"/>
      <c r="M35" s="306"/>
      <c r="N35" s="245"/>
      <c r="O35" s="306"/>
      <c r="P35" s="245"/>
      <c r="Q35" s="306"/>
      <c r="R35" s="245"/>
      <c r="S35" s="306"/>
      <c r="T35" s="245"/>
      <c r="U35" s="306"/>
      <c r="V35" s="245"/>
      <c r="W35" s="306"/>
      <c r="X35" s="245"/>
      <c r="Y35" s="306"/>
      <c r="Z35" s="245"/>
      <c r="AA35" s="306"/>
      <c r="AB35" s="245"/>
      <c r="AC35" s="306"/>
      <c r="AD35" s="245"/>
      <c r="AE35" s="306"/>
      <c r="AF35" s="245"/>
      <c r="AG35" s="306"/>
      <c r="AH35" s="245"/>
      <c r="AI35" s="306"/>
      <c r="AJ35" s="245"/>
      <c r="AK35" s="306"/>
      <c r="AL35" s="245"/>
      <c r="AM35" s="306"/>
      <c r="AN35" s="245"/>
      <c r="AO35" s="306"/>
      <c r="AP35" s="245"/>
      <c r="AQ35" s="306"/>
      <c r="AR35" s="245"/>
      <c r="AS35" s="306"/>
      <c r="AT35" s="245"/>
      <c r="AU35" s="558">
        <f t="shared" si="0"/>
        <v>0</v>
      </c>
      <c r="AV35" s="559">
        <f t="shared" si="1"/>
        <v>0</v>
      </c>
    </row>
    <row r="36" spans="1:48" ht="12.75" customHeight="1">
      <c r="A36" s="18" t="str">
        <f>'t1'!A36</f>
        <v>Maresciallo</v>
      </c>
      <c r="B36" s="174" t="str">
        <f>'t1'!B36</f>
        <v>014324</v>
      </c>
      <c r="C36" s="306"/>
      <c r="D36" s="245"/>
      <c r="E36" s="306"/>
      <c r="F36" s="245"/>
      <c r="G36" s="306"/>
      <c r="H36" s="245"/>
      <c r="I36" s="306"/>
      <c r="J36" s="245"/>
      <c r="K36" s="306"/>
      <c r="L36" s="245"/>
      <c r="M36" s="306"/>
      <c r="N36" s="245"/>
      <c r="O36" s="306"/>
      <c r="P36" s="245"/>
      <c r="Q36" s="306"/>
      <c r="R36" s="245"/>
      <c r="S36" s="306"/>
      <c r="T36" s="245"/>
      <c r="U36" s="306"/>
      <c r="V36" s="245"/>
      <c r="W36" s="306"/>
      <c r="X36" s="245"/>
      <c r="Y36" s="306"/>
      <c r="Z36" s="245"/>
      <c r="AA36" s="306"/>
      <c r="AB36" s="245"/>
      <c r="AC36" s="306"/>
      <c r="AD36" s="245"/>
      <c r="AE36" s="306"/>
      <c r="AF36" s="245"/>
      <c r="AG36" s="306"/>
      <c r="AH36" s="245"/>
      <c r="AI36" s="306"/>
      <c r="AJ36" s="245"/>
      <c r="AK36" s="306"/>
      <c r="AL36" s="245"/>
      <c r="AM36" s="306"/>
      <c r="AN36" s="245"/>
      <c r="AO36" s="306"/>
      <c r="AP36" s="245"/>
      <c r="AQ36" s="306"/>
      <c r="AR36" s="245"/>
      <c r="AS36" s="306"/>
      <c r="AT36" s="245"/>
      <c r="AU36" s="558">
        <f t="shared" si="0"/>
        <v>0</v>
      </c>
      <c r="AV36" s="559">
        <f t="shared" si="1"/>
        <v>0</v>
      </c>
    </row>
    <row r="37" spans="1:48" ht="12.75" customHeight="1">
      <c r="A37" s="18" t="str">
        <f>'t1'!A37</f>
        <v>Brigadiere Capo Con 8 Anni Nel Grado</v>
      </c>
      <c r="B37" s="174" t="str">
        <f>'t1'!B37</f>
        <v>015839</v>
      </c>
      <c r="C37" s="306"/>
      <c r="D37" s="245"/>
      <c r="E37" s="306"/>
      <c r="F37" s="245"/>
      <c r="G37" s="306"/>
      <c r="H37" s="245"/>
      <c r="I37" s="306"/>
      <c r="J37" s="245"/>
      <c r="K37" s="306"/>
      <c r="L37" s="245"/>
      <c r="M37" s="306"/>
      <c r="N37" s="245"/>
      <c r="O37" s="306"/>
      <c r="P37" s="245"/>
      <c r="Q37" s="306"/>
      <c r="R37" s="245"/>
      <c r="S37" s="306"/>
      <c r="T37" s="245"/>
      <c r="U37" s="306"/>
      <c r="V37" s="245"/>
      <c r="W37" s="306"/>
      <c r="X37" s="245"/>
      <c r="Y37" s="306"/>
      <c r="Z37" s="245"/>
      <c r="AA37" s="306"/>
      <c r="AB37" s="245"/>
      <c r="AC37" s="306"/>
      <c r="AD37" s="245"/>
      <c r="AE37" s="306"/>
      <c r="AF37" s="245"/>
      <c r="AG37" s="306"/>
      <c r="AH37" s="245"/>
      <c r="AI37" s="306"/>
      <c r="AJ37" s="245"/>
      <c r="AK37" s="306"/>
      <c r="AL37" s="245"/>
      <c r="AM37" s="306"/>
      <c r="AN37" s="245"/>
      <c r="AO37" s="306"/>
      <c r="AP37" s="245"/>
      <c r="AQ37" s="306"/>
      <c r="AR37" s="245"/>
      <c r="AS37" s="306"/>
      <c r="AT37" s="245"/>
      <c r="AU37" s="558">
        <f t="shared" si="0"/>
        <v>0</v>
      </c>
      <c r="AV37" s="559">
        <f t="shared" si="1"/>
        <v>0</v>
      </c>
    </row>
    <row r="38" spans="1:48" ht="12.75" customHeight="1">
      <c r="A38" s="18" t="str">
        <f>'t1'!A38</f>
        <v>Brigadiere Capo</v>
      </c>
      <c r="B38" s="174" t="str">
        <f>'t1'!B38</f>
        <v>015212</v>
      </c>
      <c r="C38" s="306"/>
      <c r="D38" s="245"/>
      <c r="E38" s="306"/>
      <c r="F38" s="245"/>
      <c r="G38" s="306"/>
      <c r="H38" s="245"/>
      <c r="I38" s="306"/>
      <c r="J38" s="245"/>
      <c r="K38" s="306"/>
      <c r="L38" s="245"/>
      <c r="M38" s="306"/>
      <c r="N38" s="245"/>
      <c r="O38" s="306"/>
      <c r="P38" s="245"/>
      <c r="Q38" s="306"/>
      <c r="R38" s="245"/>
      <c r="S38" s="306"/>
      <c r="T38" s="245"/>
      <c r="U38" s="306"/>
      <c r="V38" s="245"/>
      <c r="W38" s="306"/>
      <c r="X38" s="245"/>
      <c r="Y38" s="306"/>
      <c r="Z38" s="245"/>
      <c r="AA38" s="306"/>
      <c r="AB38" s="245"/>
      <c r="AC38" s="306"/>
      <c r="AD38" s="245"/>
      <c r="AE38" s="306"/>
      <c r="AF38" s="245"/>
      <c r="AG38" s="306"/>
      <c r="AH38" s="245"/>
      <c r="AI38" s="306"/>
      <c r="AJ38" s="245"/>
      <c r="AK38" s="306"/>
      <c r="AL38" s="245"/>
      <c r="AM38" s="306"/>
      <c r="AN38" s="245"/>
      <c r="AO38" s="306"/>
      <c r="AP38" s="245"/>
      <c r="AQ38" s="306"/>
      <c r="AR38" s="245"/>
      <c r="AS38" s="306"/>
      <c r="AT38" s="245"/>
      <c r="AU38" s="558">
        <f t="shared" si="0"/>
        <v>0</v>
      </c>
      <c r="AV38" s="559">
        <f t="shared" si="1"/>
        <v>0</v>
      </c>
    </row>
    <row r="39" spans="1:48" ht="12.75" customHeight="1">
      <c r="A39" s="18" t="str">
        <f>'t1'!A39</f>
        <v>Brigadiere</v>
      </c>
      <c r="B39" s="174" t="str">
        <f>'t1'!B39</f>
        <v>014211</v>
      </c>
      <c r="C39" s="306"/>
      <c r="D39" s="245"/>
      <c r="E39" s="306"/>
      <c r="F39" s="245"/>
      <c r="G39" s="306"/>
      <c r="H39" s="245"/>
      <c r="I39" s="306"/>
      <c r="J39" s="245"/>
      <c r="K39" s="306"/>
      <c r="L39" s="245"/>
      <c r="M39" s="306"/>
      <c r="N39" s="245"/>
      <c r="O39" s="306"/>
      <c r="P39" s="245"/>
      <c r="Q39" s="306"/>
      <c r="R39" s="245"/>
      <c r="S39" s="306"/>
      <c r="T39" s="245"/>
      <c r="U39" s="306"/>
      <c r="V39" s="245"/>
      <c r="W39" s="306"/>
      <c r="X39" s="245"/>
      <c r="Y39" s="306"/>
      <c r="Z39" s="245"/>
      <c r="AA39" s="306"/>
      <c r="AB39" s="245"/>
      <c r="AC39" s="306"/>
      <c r="AD39" s="245"/>
      <c r="AE39" s="306"/>
      <c r="AF39" s="245"/>
      <c r="AG39" s="306"/>
      <c r="AH39" s="245"/>
      <c r="AI39" s="306"/>
      <c r="AJ39" s="245"/>
      <c r="AK39" s="306"/>
      <c r="AL39" s="245"/>
      <c r="AM39" s="306"/>
      <c r="AN39" s="245"/>
      <c r="AO39" s="306"/>
      <c r="AP39" s="245"/>
      <c r="AQ39" s="306"/>
      <c r="AR39" s="245"/>
      <c r="AS39" s="306"/>
      <c r="AT39" s="245"/>
      <c r="AU39" s="558">
        <f t="shared" si="0"/>
        <v>0</v>
      </c>
      <c r="AV39" s="559">
        <f t="shared" si="1"/>
        <v>0</v>
      </c>
    </row>
    <row r="40" spans="1:48" ht="12.75" customHeight="1">
      <c r="A40" s="18" t="str">
        <f>'t1'!A40</f>
        <v>Vice Brigadiere</v>
      </c>
      <c r="B40" s="174" t="str">
        <f>'t1'!B40</f>
        <v>014230</v>
      </c>
      <c r="C40" s="306"/>
      <c r="D40" s="245"/>
      <c r="E40" s="306"/>
      <c r="F40" s="245"/>
      <c r="G40" s="306"/>
      <c r="H40" s="245"/>
      <c r="I40" s="306"/>
      <c r="J40" s="245"/>
      <c r="K40" s="306"/>
      <c r="L40" s="245"/>
      <c r="M40" s="306"/>
      <c r="N40" s="245"/>
      <c r="O40" s="306"/>
      <c r="P40" s="245"/>
      <c r="Q40" s="306"/>
      <c r="R40" s="245"/>
      <c r="S40" s="306"/>
      <c r="T40" s="245"/>
      <c r="U40" s="306"/>
      <c r="V40" s="245"/>
      <c r="W40" s="306"/>
      <c r="X40" s="245"/>
      <c r="Y40" s="306"/>
      <c r="Z40" s="245"/>
      <c r="AA40" s="306"/>
      <c r="AB40" s="245"/>
      <c r="AC40" s="306"/>
      <c r="AD40" s="245"/>
      <c r="AE40" s="306"/>
      <c r="AF40" s="245"/>
      <c r="AG40" s="306"/>
      <c r="AH40" s="245"/>
      <c r="AI40" s="306"/>
      <c r="AJ40" s="245"/>
      <c r="AK40" s="306"/>
      <c r="AL40" s="245"/>
      <c r="AM40" s="306"/>
      <c r="AN40" s="245"/>
      <c r="AO40" s="306"/>
      <c r="AP40" s="245"/>
      <c r="AQ40" s="306"/>
      <c r="AR40" s="245"/>
      <c r="AS40" s="306"/>
      <c r="AT40" s="245"/>
      <c r="AU40" s="558">
        <f t="shared" si="0"/>
        <v>0</v>
      </c>
      <c r="AV40" s="559">
        <f t="shared" si="1"/>
        <v>0</v>
      </c>
    </row>
    <row r="41" spans="1:48" ht="12.75" customHeight="1">
      <c r="A41" s="18" t="str">
        <f>'t1'!A41</f>
        <v>Appuntato Scelto Con 8 Anni Nel Grado</v>
      </c>
      <c r="B41" s="174" t="str">
        <f>'t1'!B41</f>
        <v>013842</v>
      </c>
      <c r="C41" s="306"/>
      <c r="D41" s="245"/>
      <c r="E41" s="306"/>
      <c r="F41" s="245"/>
      <c r="G41" s="306"/>
      <c r="H41" s="245"/>
      <c r="I41" s="306"/>
      <c r="J41" s="245"/>
      <c r="K41" s="306"/>
      <c r="L41" s="245"/>
      <c r="M41" s="306"/>
      <c r="N41" s="245"/>
      <c r="O41" s="306"/>
      <c r="P41" s="245"/>
      <c r="Q41" s="306"/>
      <c r="R41" s="245"/>
      <c r="S41" s="306"/>
      <c r="T41" s="245"/>
      <c r="U41" s="306"/>
      <c r="V41" s="245"/>
      <c r="W41" s="306"/>
      <c r="X41" s="245"/>
      <c r="Y41" s="306"/>
      <c r="Z41" s="245"/>
      <c r="AA41" s="306"/>
      <c r="AB41" s="245"/>
      <c r="AC41" s="306"/>
      <c r="AD41" s="245"/>
      <c r="AE41" s="306"/>
      <c r="AF41" s="245"/>
      <c r="AG41" s="306"/>
      <c r="AH41" s="245"/>
      <c r="AI41" s="306"/>
      <c r="AJ41" s="245"/>
      <c r="AK41" s="306"/>
      <c r="AL41" s="245"/>
      <c r="AM41" s="306"/>
      <c r="AN41" s="245"/>
      <c r="AO41" s="306"/>
      <c r="AP41" s="245"/>
      <c r="AQ41" s="306"/>
      <c r="AR41" s="245"/>
      <c r="AS41" s="306"/>
      <c r="AT41" s="245"/>
      <c r="AU41" s="558">
        <f t="shared" si="0"/>
        <v>0</v>
      </c>
      <c r="AV41" s="559">
        <f t="shared" si="1"/>
        <v>0</v>
      </c>
    </row>
    <row r="42" spans="1:48" ht="12.75" customHeight="1">
      <c r="A42" s="18" t="str">
        <f>'t1'!A42</f>
        <v>Appuntato Scelto</v>
      </c>
      <c r="B42" s="174" t="str">
        <f>'t1'!B42</f>
        <v>013231</v>
      </c>
      <c r="C42" s="306"/>
      <c r="D42" s="245"/>
      <c r="E42" s="306"/>
      <c r="F42" s="245"/>
      <c r="G42" s="306"/>
      <c r="H42" s="245"/>
      <c r="I42" s="306"/>
      <c r="J42" s="245"/>
      <c r="K42" s="306"/>
      <c r="L42" s="245"/>
      <c r="M42" s="306"/>
      <c r="N42" s="245"/>
      <c r="O42" s="306"/>
      <c r="P42" s="245"/>
      <c r="Q42" s="306"/>
      <c r="R42" s="245"/>
      <c r="S42" s="306"/>
      <c r="T42" s="245"/>
      <c r="U42" s="306"/>
      <c r="V42" s="245"/>
      <c r="W42" s="306"/>
      <c r="X42" s="245"/>
      <c r="Y42" s="306"/>
      <c r="Z42" s="245"/>
      <c r="AA42" s="306"/>
      <c r="AB42" s="245"/>
      <c r="AC42" s="306"/>
      <c r="AD42" s="245"/>
      <c r="AE42" s="306"/>
      <c r="AF42" s="245"/>
      <c r="AG42" s="306"/>
      <c r="AH42" s="245"/>
      <c r="AI42" s="306"/>
      <c r="AJ42" s="245"/>
      <c r="AK42" s="306"/>
      <c r="AL42" s="245"/>
      <c r="AM42" s="306"/>
      <c r="AN42" s="245"/>
      <c r="AO42" s="306"/>
      <c r="AP42" s="245"/>
      <c r="AQ42" s="306"/>
      <c r="AR42" s="245"/>
      <c r="AS42" s="306"/>
      <c r="AT42" s="245"/>
      <c r="AU42" s="558">
        <f t="shared" si="0"/>
        <v>0</v>
      </c>
      <c r="AV42" s="559">
        <f t="shared" si="1"/>
        <v>0</v>
      </c>
    </row>
    <row r="43" spans="1:48" ht="12.75" customHeight="1">
      <c r="A43" s="18" t="str">
        <f>'t1'!A43</f>
        <v>Appuntato</v>
      </c>
      <c r="B43" s="174" t="str">
        <f>'t1'!B43</f>
        <v>013210</v>
      </c>
      <c r="C43" s="306"/>
      <c r="D43" s="245"/>
      <c r="E43" s="306"/>
      <c r="F43" s="245"/>
      <c r="G43" s="306"/>
      <c r="H43" s="245"/>
      <c r="I43" s="306"/>
      <c r="J43" s="245"/>
      <c r="K43" s="306"/>
      <c r="L43" s="245"/>
      <c r="M43" s="306"/>
      <c r="N43" s="245"/>
      <c r="O43" s="306"/>
      <c r="P43" s="245"/>
      <c r="Q43" s="306"/>
      <c r="R43" s="245"/>
      <c r="S43" s="306"/>
      <c r="T43" s="245"/>
      <c r="U43" s="306"/>
      <c r="V43" s="245"/>
      <c r="W43" s="306"/>
      <c r="X43" s="245"/>
      <c r="Y43" s="306"/>
      <c r="Z43" s="245"/>
      <c r="AA43" s="306"/>
      <c r="AB43" s="245"/>
      <c r="AC43" s="306"/>
      <c r="AD43" s="245"/>
      <c r="AE43" s="306"/>
      <c r="AF43" s="245"/>
      <c r="AG43" s="306"/>
      <c r="AH43" s="245"/>
      <c r="AI43" s="306"/>
      <c r="AJ43" s="245"/>
      <c r="AK43" s="306"/>
      <c r="AL43" s="245"/>
      <c r="AM43" s="306"/>
      <c r="AN43" s="245"/>
      <c r="AO43" s="306"/>
      <c r="AP43" s="245"/>
      <c r="AQ43" s="306"/>
      <c r="AR43" s="245"/>
      <c r="AS43" s="306"/>
      <c r="AT43" s="245"/>
      <c r="AU43" s="558">
        <f t="shared" si="0"/>
        <v>0</v>
      </c>
      <c r="AV43" s="559">
        <f t="shared" si="1"/>
        <v>0</v>
      </c>
    </row>
    <row r="44" spans="1:48" ht="12.75" customHeight="1">
      <c r="A44" s="18" t="str">
        <f>'t1'!A44</f>
        <v>Carabiniere Scelto</v>
      </c>
      <c r="B44" s="174" t="str">
        <f>'t1'!B44</f>
        <v>013216</v>
      </c>
      <c r="C44" s="306"/>
      <c r="D44" s="245"/>
      <c r="E44" s="306"/>
      <c r="F44" s="245"/>
      <c r="G44" s="306"/>
      <c r="H44" s="245"/>
      <c r="I44" s="306"/>
      <c r="J44" s="245"/>
      <c r="K44" s="306"/>
      <c r="L44" s="245"/>
      <c r="M44" s="306"/>
      <c r="N44" s="245"/>
      <c r="O44" s="306"/>
      <c r="P44" s="245"/>
      <c r="Q44" s="306"/>
      <c r="R44" s="245"/>
      <c r="S44" s="306"/>
      <c r="T44" s="245"/>
      <c r="U44" s="306"/>
      <c r="V44" s="245"/>
      <c r="W44" s="306"/>
      <c r="X44" s="245"/>
      <c r="Y44" s="306"/>
      <c r="Z44" s="245"/>
      <c r="AA44" s="306"/>
      <c r="AB44" s="245"/>
      <c r="AC44" s="306"/>
      <c r="AD44" s="245"/>
      <c r="AE44" s="306"/>
      <c r="AF44" s="245"/>
      <c r="AG44" s="306"/>
      <c r="AH44" s="245"/>
      <c r="AI44" s="306"/>
      <c r="AJ44" s="245"/>
      <c r="AK44" s="306"/>
      <c r="AL44" s="245"/>
      <c r="AM44" s="306"/>
      <c r="AN44" s="245"/>
      <c r="AO44" s="306"/>
      <c r="AP44" s="245"/>
      <c r="AQ44" s="306"/>
      <c r="AR44" s="245"/>
      <c r="AS44" s="306"/>
      <c r="AT44" s="245"/>
      <c r="AU44" s="558">
        <f t="shared" si="0"/>
        <v>0</v>
      </c>
      <c r="AV44" s="559">
        <f t="shared" si="1"/>
        <v>0</v>
      </c>
    </row>
    <row r="45" spans="1:48" ht="12.75" customHeight="1">
      <c r="A45" s="18" t="str">
        <f>'t1'!A45</f>
        <v>Carabiniere</v>
      </c>
      <c r="B45" s="174" t="str">
        <f>'t1'!B45</f>
        <v>013214</v>
      </c>
      <c r="C45" s="306"/>
      <c r="D45" s="245"/>
      <c r="E45" s="306"/>
      <c r="F45" s="245"/>
      <c r="G45" s="306"/>
      <c r="H45" s="245"/>
      <c r="I45" s="306"/>
      <c r="J45" s="245"/>
      <c r="K45" s="306"/>
      <c r="L45" s="245"/>
      <c r="M45" s="306"/>
      <c r="N45" s="245"/>
      <c r="O45" s="306"/>
      <c r="P45" s="245"/>
      <c r="Q45" s="306"/>
      <c r="R45" s="245"/>
      <c r="S45" s="306"/>
      <c r="T45" s="245"/>
      <c r="U45" s="306"/>
      <c r="V45" s="245"/>
      <c r="W45" s="306"/>
      <c r="X45" s="245"/>
      <c r="Y45" s="306"/>
      <c r="Z45" s="245"/>
      <c r="AA45" s="306"/>
      <c r="AB45" s="245"/>
      <c r="AC45" s="306"/>
      <c r="AD45" s="245"/>
      <c r="AE45" s="306"/>
      <c r="AF45" s="245"/>
      <c r="AG45" s="306"/>
      <c r="AH45" s="245"/>
      <c r="AI45" s="306"/>
      <c r="AJ45" s="245"/>
      <c r="AK45" s="306"/>
      <c r="AL45" s="245"/>
      <c r="AM45" s="306"/>
      <c r="AN45" s="245"/>
      <c r="AO45" s="306"/>
      <c r="AP45" s="245"/>
      <c r="AQ45" s="306"/>
      <c r="AR45" s="245"/>
      <c r="AS45" s="306"/>
      <c r="AT45" s="245"/>
      <c r="AU45" s="558">
        <f t="shared" si="0"/>
        <v>0</v>
      </c>
      <c r="AV45" s="559">
        <f t="shared" si="1"/>
        <v>0</v>
      </c>
    </row>
    <row r="46" spans="1:48" ht="12.75" customHeight="1">
      <c r="A46" s="18" t="str">
        <f>'t1'!A46</f>
        <v>Tenente In Ferma Prefissata</v>
      </c>
      <c r="B46" s="174" t="str">
        <f>'t1'!B46</f>
        <v>000847</v>
      </c>
      <c r="C46" s="306"/>
      <c r="D46" s="245"/>
      <c r="E46" s="306"/>
      <c r="F46" s="245"/>
      <c r="G46" s="306"/>
      <c r="H46" s="245"/>
      <c r="I46" s="306"/>
      <c r="J46" s="245"/>
      <c r="K46" s="306"/>
      <c r="L46" s="245"/>
      <c r="M46" s="306"/>
      <c r="N46" s="245"/>
      <c r="O46" s="306"/>
      <c r="P46" s="245"/>
      <c r="Q46" s="306"/>
      <c r="R46" s="245"/>
      <c r="S46" s="306"/>
      <c r="T46" s="245"/>
      <c r="U46" s="306"/>
      <c r="V46" s="245"/>
      <c r="W46" s="306"/>
      <c r="X46" s="245"/>
      <c r="Y46" s="306"/>
      <c r="Z46" s="245"/>
      <c r="AA46" s="306"/>
      <c r="AB46" s="245"/>
      <c r="AC46" s="306"/>
      <c r="AD46" s="245"/>
      <c r="AE46" s="306"/>
      <c r="AF46" s="245"/>
      <c r="AG46" s="306"/>
      <c r="AH46" s="245"/>
      <c r="AI46" s="306"/>
      <c r="AJ46" s="245"/>
      <c r="AK46" s="306"/>
      <c r="AL46" s="245"/>
      <c r="AM46" s="306"/>
      <c r="AN46" s="245"/>
      <c r="AO46" s="306"/>
      <c r="AP46" s="245"/>
      <c r="AQ46" s="306"/>
      <c r="AR46" s="245"/>
      <c r="AS46" s="306"/>
      <c r="AT46" s="245"/>
      <c r="AU46" s="558">
        <f t="shared" si="0"/>
        <v>0</v>
      </c>
      <c r="AV46" s="559">
        <f t="shared" si="1"/>
        <v>0</v>
      </c>
    </row>
    <row r="47" spans="1:48" ht="12.75" customHeight="1">
      <c r="A47" s="18" t="str">
        <f>'t1'!A47</f>
        <v>Sottotenente In Ferma Prefissata</v>
      </c>
      <c r="B47" s="174" t="str">
        <f>'t1'!B47</f>
        <v>000848</v>
      </c>
      <c r="C47" s="306"/>
      <c r="D47" s="245"/>
      <c r="E47" s="306"/>
      <c r="F47" s="245"/>
      <c r="G47" s="306"/>
      <c r="H47" s="245"/>
      <c r="I47" s="306"/>
      <c r="J47" s="245"/>
      <c r="K47" s="306"/>
      <c r="L47" s="245"/>
      <c r="M47" s="306"/>
      <c r="N47" s="245"/>
      <c r="O47" s="306"/>
      <c r="P47" s="245"/>
      <c r="Q47" s="306"/>
      <c r="R47" s="245"/>
      <c r="S47" s="306"/>
      <c r="T47" s="245"/>
      <c r="U47" s="306"/>
      <c r="V47" s="245"/>
      <c r="W47" s="306"/>
      <c r="X47" s="245"/>
      <c r="Y47" s="306"/>
      <c r="Z47" s="245"/>
      <c r="AA47" s="306"/>
      <c r="AB47" s="245"/>
      <c r="AC47" s="306"/>
      <c r="AD47" s="245"/>
      <c r="AE47" s="306"/>
      <c r="AF47" s="245"/>
      <c r="AG47" s="306"/>
      <c r="AH47" s="245"/>
      <c r="AI47" s="306"/>
      <c r="AJ47" s="245"/>
      <c r="AK47" s="306"/>
      <c r="AL47" s="245"/>
      <c r="AM47" s="306"/>
      <c r="AN47" s="245"/>
      <c r="AO47" s="306"/>
      <c r="AP47" s="245"/>
      <c r="AQ47" s="306"/>
      <c r="AR47" s="245"/>
      <c r="AS47" s="306"/>
      <c r="AT47" s="245"/>
      <c r="AU47" s="558">
        <f t="shared" si="0"/>
        <v>0</v>
      </c>
      <c r="AV47" s="559">
        <f t="shared" si="1"/>
        <v>0</v>
      </c>
    </row>
    <row r="48" spans="1:48" ht="12.75" customHeight="1" thickBot="1">
      <c r="A48" s="18" t="str">
        <f>'t1'!A48</f>
        <v>Allievi</v>
      </c>
      <c r="B48" s="174" t="str">
        <f>'t1'!B48</f>
        <v>000180</v>
      </c>
      <c r="C48" s="306"/>
      <c r="D48" s="245"/>
      <c r="E48" s="306"/>
      <c r="F48" s="245"/>
      <c r="G48" s="306"/>
      <c r="H48" s="245"/>
      <c r="I48" s="306"/>
      <c r="J48" s="245"/>
      <c r="K48" s="306"/>
      <c r="L48" s="245"/>
      <c r="M48" s="306"/>
      <c r="N48" s="245"/>
      <c r="O48" s="306"/>
      <c r="P48" s="245"/>
      <c r="Q48" s="306"/>
      <c r="R48" s="245"/>
      <c r="S48" s="306"/>
      <c r="T48" s="245"/>
      <c r="U48" s="306"/>
      <c r="V48" s="245"/>
      <c r="W48" s="306"/>
      <c r="X48" s="245"/>
      <c r="Y48" s="306"/>
      <c r="Z48" s="245"/>
      <c r="AA48" s="306"/>
      <c r="AB48" s="245"/>
      <c r="AC48" s="306"/>
      <c r="AD48" s="245"/>
      <c r="AE48" s="306"/>
      <c r="AF48" s="245"/>
      <c r="AG48" s="306"/>
      <c r="AH48" s="245"/>
      <c r="AI48" s="306"/>
      <c r="AJ48" s="245"/>
      <c r="AK48" s="306"/>
      <c r="AL48" s="245"/>
      <c r="AM48" s="306"/>
      <c r="AN48" s="245"/>
      <c r="AO48" s="306"/>
      <c r="AP48" s="245"/>
      <c r="AQ48" s="306"/>
      <c r="AR48" s="245"/>
      <c r="AS48" s="306"/>
      <c r="AT48" s="245"/>
      <c r="AU48" s="558">
        <f t="shared" si="0"/>
        <v>0</v>
      </c>
      <c r="AV48" s="559">
        <f t="shared" si="1"/>
        <v>0</v>
      </c>
    </row>
    <row r="49" spans="1:48" ht="15.75" customHeight="1" thickBot="1" thickTop="1">
      <c r="A49" s="13" t="s">
        <v>5</v>
      </c>
      <c r="B49" s="176"/>
      <c r="C49" s="560">
        <f aca="true" t="shared" si="2" ref="C49:AV49">SUM(C6:C48)</f>
        <v>0</v>
      </c>
      <c r="D49" s="562">
        <f t="shared" si="2"/>
        <v>0</v>
      </c>
      <c r="E49" s="560">
        <f t="shared" si="2"/>
        <v>0</v>
      </c>
      <c r="F49" s="562">
        <f t="shared" si="2"/>
        <v>0</v>
      </c>
      <c r="G49" s="560">
        <f t="shared" si="2"/>
        <v>0</v>
      </c>
      <c r="H49" s="562">
        <f t="shared" si="2"/>
        <v>0</v>
      </c>
      <c r="I49" s="560">
        <f t="shared" si="2"/>
        <v>0</v>
      </c>
      <c r="J49" s="562">
        <f t="shared" si="2"/>
        <v>0</v>
      </c>
      <c r="K49" s="560">
        <f t="shared" si="2"/>
        <v>0</v>
      </c>
      <c r="L49" s="562">
        <f t="shared" si="2"/>
        <v>0</v>
      </c>
      <c r="M49" s="560">
        <f t="shared" si="2"/>
        <v>0</v>
      </c>
      <c r="N49" s="562">
        <f t="shared" si="2"/>
        <v>0</v>
      </c>
      <c r="O49" s="560">
        <f t="shared" si="2"/>
        <v>0</v>
      </c>
      <c r="P49" s="562">
        <f t="shared" si="2"/>
        <v>0</v>
      </c>
      <c r="Q49" s="560">
        <f t="shared" si="2"/>
        <v>0</v>
      </c>
      <c r="R49" s="562">
        <f t="shared" si="2"/>
        <v>0</v>
      </c>
      <c r="S49" s="560">
        <f t="shared" si="2"/>
        <v>0</v>
      </c>
      <c r="T49" s="562">
        <f t="shared" si="2"/>
        <v>0</v>
      </c>
      <c r="U49" s="560">
        <f t="shared" si="2"/>
        <v>0</v>
      </c>
      <c r="V49" s="562">
        <f t="shared" si="2"/>
        <v>0</v>
      </c>
      <c r="W49" s="560">
        <f t="shared" si="2"/>
        <v>0</v>
      </c>
      <c r="X49" s="562">
        <f t="shared" si="2"/>
        <v>0</v>
      </c>
      <c r="Y49" s="560">
        <f t="shared" si="2"/>
        <v>0</v>
      </c>
      <c r="Z49" s="562">
        <f t="shared" si="2"/>
        <v>0</v>
      </c>
      <c r="AA49" s="560">
        <f t="shared" si="2"/>
        <v>0</v>
      </c>
      <c r="AB49" s="562">
        <f t="shared" si="2"/>
        <v>0</v>
      </c>
      <c r="AC49" s="560">
        <f t="shared" si="2"/>
        <v>0</v>
      </c>
      <c r="AD49" s="562">
        <f t="shared" si="2"/>
        <v>0</v>
      </c>
      <c r="AE49" s="560">
        <f t="shared" si="2"/>
        <v>0</v>
      </c>
      <c r="AF49" s="562">
        <f t="shared" si="2"/>
        <v>0</v>
      </c>
      <c r="AG49" s="560">
        <f t="shared" si="2"/>
        <v>0</v>
      </c>
      <c r="AH49" s="562">
        <f t="shared" si="2"/>
        <v>0</v>
      </c>
      <c r="AI49" s="560">
        <f t="shared" si="2"/>
        <v>0</v>
      </c>
      <c r="AJ49" s="562">
        <f t="shared" si="2"/>
        <v>0</v>
      </c>
      <c r="AK49" s="560">
        <f t="shared" si="2"/>
        <v>0</v>
      </c>
      <c r="AL49" s="562">
        <f t="shared" si="2"/>
        <v>0</v>
      </c>
      <c r="AM49" s="560">
        <f t="shared" si="2"/>
        <v>0</v>
      </c>
      <c r="AN49" s="562">
        <f t="shared" si="2"/>
        <v>0</v>
      </c>
      <c r="AO49" s="560">
        <f t="shared" si="2"/>
        <v>0</v>
      </c>
      <c r="AP49" s="562">
        <f t="shared" si="2"/>
        <v>0</v>
      </c>
      <c r="AQ49" s="560">
        <f t="shared" si="2"/>
        <v>0</v>
      </c>
      <c r="AR49" s="562">
        <f t="shared" si="2"/>
        <v>0</v>
      </c>
      <c r="AS49" s="560">
        <f t="shared" si="2"/>
        <v>0</v>
      </c>
      <c r="AT49" s="562">
        <f t="shared" si="2"/>
        <v>0</v>
      </c>
      <c r="AU49" s="560">
        <f t="shared" si="2"/>
        <v>0</v>
      </c>
      <c r="AV49" s="561">
        <f t="shared" si="2"/>
        <v>0</v>
      </c>
    </row>
  </sheetData>
  <sheetProtection password="EA98" sheet="1" scenarios="1" formatColumns="0" selectLockedCells="1"/>
  <mergeCells count="5">
    <mergeCell ref="G4:H4"/>
    <mergeCell ref="S2:Z2"/>
    <mergeCell ref="AO2:AV2"/>
    <mergeCell ref="C1:W1"/>
    <mergeCell ref="AA1:AS1"/>
  </mergeCells>
  <printOptions horizontalCentered="1" verticalCentered="1"/>
  <pageMargins left="0.2" right="0.2" top="0.1968503937007874" bottom="0.17" header="0.22" footer="0.19"/>
  <pageSetup horizontalDpi="300" verticalDpi="3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9"/>
  <dimension ref="A1:U51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33203125" defaultRowHeight="10.5"/>
  <cols>
    <col min="1" max="1" width="45.83203125" style="25" customWidth="1"/>
    <col min="2" max="2" width="8.83203125" style="29" customWidth="1"/>
    <col min="3" max="10" width="11.33203125" style="25" customWidth="1"/>
    <col min="11" max="16384" width="10.66015625" style="25" customWidth="1"/>
  </cols>
  <sheetData>
    <row r="1" spans="1:21" s="5" customFormat="1" ht="38.2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M1" s="483"/>
      <c r="N1" s="25"/>
      <c r="O1" s="25"/>
      <c r="P1" s="25"/>
      <c r="Q1" s="25"/>
      <c r="R1" s="25"/>
      <c r="S1" s="25"/>
      <c r="T1" s="25"/>
      <c r="U1" s="25"/>
    </row>
    <row r="2" spans="1:10" ht="30" customHeight="1" thickBot="1">
      <c r="A2" s="22"/>
      <c r="B2" s="23"/>
      <c r="C2" s="24"/>
      <c r="D2" s="24"/>
      <c r="E2" s="24"/>
      <c r="F2" s="24"/>
      <c r="G2" s="660"/>
      <c r="H2" s="660"/>
      <c r="I2" s="660"/>
      <c r="J2" s="660"/>
    </row>
    <row r="3" spans="1:18" ht="15.75" customHeight="1" thickBot="1">
      <c r="A3" s="345"/>
      <c r="B3" s="350"/>
      <c r="C3" s="351" t="s">
        <v>199</v>
      </c>
      <c r="D3" s="351"/>
      <c r="E3" s="351"/>
      <c r="F3" s="351"/>
      <c r="G3" s="351"/>
      <c r="H3" s="351"/>
      <c r="I3" s="351"/>
      <c r="J3" s="352"/>
      <c r="K3" s="352"/>
      <c r="L3" s="352"/>
      <c r="M3" s="352"/>
      <c r="N3" s="352"/>
      <c r="O3" s="352"/>
      <c r="P3" s="352"/>
      <c r="Q3" s="352"/>
      <c r="R3" s="352"/>
    </row>
    <row r="4" spans="1:18" ht="36" customHeight="1" thickTop="1">
      <c r="A4" s="26" t="s">
        <v>77</v>
      </c>
      <c r="B4" s="27" t="s">
        <v>1</v>
      </c>
      <c r="C4" s="579" t="s">
        <v>7</v>
      </c>
      <c r="D4" s="580"/>
      <c r="E4" s="581" t="s">
        <v>131</v>
      </c>
      <c r="F4" s="481"/>
      <c r="G4" s="675" t="s">
        <v>263</v>
      </c>
      <c r="H4" s="676"/>
      <c r="I4" s="671" t="s">
        <v>264</v>
      </c>
      <c r="J4" s="672"/>
      <c r="K4" s="671" t="s">
        <v>237</v>
      </c>
      <c r="L4" s="672"/>
      <c r="M4" s="581" t="s">
        <v>8</v>
      </c>
      <c r="N4" s="481"/>
      <c r="O4" s="582" t="s">
        <v>132</v>
      </c>
      <c r="P4" s="580"/>
      <c r="Q4" s="482" t="s">
        <v>5</v>
      </c>
      <c r="R4" s="481"/>
    </row>
    <row r="5" spans="1:18" ht="11.25">
      <c r="A5" s="26"/>
      <c r="B5" s="27"/>
      <c r="C5" s="673" t="s">
        <v>244</v>
      </c>
      <c r="D5" s="674"/>
      <c r="E5" s="673" t="s">
        <v>245</v>
      </c>
      <c r="F5" s="674"/>
      <c r="G5" s="673" t="s">
        <v>248</v>
      </c>
      <c r="H5" s="674"/>
      <c r="I5" s="673" t="s">
        <v>249</v>
      </c>
      <c r="J5" s="674"/>
      <c r="K5" s="673" t="s">
        <v>250</v>
      </c>
      <c r="L5" s="674"/>
      <c r="M5" s="673" t="s">
        <v>246</v>
      </c>
      <c r="N5" s="674"/>
      <c r="O5" s="673" t="s">
        <v>247</v>
      </c>
      <c r="P5" s="674"/>
      <c r="Q5" s="485"/>
      <c r="R5" s="570"/>
    </row>
    <row r="6" spans="1:18" ht="12" customHeight="1">
      <c r="A6" s="26"/>
      <c r="B6" s="27"/>
      <c r="C6" s="323" t="s">
        <v>3</v>
      </c>
      <c r="D6" s="486" t="s">
        <v>4</v>
      </c>
      <c r="E6" s="323" t="s">
        <v>3</v>
      </c>
      <c r="F6" s="486" t="s">
        <v>4</v>
      </c>
      <c r="G6" s="323" t="s">
        <v>3</v>
      </c>
      <c r="H6" s="486" t="s">
        <v>4</v>
      </c>
      <c r="I6" s="323" t="s">
        <v>3</v>
      </c>
      <c r="J6" s="486" t="s">
        <v>4</v>
      </c>
      <c r="K6" s="323" t="s">
        <v>3</v>
      </c>
      <c r="L6" s="486" t="s">
        <v>4</v>
      </c>
      <c r="M6" s="323" t="s">
        <v>3</v>
      </c>
      <c r="N6" s="486" t="s">
        <v>4</v>
      </c>
      <c r="O6" s="323" t="s">
        <v>3</v>
      </c>
      <c r="P6" s="486" t="s">
        <v>4</v>
      </c>
      <c r="Q6" s="323" t="s">
        <v>3</v>
      </c>
      <c r="R6" s="486" t="s">
        <v>4</v>
      </c>
    </row>
    <row r="7" spans="1:18" s="336" customFormat="1" ht="9" thickBot="1">
      <c r="A7" s="333"/>
      <c r="B7" s="577"/>
      <c r="C7" s="334" t="s">
        <v>9</v>
      </c>
      <c r="D7" s="335" t="s">
        <v>9</v>
      </c>
      <c r="E7" s="334" t="s">
        <v>9</v>
      </c>
      <c r="F7" s="335" t="s">
        <v>9</v>
      </c>
      <c r="G7" s="334" t="s">
        <v>9</v>
      </c>
      <c r="H7" s="335" t="s">
        <v>9</v>
      </c>
      <c r="I7" s="334" t="s">
        <v>9</v>
      </c>
      <c r="J7" s="335" t="s">
        <v>9</v>
      </c>
      <c r="K7" s="334" t="s">
        <v>9</v>
      </c>
      <c r="L7" s="335" t="s">
        <v>9</v>
      </c>
      <c r="M7" s="334" t="s">
        <v>9</v>
      </c>
      <c r="N7" s="335" t="s">
        <v>9</v>
      </c>
      <c r="O7" s="334" t="s">
        <v>9</v>
      </c>
      <c r="P7" s="335" t="s">
        <v>9</v>
      </c>
      <c r="Q7" s="334" t="s">
        <v>9</v>
      </c>
      <c r="R7" s="335" t="s">
        <v>9</v>
      </c>
    </row>
    <row r="8" spans="1:18" ht="12.75" customHeight="1" thickTop="1">
      <c r="A8" s="19" t="str">
        <f>'t1'!A6</f>
        <v>Comandante Generale</v>
      </c>
      <c r="B8" s="254" t="str">
        <f>'t1'!B6</f>
        <v>0D0219</v>
      </c>
      <c r="C8" s="319"/>
      <c r="D8" s="320"/>
      <c r="E8" s="319"/>
      <c r="F8" s="320"/>
      <c r="G8" s="319"/>
      <c r="H8" s="320"/>
      <c r="I8" s="319"/>
      <c r="J8" s="320"/>
      <c r="K8" s="319"/>
      <c r="L8" s="320"/>
      <c r="M8" s="319"/>
      <c r="N8" s="320"/>
      <c r="O8" s="319"/>
      <c r="P8" s="320"/>
      <c r="Q8" s="567">
        <f>SUM(C8,E8,G8,I8,K8,M8,O8)</f>
        <v>0</v>
      </c>
      <c r="R8" s="568">
        <f>SUM(D8,F8,H8,J8,L8,N8,P8)</f>
        <v>0</v>
      </c>
    </row>
    <row r="9" spans="1:18" ht="12.75" customHeight="1">
      <c r="A9" s="175" t="str">
        <f>'t1'!A7</f>
        <v>Generale Corpo di Armata</v>
      </c>
      <c r="B9" s="244" t="str">
        <f>'t1'!B7</f>
        <v>0D0554</v>
      </c>
      <c r="C9" s="321"/>
      <c r="D9" s="322"/>
      <c r="E9" s="321"/>
      <c r="F9" s="322"/>
      <c r="G9" s="321"/>
      <c r="H9" s="322"/>
      <c r="I9" s="321"/>
      <c r="J9" s="322"/>
      <c r="K9" s="321"/>
      <c r="L9" s="322"/>
      <c r="M9" s="321"/>
      <c r="N9" s="322"/>
      <c r="O9" s="321"/>
      <c r="P9" s="322"/>
      <c r="Q9" s="565">
        <f aca="true" t="shared" si="0" ref="Q9:Q50">SUM(C9,E9,G9,I9,K9,M9,O9)</f>
        <v>0</v>
      </c>
      <c r="R9" s="569">
        <f aca="true" t="shared" si="1" ref="R9:R50">SUM(D9,F9,H9,J9,L9,N9,P9)</f>
        <v>0</v>
      </c>
    </row>
    <row r="10" spans="1:18" ht="12.75" customHeight="1">
      <c r="A10" s="175" t="str">
        <f>'t1'!A8</f>
        <v>Generale di Divisione</v>
      </c>
      <c r="B10" s="244" t="str">
        <f>'t1'!B8</f>
        <v>0D0221</v>
      </c>
      <c r="C10" s="321"/>
      <c r="D10" s="322"/>
      <c r="E10" s="321"/>
      <c r="F10" s="322"/>
      <c r="G10" s="321"/>
      <c r="H10" s="322"/>
      <c r="I10" s="321"/>
      <c r="J10" s="322"/>
      <c r="K10" s="321"/>
      <c r="L10" s="322"/>
      <c r="M10" s="321"/>
      <c r="N10" s="322"/>
      <c r="O10" s="321"/>
      <c r="P10" s="322"/>
      <c r="Q10" s="565">
        <f t="shared" si="0"/>
        <v>0</v>
      </c>
      <c r="R10" s="569">
        <f t="shared" si="1"/>
        <v>0</v>
      </c>
    </row>
    <row r="11" spans="1:18" ht="12.75" customHeight="1">
      <c r="A11" s="175" t="str">
        <f>'t1'!A9</f>
        <v>Generale di Brigata</v>
      </c>
      <c r="B11" s="244" t="str">
        <f>'t1'!B9</f>
        <v>0D0220</v>
      </c>
      <c r="C11" s="321"/>
      <c r="D11" s="322"/>
      <c r="E11" s="321"/>
      <c r="F11" s="322"/>
      <c r="G11" s="321"/>
      <c r="H11" s="322"/>
      <c r="I11" s="321"/>
      <c r="J11" s="322"/>
      <c r="K11" s="321"/>
      <c r="L11" s="322"/>
      <c r="M11" s="321"/>
      <c r="N11" s="322"/>
      <c r="O11" s="321"/>
      <c r="P11" s="322"/>
      <c r="Q11" s="565">
        <f t="shared" si="0"/>
        <v>0</v>
      </c>
      <c r="R11" s="569">
        <f t="shared" si="1"/>
        <v>0</v>
      </c>
    </row>
    <row r="12" spans="1:18" ht="12.75" customHeight="1">
      <c r="A12" s="175" t="str">
        <f>'t1'!A10</f>
        <v>Colonnello + 25 Anni</v>
      </c>
      <c r="B12" s="244" t="str">
        <f>'t1'!B10</f>
        <v>0D0218</v>
      </c>
      <c r="C12" s="321"/>
      <c r="D12" s="322"/>
      <c r="E12" s="321"/>
      <c r="F12" s="322"/>
      <c r="G12" s="321"/>
      <c r="H12" s="322"/>
      <c r="I12" s="321"/>
      <c r="J12" s="322"/>
      <c r="K12" s="321"/>
      <c r="L12" s="322"/>
      <c r="M12" s="321"/>
      <c r="N12" s="322"/>
      <c r="O12" s="321"/>
      <c r="P12" s="322"/>
      <c r="Q12" s="565">
        <f t="shared" si="0"/>
        <v>0</v>
      </c>
      <c r="R12" s="569">
        <f t="shared" si="1"/>
        <v>0</v>
      </c>
    </row>
    <row r="13" spans="1:18" ht="12.75" customHeight="1">
      <c r="A13" s="175" t="str">
        <f>'t1'!A11</f>
        <v>Colonnello + 23 Anni</v>
      </c>
      <c r="B13" s="244" t="str">
        <f>'t1'!B11</f>
        <v>0D0524</v>
      </c>
      <c r="C13" s="321"/>
      <c r="D13" s="322"/>
      <c r="E13" s="321"/>
      <c r="F13" s="322"/>
      <c r="G13" s="321"/>
      <c r="H13" s="322"/>
      <c r="I13" s="321"/>
      <c r="J13" s="322"/>
      <c r="K13" s="321"/>
      <c r="L13" s="322"/>
      <c r="M13" s="321"/>
      <c r="N13" s="322"/>
      <c r="O13" s="321"/>
      <c r="P13" s="322"/>
      <c r="Q13" s="565">
        <f t="shared" si="0"/>
        <v>0</v>
      </c>
      <c r="R13" s="569">
        <f t="shared" si="1"/>
        <v>0</v>
      </c>
    </row>
    <row r="14" spans="1:18" ht="12.75" customHeight="1">
      <c r="A14" s="175" t="str">
        <f>'t1'!A12</f>
        <v>Colonnello</v>
      </c>
      <c r="B14" s="244" t="str">
        <f>'t1'!B12</f>
        <v>0D0217</v>
      </c>
      <c r="C14" s="321"/>
      <c r="D14" s="322"/>
      <c r="E14" s="321"/>
      <c r="F14" s="322"/>
      <c r="G14" s="321"/>
      <c r="H14" s="322"/>
      <c r="I14" s="321"/>
      <c r="J14" s="322"/>
      <c r="K14" s="321"/>
      <c r="L14" s="322"/>
      <c r="M14" s="321"/>
      <c r="N14" s="322"/>
      <c r="O14" s="321"/>
      <c r="P14" s="322"/>
      <c r="Q14" s="565">
        <f t="shared" si="0"/>
        <v>0</v>
      </c>
      <c r="R14" s="569">
        <f t="shared" si="1"/>
        <v>0</v>
      </c>
    </row>
    <row r="15" spans="1:18" ht="12.75" customHeight="1">
      <c r="A15" s="175" t="str">
        <f>'t1'!A13</f>
        <v>Tenente Colonnello + 25 Anni</v>
      </c>
      <c r="B15" s="244" t="str">
        <f>'t1'!B13</f>
        <v>0D0229</v>
      </c>
      <c r="C15" s="321"/>
      <c r="D15" s="322"/>
      <c r="E15" s="321"/>
      <c r="F15" s="322"/>
      <c r="G15" s="321"/>
      <c r="H15" s="322"/>
      <c r="I15" s="321"/>
      <c r="J15" s="322"/>
      <c r="K15" s="321"/>
      <c r="L15" s="322"/>
      <c r="M15" s="321"/>
      <c r="N15" s="322"/>
      <c r="O15" s="321"/>
      <c r="P15" s="322"/>
      <c r="Q15" s="565">
        <f t="shared" si="0"/>
        <v>0</v>
      </c>
      <c r="R15" s="569">
        <f t="shared" si="1"/>
        <v>0</v>
      </c>
    </row>
    <row r="16" spans="1:18" ht="12.75" customHeight="1">
      <c r="A16" s="175" t="str">
        <f>'t1'!A14</f>
        <v>Tenente Colonnello + 23 Anni</v>
      </c>
      <c r="B16" s="244" t="str">
        <f>'t1'!B14</f>
        <v>0D0525</v>
      </c>
      <c r="C16" s="321"/>
      <c r="D16" s="322"/>
      <c r="E16" s="321"/>
      <c r="F16" s="322"/>
      <c r="G16" s="321"/>
      <c r="H16" s="322"/>
      <c r="I16" s="321"/>
      <c r="J16" s="322"/>
      <c r="K16" s="321"/>
      <c r="L16" s="322"/>
      <c r="M16" s="321"/>
      <c r="N16" s="322"/>
      <c r="O16" s="321"/>
      <c r="P16" s="322"/>
      <c r="Q16" s="565">
        <f t="shared" si="0"/>
        <v>0</v>
      </c>
      <c r="R16" s="569">
        <f t="shared" si="1"/>
        <v>0</v>
      </c>
    </row>
    <row r="17" spans="1:18" ht="12.75" customHeight="1">
      <c r="A17" s="175" t="str">
        <f>'t1'!A15</f>
        <v>Tenente Colonnello + 15 Anni</v>
      </c>
      <c r="B17" s="244" t="str">
        <f>'t1'!B15</f>
        <v>0D0228</v>
      </c>
      <c r="C17" s="321"/>
      <c r="D17" s="322"/>
      <c r="E17" s="321"/>
      <c r="F17" s="322"/>
      <c r="G17" s="321"/>
      <c r="H17" s="322"/>
      <c r="I17" s="321"/>
      <c r="J17" s="322"/>
      <c r="K17" s="321"/>
      <c r="L17" s="322"/>
      <c r="M17" s="321"/>
      <c r="N17" s="322"/>
      <c r="O17" s="321"/>
      <c r="P17" s="322"/>
      <c r="Q17" s="565">
        <f t="shared" si="0"/>
        <v>0</v>
      </c>
      <c r="R17" s="569">
        <f t="shared" si="1"/>
        <v>0</v>
      </c>
    </row>
    <row r="18" spans="1:18" ht="12.75" customHeight="1">
      <c r="A18" s="175" t="str">
        <f>'t1'!A16</f>
        <v>Tenente Colonnello + 13 Anni</v>
      </c>
      <c r="B18" s="244" t="str">
        <f>'t1'!B16</f>
        <v>0D0526</v>
      </c>
      <c r="C18" s="321"/>
      <c r="D18" s="322"/>
      <c r="E18" s="321"/>
      <c r="F18" s="322"/>
      <c r="G18" s="321"/>
      <c r="H18" s="322"/>
      <c r="I18" s="321"/>
      <c r="J18" s="322"/>
      <c r="K18" s="321"/>
      <c r="L18" s="322"/>
      <c r="M18" s="321"/>
      <c r="N18" s="322"/>
      <c r="O18" s="321"/>
      <c r="P18" s="322"/>
      <c r="Q18" s="565">
        <f t="shared" si="0"/>
        <v>0</v>
      </c>
      <c r="R18" s="569">
        <f t="shared" si="1"/>
        <v>0</v>
      </c>
    </row>
    <row r="19" spans="1:18" ht="12.75" customHeight="1">
      <c r="A19" s="175" t="str">
        <f>'t1'!A17</f>
        <v>Maggiore + 25 Anni</v>
      </c>
      <c r="B19" s="244" t="str">
        <f>'t1'!B17</f>
        <v>0D0223</v>
      </c>
      <c r="C19" s="321"/>
      <c r="D19" s="322"/>
      <c r="E19" s="321"/>
      <c r="F19" s="322"/>
      <c r="G19" s="321"/>
      <c r="H19" s="322"/>
      <c r="I19" s="321"/>
      <c r="J19" s="322"/>
      <c r="K19" s="321"/>
      <c r="L19" s="322"/>
      <c r="M19" s="321"/>
      <c r="N19" s="322"/>
      <c r="O19" s="321"/>
      <c r="P19" s="322"/>
      <c r="Q19" s="565">
        <f t="shared" si="0"/>
        <v>0</v>
      </c>
      <c r="R19" s="569">
        <f t="shared" si="1"/>
        <v>0</v>
      </c>
    </row>
    <row r="20" spans="1:18" ht="12.75" customHeight="1">
      <c r="A20" s="175" t="str">
        <f>'t1'!A18</f>
        <v>Maggiore + 23 Anni</v>
      </c>
      <c r="B20" s="244" t="str">
        <f>'t1'!B18</f>
        <v>0D0527</v>
      </c>
      <c r="C20" s="321"/>
      <c r="D20" s="322"/>
      <c r="E20" s="321"/>
      <c r="F20" s="322"/>
      <c r="G20" s="321"/>
      <c r="H20" s="322"/>
      <c r="I20" s="321"/>
      <c r="J20" s="322"/>
      <c r="K20" s="321"/>
      <c r="L20" s="322"/>
      <c r="M20" s="321"/>
      <c r="N20" s="322"/>
      <c r="O20" s="321"/>
      <c r="P20" s="322"/>
      <c r="Q20" s="565">
        <f t="shared" si="0"/>
        <v>0</v>
      </c>
      <c r="R20" s="569">
        <f t="shared" si="1"/>
        <v>0</v>
      </c>
    </row>
    <row r="21" spans="1:18" ht="12.75" customHeight="1">
      <c r="A21" s="175" t="str">
        <f>'t1'!A19</f>
        <v>Maggiore + 15 Anni</v>
      </c>
      <c r="B21" s="244" t="str">
        <f>'t1'!B19</f>
        <v>0D0302</v>
      </c>
      <c r="C21" s="321"/>
      <c r="D21" s="322"/>
      <c r="E21" s="321"/>
      <c r="F21" s="322"/>
      <c r="G21" s="321"/>
      <c r="H21" s="322"/>
      <c r="I21" s="321"/>
      <c r="J21" s="322"/>
      <c r="K21" s="321"/>
      <c r="L21" s="322"/>
      <c r="M21" s="321"/>
      <c r="N21" s="322"/>
      <c r="O21" s="321"/>
      <c r="P21" s="322"/>
      <c r="Q21" s="565">
        <f t="shared" si="0"/>
        <v>0</v>
      </c>
      <c r="R21" s="569">
        <f t="shared" si="1"/>
        <v>0</v>
      </c>
    </row>
    <row r="22" spans="1:18" ht="12.75" customHeight="1">
      <c r="A22" s="175" t="str">
        <f>'t1'!A20</f>
        <v>Maggiore + 13 Anni</v>
      </c>
      <c r="B22" s="244" t="str">
        <f>'t1'!B20</f>
        <v>0D0528</v>
      </c>
      <c r="C22" s="321"/>
      <c r="D22" s="322"/>
      <c r="E22" s="321"/>
      <c r="F22" s="322"/>
      <c r="G22" s="321"/>
      <c r="H22" s="322"/>
      <c r="I22" s="321"/>
      <c r="J22" s="322"/>
      <c r="K22" s="321"/>
      <c r="L22" s="322"/>
      <c r="M22" s="321"/>
      <c r="N22" s="322"/>
      <c r="O22" s="321"/>
      <c r="P22" s="322"/>
      <c r="Q22" s="565">
        <f t="shared" si="0"/>
        <v>0</v>
      </c>
      <c r="R22" s="569">
        <f t="shared" si="1"/>
        <v>0</v>
      </c>
    </row>
    <row r="23" spans="1:18" ht="12.75" customHeight="1">
      <c r="A23" s="175" t="str">
        <f>'t1'!A21</f>
        <v>Capitano + 25 Anni</v>
      </c>
      <c r="B23" s="244" t="str">
        <f>'t1'!B21</f>
        <v>0D0233</v>
      </c>
      <c r="C23" s="321"/>
      <c r="D23" s="322"/>
      <c r="E23" s="321"/>
      <c r="F23" s="322"/>
      <c r="G23" s="321"/>
      <c r="H23" s="322"/>
      <c r="I23" s="321"/>
      <c r="J23" s="322"/>
      <c r="K23" s="321"/>
      <c r="L23" s="322"/>
      <c r="M23" s="321"/>
      <c r="N23" s="322"/>
      <c r="O23" s="321"/>
      <c r="P23" s="322"/>
      <c r="Q23" s="565">
        <f t="shared" si="0"/>
        <v>0</v>
      </c>
      <c r="R23" s="569">
        <f t="shared" si="1"/>
        <v>0</v>
      </c>
    </row>
    <row r="24" spans="1:18" ht="12.75" customHeight="1">
      <c r="A24" s="175" t="str">
        <f>'t1'!A22</f>
        <v>Capitano + 23 Anni</v>
      </c>
      <c r="B24" s="244" t="str">
        <f>'t1'!B22</f>
        <v>0D0529</v>
      </c>
      <c r="C24" s="321"/>
      <c r="D24" s="322"/>
      <c r="E24" s="321"/>
      <c r="F24" s="322"/>
      <c r="G24" s="321"/>
      <c r="H24" s="322"/>
      <c r="I24" s="321"/>
      <c r="J24" s="322"/>
      <c r="K24" s="321"/>
      <c r="L24" s="322"/>
      <c r="M24" s="321"/>
      <c r="N24" s="322"/>
      <c r="O24" s="321"/>
      <c r="P24" s="322"/>
      <c r="Q24" s="565">
        <f t="shared" si="0"/>
        <v>0</v>
      </c>
      <c r="R24" s="569">
        <f t="shared" si="1"/>
        <v>0</v>
      </c>
    </row>
    <row r="25" spans="1:18" ht="12.75" customHeight="1">
      <c r="A25" s="175" t="str">
        <f>'t1'!A23</f>
        <v>Capitano + 15 Anni</v>
      </c>
      <c r="B25" s="244" t="str">
        <f>'t1'!B23</f>
        <v>0D0232</v>
      </c>
      <c r="C25" s="321"/>
      <c r="D25" s="322"/>
      <c r="E25" s="321"/>
      <c r="F25" s="322"/>
      <c r="G25" s="321"/>
      <c r="H25" s="322"/>
      <c r="I25" s="321"/>
      <c r="J25" s="322"/>
      <c r="K25" s="321"/>
      <c r="L25" s="322"/>
      <c r="M25" s="321"/>
      <c r="N25" s="322"/>
      <c r="O25" s="321"/>
      <c r="P25" s="322"/>
      <c r="Q25" s="565">
        <f t="shared" si="0"/>
        <v>0</v>
      </c>
      <c r="R25" s="569">
        <f t="shared" si="1"/>
        <v>0</v>
      </c>
    </row>
    <row r="26" spans="1:18" ht="12.75" customHeight="1">
      <c r="A26" s="175" t="str">
        <f>'t1'!A24</f>
        <v>Capitano + 13 Anni</v>
      </c>
      <c r="B26" s="244" t="str">
        <f>'t1'!B24</f>
        <v>0D0530</v>
      </c>
      <c r="C26" s="321"/>
      <c r="D26" s="322"/>
      <c r="E26" s="321"/>
      <c r="F26" s="322"/>
      <c r="G26" s="321"/>
      <c r="H26" s="322"/>
      <c r="I26" s="321"/>
      <c r="J26" s="322"/>
      <c r="K26" s="321"/>
      <c r="L26" s="322"/>
      <c r="M26" s="321"/>
      <c r="N26" s="322"/>
      <c r="O26" s="321"/>
      <c r="P26" s="322"/>
      <c r="Q26" s="565">
        <f t="shared" si="0"/>
        <v>0</v>
      </c>
      <c r="R26" s="569">
        <f t="shared" si="1"/>
        <v>0</v>
      </c>
    </row>
    <row r="27" spans="1:18" ht="12.75" customHeight="1">
      <c r="A27" s="175" t="str">
        <f>'t1'!A25</f>
        <v>Tenente Colonnello</v>
      </c>
      <c r="B27" s="244" t="str">
        <f>'t1'!B25</f>
        <v>019312</v>
      </c>
      <c r="C27" s="321"/>
      <c r="D27" s="322"/>
      <c r="E27" s="321"/>
      <c r="F27" s="322"/>
      <c r="G27" s="321"/>
      <c r="H27" s="322"/>
      <c r="I27" s="321"/>
      <c r="J27" s="322"/>
      <c r="K27" s="321"/>
      <c r="L27" s="322"/>
      <c r="M27" s="321"/>
      <c r="N27" s="322"/>
      <c r="O27" s="321"/>
      <c r="P27" s="322"/>
      <c r="Q27" s="565">
        <f t="shared" si="0"/>
        <v>0</v>
      </c>
      <c r="R27" s="569">
        <f t="shared" si="1"/>
        <v>0</v>
      </c>
    </row>
    <row r="28" spans="1:18" ht="12.75" customHeight="1">
      <c r="A28" s="175" t="str">
        <f>'t1'!A26</f>
        <v>Maggiore </v>
      </c>
      <c r="B28" s="244" t="str">
        <f>'t1'!B26</f>
        <v>019222</v>
      </c>
      <c r="C28" s="321"/>
      <c r="D28" s="322"/>
      <c r="E28" s="321"/>
      <c r="F28" s="322"/>
      <c r="G28" s="321"/>
      <c r="H28" s="322"/>
      <c r="I28" s="321"/>
      <c r="J28" s="322"/>
      <c r="K28" s="321"/>
      <c r="L28" s="322"/>
      <c r="M28" s="321"/>
      <c r="N28" s="322"/>
      <c r="O28" s="321"/>
      <c r="P28" s="322"/>
      <c r="Q28" s="565">
        <f t="shared" si="0"/>
        <v>0</v>
      </c>
      <c r="R28" s="569">
        <f t="shared" si="1"/>
        <v>0</v>
      </c>
    </row>
    <row r="29" spans="1:18" ht="12.75" customHeight="1">
      <c r="A29" s="175" t="str">
        <f>'t1'!A27</f>
        <v>Capitano</v>
      </c>
      <c r="B29" s="244" t="str">
        <f>'t1'!B27</f>
        <v>018213</v>
      </c>
      <c r="C29" s="321"/>
      <c r="D29" s="322"/>
      <c r="E29" s="321"/>
      <c r="F29" s="322"/>
      <c r="G29" s="321"/>
      <c r="H29" s="322"/>
      <c r="I29" s="321"/>
      <c r="J29" s="322"/>
      <c r="K29" s="321"/>
      <c r="L29" s="322"/>
      <c r="M29" s="321"/>
      <c r="N29" s="322"/>
      <c r="O29" s="321"/>
      <c r="P29" s="322"/>
      <c r="Q29" s="565">
        <f t="shared" si="0"/>
        <v>0</v>
      </c>
      <c r="R29" s="569">
        <f t="shared" si="1"/>
        <v>0</v>
      </c>
    </row>
    <row r="30" spans="1:18" ht="12.75" customHeight="1">
      <c r="A30" s="175" t="str">
        <f>'t1'!A28</f>
        <v>Tenente </v>
      </c>
      <c r="B30" s="244" t="str">
        <f>'t1'!B28</f>
        <v>018226</v>
      </c>
      <c r="C30" s="321"/>
      <c r="D30" s="322"/>
      <c r="E30" s="321"/>
      <c r="F30" s="322"/>
      <c r="G30" s="321"/>
      <c r="H30" s="322"/>
      <c r="I30" s="321"/>
      <c r="J30" s="322"/>
      <c r="K30" s="321"/>
      <c r="L30" s="322"/>
      <c r="M30" s="321"/>
      <c r="N30" s="322"/>
      <c r="O30" s="321"/>
      <c r="P30" s="322"/>
      <c r="Q30" s="565">
        <f t="shared" si="0"/>
        <v>0</v>
      </c>
      <c r="R30" s="569">
        <f t="shared" si="1"/>
        <v>0</v>
      </c>
    </row>
    <row r="31" spans="1:18" ht="12.75" customHeight="1">
      <c r="A31" s="175" t="str">
        <f>'t1'!A29</f>
        <v>Sottotenente </v>
      </c>
      <c r="B31" s="244" t="str">
        <f>'t1'!B29</f>
        <v>017225</v>
      </c>
      <c r="C31" s="321"/>
      <c r="D31" s="322"/>
      <c r="E31" s="321"/>
      <c r="F31" s="322"/>
      <c r="G31" s="321"/>
      <c r="H31" s="322"/>
      <c r="I31" s="321"/>
      <c r="J31" s="322"/>
      <c r="K31" s="321"/>
      <c r="L31" s="322"/>
      <c r="M31" s="321"/>
      <c r="N31" s="322"/>
      <c r="O31" s="321"/>
      <c r="P31" s="322"/>
      <c r="Q31" s="565">
        <f t="shared" si="0"/>
        <v>0</v>
      </c>
      <c r="R31" s="569">
        <f t="shared" si="1"/>
        <v>0</v>
      </c>
    </row>
    <row r="32" spans="1:18" ht="12.75" customHeight="1">
      <c r="A32" s="175" t="str">
        <f>'t1'!A30</f>
        <v>Maresciallo Aiutante S.U.P.S. Luogotenente </v>
      </c>
      <c r="B32" s="244" t="str">
        <f>'t1'!B30</f>
        <v>017836</v>
      </c>
      <c r="C32" s="321"/>
      <c r="D32" s="322"/>
      <c r="E32" s="321"/>
      <c r="F32" s="322"/>
      <c r="G32" s="321"/>
      <c r="H32" s="322"/>
      <c r="I32" s="321"/>
      <c r="J32" s="322"/>
      <c r="K32" s="321"/>
      <c r="L32" s="322"/>
      <c r="M32" s="321"/>
      <c r="N32" s="322"/>
      <c r="O32" s="321"/>
      <c r="P32" s="322"/>
      <c r="Q32" s="565">
        <f t="shared" si="0"/>
        <v>0</v>
      </c>
      <c r="R32" s="569">
        <f t="shared" si="1"/>
        <v>0</v>
      </c>
    </row>
    <row r="33" spans="1:18" ht="12.75" customHeight="1">
      <c r="A33" s="175" t="str">
        <f>'t1'!A31</f>
        <v>Maresciallo Aiutante S.Ups Con 8 Anni Nel Grado</v>
      </c>
      <c r="B33" s="244" t="str">
        <f>'t1'!B31</f>
        <v>017837</v>
      </c>
      <c r="C33" s="321"/>
      <c r="D33" s="322"/>
      <c r="E33" s="321"/>
      <c r="F33" s="322"/>
      <c r="G33" s="321"/>
      <c r="H33" s="322"/>
      <c r="I33" s="321"/>
      <c r="J33" s="322"/>
      <c r="K33" s="321"/>
      <c r="L33" s="322"/>
      <c r="M33" s="321"/>
      <c r="N33" s="322"/>
      <c r="O33" s="321"/>
      <c r="P33" s="322"/>
      <c r="Q33" s="565">
        <f t="shared" si="0"/>
        <v>0</v>
      </c>
      <c r="R33" s="569">
        <f t="shared" si="1"/>
        <v>0</v>
      </c>
    </row>
    <row r="34" spans="1:18" ht="12.75" customHeight="1">
      <c r="A34" s="175" t="str">
        <f>'t1'!A32</f>
        <v>Maresciallo Aiutante</v>
      </c>
      <c r="B34" s="244" t="str">
        <f>'t1'!B32</f>
        <v>017237</v>
      </c>
      <c r="C34" s="321"/>
      <c r="D34" s="322"/>
      <c r="E34" s="321"/>
      <c r="F34" s="322"/>
      <c r="G34" s="321"/>
      <c r="H34" s="322"/>
      <c r="I34" s="321"/>
      <c r="J34" s="322"/>
      <c r="K34" s="321"/>
      <c r="L34" s="322"/>
      <c r="M34" s="321"/>
      <c r="N34" s="322"/>
      <c r="O34" s="321"/>
      <c r="P34" s="322"/>
      <c r="Q34" s="565">
        <f t="shared" si="0"/>
        <v>0</v>
      </c>
      <c r="R34" s="569">
        <f t="shared" si="1"/>
        <v>0</v>
      </c>
    </row>
    <row r="35" spans="1:18" ht="12.75" customHeight="1">
      <c r="A35" s="175" t="str">
        <f>'t1'!A33</f>
        <v>Maresciallo Capo Con 10 Anni</v>
      </c>
      <c r="B35" s="244" t="str">
        <f>'t1'!B33</f>
        <v>016MC0</v>
      </c>
      <c r="C35" s="321"/>
      <c r="D35" s="322"/>
      <c r="E35" s="321"/>
      <c r="F35" s="322"/>
      <c r="G35" s="321"/>
      <c r="H35" s="322"/>
      <c r="I35" s="321"/>
      <c r="J35" s="322"/>
      <c r="K35" s="321"/>
      <c r="L35" s="322"/>
      <c r="M35" s="321"/>
      <c r="N35" s="322"/>
      <c r="O35" s="321"/>
      <c r="P35" s="322"/>
      <c r="Q35" s="565">
        <f t="shared" si="0"/>
        <v>0</v>
      </c>
      <c r="R35" s="569">
        <f t="shared" si="1"/>
        <v>0</v>
      </c>
    </row>
    <row r="36" spans="1:18" ht="12.75" customHeight="1">
      <c r="A36" s="175" t="str">
        <f>'t1'!A34</f>
        <v>Maresciallo Capo</v>
      </c>
      <c r="B36" s="244" t="str">
        <f>'t1'!B34</f>
        <v>016224</v>
      </c>
      <c r="C36" s="321"/>
      <c r="D36" s="322"/>
      <c r="E36" s="321"/>
      <c r="F36" s="322"/>
      <c r="G36" s="321"/>
      <c r="H36" s="322"/>
      <c r="I36" s="321"/>
      <c r="J36" s="322"/>
      <c r="K36" s="321"/>
      <c r="L36" s="322"/>
      <c r="M36" s="321"/>
      <c r="N36" s="322"/>
      <c r="O36" s="321"/>
      <c r="P36" s="322"/>
      <c r="Q36" s="565">
        <f t="shared" si="0"/>
        <v>0</v>
      </c>
      <c r="R36" s="569">
        <f t="shared" si="1"/>
        <v>0</v>
      </c>
    </row>
    <row r="37" spans="1:18" ht="12.75" customHeight="1">
      <c r="A37" s="175" t="str">
        <f>'t1'!A35</f>
        <v>Maresciallo Ordinario</v>
      </c>
      <c r="B37" s="244" t="str">
        <f>'t1'!B35</f>
        <v>015238</v>
      </c>
      <c r="C37" s="321"/>
      <c r="D37" s="322"/>
      <c r="E37" s="321"/>
      <c r="F37" s="322"/>
      <c r="G37" s="321"/>
      <c r="H37" s="322"/>
      <c r="I37" s="321"/>
      <c r="J37" s="322"/>
      <c r="K37" s="321"/>
      <c r="L37" s="322"/>
      <c r="M37" s="321"/>
      <c r="N37" s="322"/>
      <c r="O37" s="321"/>
      <c r="P37" s="322"/>
      <c r="Q37" s="565">
        <f t="shared" si="0"/>
        <v>0</v>
      </c>
      <c r="R37" s="569">
        <f t="shared" si="1"/>
        <v>0</v>
      </c>
    </row>
    <row r="38" spans="1:18" ht="12.75" customHeight="1">
      <c r="A38" s="175" t="str">
        <f>'t1'!A36</f>
        <v>Maresciallo</v>
      </c>
      <c r="B38" s="244" t="str">
        <f>'t1'!B36</f>
        <v>014324</v>
      </c>
      <c r="C38" s="321"/>
      <c r="D38" s="322"/>
      <c r="E38" s="321"/>
      <c r="F38" s="322"/>
      <c r="G38" s="321"/>
      <c r="H38" s="322"/>
      <c r="I38" s="321"/>
      <c r="J38" s="322"/>
      <c r="K38" s="321"/>
      <c r="L38" s="322"/>
      <c r="M38" s="321"/>
      <c r="N38" s="322"/>
      <c r="O38" s="321"/>
      <c r="P38" s="322"/>
      <c r="Q38" s="565">
        <f t="shared" si="0"/>
        <v>0</v>
      </c>
      <c r="R38" s="569">
        <f t="shared" si="1"/>
        <v>0</v>
      </c>
    </row>
    <row r="39" spans="1:18" ht="12.75" customHeight="1">
      <c r="A39" s="175" t="str">
        <f>'t1'!A37</f>
        <v>Brigadiere Capo Con 8 Anni Nel Grado</v>
      </c>
      <c r="B39" s="244" t="str">
        <f>'t1'!B37</f>
        <v>015839</v>
      </c>
      <c r="C39" s="321"/>
      <c r="D39" s="322"/>
      <c r="E39" s="321"/>
      <c r="F39" s="322"/>
      <c r="G39" s="321"/>
      <c r="H39" s="322"/>
      <c r="I39" s="321"/>
      <c r="J39" s="322"/>
      <c r="K39" s="321"/>
      <c r="L39" s="322"/>
      <c r="M39" s="321"/>
      <c r="N39" s="322"/>
      <c r="O39" s="321"/>
      <c r="P39" s="322"/>
      <c r="Q39" s="565">
        <f t="shared" si="0"/>
        <v>0</v>
      </c>
      <c r="R39" s="569">
        <f t="shared" si="1"/>
        <v>0</v>
      </c>
    </row>
    <row r="40" spans="1:18" ht="12.75" customHeight="1">
      <c r="A40" s="175" t="str">
        <f>'t1'!A38</f>
        <v>Brigadiere Capo</v>
      </c>
      <c r="B40" s="244" t="str">
        <f>'t1'!B38</f>
        <v>015212</v>
      </c>
      <c r="C40" s="321"/>
      <c r="D40" s="322"/>
      <c r="E40" s="321"/>
      <c r="F40" s="322"/>
      <c r="G40" s="321"/>
      <c r="H40" s="322"/>
      <c r="I40" s="321"/>
      <c r="J40" s="322"/>
      <c r="K40" s="321"/>
      <c r="L40" s="322"/>
      <c r="M40" s="321"/>
      <c r="N40" s="322"/>
      <c r="O40" s="321"/>
      <c r="P40" s="322"/>
      <c r="Q40" s="565">
        <f t="shared" si="0"/>
        <v>0</v>
      </c>
      <c r="R40" s="569">
        <f t="shared" si="1"/>
        <v>0</v>
      </c>
    </row>
    <row r="41" spans="1:18" ht="12.75" customHeight="1">
      <c r="A41" s="175" t="str">
        <f>'t1'!A39</f>
        <v>Brigadiere</v>
      </c>
      <c r="B41" s="244" t="str">
        <f>'t1'!B39</f>
        <v>014211</v>
      </c>
      <c r="C41" s="321"/>
      <c r="D41" s="322"/>
      <c r="E41" s="321"/>
      <c r="F41" s="322"/>
      <c r="G41" s="321"/>
      <c r="H41" s="322"/>
      <c r="I41" s="321"/>
      <c r="J41" s="322"/>
      <c r="K41" s="321"/>
      <c r="L41" s="322"/>
      <c r="M41" s="321"/>
      <c r="N41" s="322"/>
      <c r="O41" s="321"/>
      <c r="P41" s="322"/>
      <c r="Q41" s="565">
        <f t="shared" si="0"/>
        <v>0</v>
      </c>
      <c r="R41" s="569">
        <f t="shared" si="1"/>
        <v>0</v>
      </c>
    </row>
    <row r="42" spans="1:18" ht="12.75" customHeight="1">
      <c r="A42" s="175" t="str">
        <f>'t1'!A40</f>
        <v>Vice Brigadiere</v>
      </c>
      <c r="B42" s="244" t="str">
        <f>'t1'!B40</f>
        <v>014230</v>
      </c>
      <c r="C42" s="321"/>
      <c r="D42" s="322"/>
      <c r="E42" s="321"/>
      <c r="F42" s="322"/>
      <c r="G42" s="321"/>
      <c r="H42" s="322"/>
      <c r="I42" s="321"/>
      <c r="J42" s="322"/>
      <c r="K42" s="321"/>
      <c r="L42" s="322"/>
      <c r="M42" s="321"/>
      <c r="N42" s="322"/>
      <c r="O42" s="321"/>
      <c r="P42" s="322"/>
      <c r="Q42" s="565">
        <f t="shared" si="0"/>
        <v>0</v>
      </c>
      <c r="R42" s="569">
        <f t="shared" si="1"/>
        <v>0</v>
      </c>
    </row>
    <row r="43" spans="1:18" ht="12.75" customHeight="1">
      <c r="A43" s="175" t="str">
        <f>'t1'!A41</f>
        <v>Appuntato Scelto Con 8 Anni Nel Grado</v>
      </c>
      <c r="B43" s="244" t="str">
        <f>'t1'!B41</f>
        <v>013842</v>
      </c>
      <c r="C43" s="321"/>
      <c r="D43" s="322"/>
      <c r="E43" s="321"/>
      <c r="F43" s="322"/>
      <c r="G43" s="321"/>
      <c r="H43" s="322"/>
      <c r="I43" s="321"/>
      <c r="J43" s="322"/>
      <c r="K43" s="321"/>
      <c r="L43" s="322"/>
      <c r="M43" s="321"/>
      <c r="N43" s="322"/>
      <c r="O43" s="321"/>
      <c r="P43" s="322"/>
      <c r="Q43" s="565">
        <f t="shared" si="0"/>
        <v>0</v>
      </c>
      <c r="R43" s="569">
        <f t="shared" si="1"/>
        <v>0</v>
      </c>
    </row>
    <row r="44" spans="1:18" ht="12.75" customHeight="1">
      <c r="A44" s="175" t="str">
        <f>'t1'!A42</f>
        <v>Appuntato Scelto</v>
      </c>
      <c r="B44" s="244" t="str">
        <f>'t1'!B42</f>
        <v>013231</v>
      </c>
      <c r="C44" s="321"/>
      <c r="D44" s="322"/>
      <c r="E44" s="321"/>
      <c r="F44" s="322"/>
      <c r="G44" s="321"/>
      <c r="H44" s="322"/>
      <c r="I44" s="321"/>
      <c r="J44" s="322"/>
      <c r="K44" s="321"/>
      <c r="L44" s="322"/>
      <c r="M44" s="321"/>
      <c r="N44" s="322"/>
      <c r="O44" s="321"/>
      <c r="P44" s="322"/>
      <c r="Q44" s="565">
        <f t="shared" si="0"/>
        <v>0</v>
      </c>
      <c r="R44" s="569">
        <f t="shared" si="1"/>
        <v>0</v>
      </c>
    </row>
    <row r="45" spans="1:18" ht="12.75" customHeight="1">
      <c r="A45" s="175" t="str">
        <f>'t1'!A43</f>
        <v>Appuntato</v>
      </c>
      <c r="B45" s="244" t="str">
        <f>'t1'!B43</f>
        <v>013210</v>
      </c>
      <c r="C45" s="321"/>
      <c r="D45" s="322"/>
      <c r="E45" s="321"/>
      <c r="F45" s="322"/>
      <c r="G45" s="321"/>
      <c r="H45" s="322"/>
      <c r="I45" s="321"/>
      <c r="J45" s="322"/>
      <c r="K45" s="321"/>
      <c r="L45" s="322"/>
      <c r="M45" s="321"/>
      <c r="N45" s="322"/>
      <c r="O45" s="321"/>
      <c r="P45" s="322"/>
      <c r="Q45" s="565">
        <f t="shared" si="0"/>
        <v>0</v>
      </c>
      <c r="R45" s="569">
        <f t="shared" si="1"/>
        <v>0</v>
      </c>
    </row>
    <row r="46" spans="1:18" ht="12.75" customHeight="1">
      <c r="A46" s="175" t="str">
        <f>'t1'!A44</f>
        <v>Carabiniere Scelto</v>
      </c>
      <c r="B46" s="244" t="str">
        <f>'t1'!B44</f>
        <v>013216</v>
      </c>
      <c r="C46" s="321"/>
      <c r="D46" s="322"/>
      <c r="E46" s="321"/>
      <c r="F46" s="322"/>
      <c r="G46" s="321"/>
      <c r="H46" s="322"/>
      <c r="I46" s="321"/>
      <c r="J46" s="322"/>
      <c r="K46" s="321"/>
      <c r="L46" s="322"/>
      <c r="M46" s="321"/>
      <c r="N46" s="322"/>
      <c r="O46" s="321"/>
      <c r="P46" s="322"/>
      <c r="Q46" s="565">
        <f t="shared" si="0"/>
        <v>0</v>
      </c>
      <c r="R46" s="569">
        <f t="shared" si="1"/>
        <v>0</v>
      </c>
    </row>
    <row r="47" spans="1:18" ht="12.75" customHeight="1">
      <c r="A47" s="175" t="str">
        <f>'t1'!A45</f>
        <v>Carabiniere</v>
      </c>
      <c r="B47" s="244" t="str">
        <f>'t1'!B45</f>
        <v>013214</v>
      </c>
      <c r="C47" s="321"/>
      <c r="D47" s="322"/>
      <c r="E47" s="321"/>
      <c r="F47" s="322"/>
      <c r="G47" s="321"/>
      <c r="H47" s="322"/>
      <c r="I47" s="321"/>
      <c r="J47" s="322"/>
      <c r="K47" s="321"/>
      <c r="L47" s="322"/>
      <c r="M47" s="321"/>
      <c r="N47" s="322"/>
      <c r="O47" s="321"/>
      <c r="P47" s="322"/>
      <c r="Q47" s="565">
        <f t="shared" si="0"/>
        <v>0</v>
      </c>
      <c r="R47" s="569">
        <f t="shared" si="1"/>
        <v>0</v>
      </c>
    </row>
    <row r="48" spans="1:18" ht="12.75" customHeight="1">
      <c r="A48" s="175" t="str">
        <f>'t1'!A46</f>
        <v>Tenente In Ferma Prefissata</v>
      </c>
      <c r="B48" s="244" t="str">
        <f>'t1'!B46</f>
        <v>000847</v>
      </c>
      <c r="C48" s="321"/>
      <c r="D48" s="322"/>
      <c r="E48" s="321"/>
      <c r="F48" s="322"/>
      <c r="G48" s="321"/>
      <c r="H48" s="322"/>
      <c r="I48" s="321"/>
      <c r="J48" s="322"/>
      <c r="K48" s="321"/>
      <c r="L48" s="322"/>
      <c r="M48" s="321"/>
      <c r="N48" s="322"/>
      <c r="O48" s="321"/>
      <c r="P48" s="322"/>
      <c r="Q48" s="565">
        <f t="shared" si="0"/>
        <v>0</v>
      </c>
      <c r="R48" s="569">
        <f t="shared" si="1"/>
        <v>0</v>
      </c>
    </row>
    <row r="49" spans="1:18" ht="12.75" customHeight="1">
      <c r="A49" s="175" t="str">
        <f>'t1'!A47</f>
        <v>Sottotenente In Ferma Prefissata</v>
      </c>
      <c r="B49" s="244" t="str">
        <f>'t1'!B47</f>
        <v>000848</v>
      </c>
      <c r="C49" s="321"/>
      <c r="D49" s="322"/>
      <c r="E49" s="321"/>
      <c r="F49" s="322"/>
      <c r="G49" s="321"/>
      <c r="H49" s="322"/>
      <c r="I49" s="321"/>
      <c r="J49" s="322"/>
      <c r="K49" s="321"/>
      <c r="L49" s="322"/>
      <c r="M49" s="321"/>
      <c r="N49" s="322"/>
      <c r="O49" s="321"/>
      <c r="P49" s="322"/>
      <c r="Q49" s="565">
        <f t="shared" si="0"/>
        <v>0</v>
      </c>
      <c r="R49" s="569">
        <f t="shared" si="1"/>
        <v>0</v>
      </c>
    </row>
    <row r="50" spans="1:18" ht="12.75" customHeight="1" thickBot="1">
      <c r="A50" s="175" t="str">
        <f>'t1'!A48</f>
        <v>Allievi</v>
      </c>
      <c r="B50" s="244" t="str">
        <f>'t1'!B48</f>
        <v>000180</v>
      </c>
      <c r="C50" s="321"/>
      <c r="D50" s="322"/>
      <c r="E50" s="321"/>
      <c r="F50" s="322"/>
      <c r="G50" s="321"/>
      <c r="H50" s="322"/>
      <c r="I50" s="321"/>
      <c r="J50" s="322"/>
      <c r="K50" s="321"/>
      <c r="L50" s="322"/>
      <c r="M50" s="321"/>
      <c r="N50" s="322"/>
      <c r="O50" s="321"/>
      <c r="P50" s="322"/>
      <c r="Q50" s="565">
        <f t="shared" si="0"/>
        <v>0</v>
      </c>
      <c r="R50" s="569">
        <f t="shared" si="1"/>
        <v>0</v>
      </c>
    </row>
    <row r="51" spans="1:18" ht="12.75" customHeight="1" thickBot="1" thickTop="1">
      <c r="A51" s="28" t="s">
        <v>5</v>
      </c>
      <c r="B51" s="586"/>
      <c r="C51" s="563">
        <f aca="true" t="shared" si="2" ref="C51:R51">SUM(C8:C50)</f>
        <v>0</v>
      </c>
      <c r="D51" s="564">
        <f t="shared" si="2"/>
        <v>0</v>
      </c>
      <c r="E51" s="563">
        <f t="shared" si="2"/>
        <v>0</v>
      </c>
      <c r="F51" s="564">
        <f t="shared" si="2"/>
        <v>0</v>
      </c>
      <c r="G51" s="563">
        <f t="shared" si="2"/>
        <v>0</v>
      </c>
      <c r="H51" s="564">
        <f t="shared" si="2"/>
        <v>0</v>
      </c>
      <c r="I51" s="563">
        <f t="shared" si="2"/>
        <v>0</v>
      </c>
      <c r="J51" s="564">
        <f t="shared" si="2"/>
        <v>0</v>
      </c>
      <c r="K51" s="563">
        <f t="shared" si="2"/>
        <v>0</v>
      </c>
      <c r="L51" s="564">
        <f t="shared" si="2"/>
        <v>0</v>
      </c>
      <c r="M51" s="563">
        <f t="shared" si="2"/>
        <v>0</v>
      </c>
      <c r="N51" s="564">
        <f t="shared" si="2"/>
        <v>0</v>
      </c>
      <c r="O51" s="563">
        <f t="shared" si="2"/>
        <v>0</v>
      </c>
      <c r="P51" s="564">
        <f t="shared" si="2"/>
        <v>0</v>
      </c>
      <c r="Q51" s="563">
        <f t="shared" si="2"/>
        <v>0</v>
      </c>
      <c r="R51" s="566">
        <f t="shared" si="2"/>
        <v>0</v>
      </c>
    </row>
  </sheetData>
  <sheetProtection password="EA98" sheet="1" scenarios="1" formatColumns="0" selectLockedCells="1" autoFilter="0"/>
  <mergeCells count="12">
    <mergeCell ref="M5:N5"/>
    <mergeCell ref="O5:P5"/>
    <mergeCell ref="G4:H4"/>
    <mergeCell ref="I4:J4"/>
    <mergeCell ref="G5:H5"/>
    <mergeCell ref="I5:J5"/>
    <mergeCell ref="G2:J2"/>
    <mergeCell ref="A1:J1"/>
    <mergeCell ref="K4:L4"/>
    <mergeCell ref="K5:L5"/>
    <mergeCell ref="C5:D5"/>
    <mergeCell ref="E5:F5"/>
  </mergeCells>
  <printOptions horizontalCentered="1" verticalCentered="1"/>
  <pageMargins left="0" right="0" top="0.1968503937007874" bottom="0.17" header="0.17" footer="0.19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9"/>
  <dimension ref="A1:M51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6" sqref="F46"/>
    </sheetView>
  </sheetViews>
  <sheetFormatPr defaultColWidth="9.33203125" defaultRowHeight="10.5"/>
  <cols>
    <col min="1" max="1" width="46.5" style="5" customWidth="1"/>
    <col min="2" max="2" width="11" style="7" customWidth="1"/>
    <col min="3" max="3" width="14.83203125" style="5" customWidth="1"/>
    <col min="4" max="11" width="16.83203125" style="5" customWidth="1"/>
    <col min="12" max="16384" width="9.33203125" style="5" customWidth="1"/>
  </cols>
  <sheetData>
    <row r="1" spans="1:13" ht="30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3"/>
      <c r="K1" s="362"/>
      <c r="M1"/>
    </row>
    <row r="2" spans="1:11" ht="27" customHeight="1" thickBot="1">
      <c r="A2" s="6"/>
      <c r="H2" s="660"/>
      <c r="I2" s="660"/>
      <c r="J2" s="660"/>
      <c r="K2" s="660"/>
    </row>
    <row r="3" spans="1:11" ht="12" thickBot="1">
      <c r="A3" s="8"/>
      <c r="B3" s="9"/>
      <c r="C3" s="142" t="s">
        <v>203</v>
      </c>
      <c r="D3" s="10"/>
      <c r="E3" s="10"/>
      <c r="F3" s="10"/>
      <c r="G3" s="10"/>
      <c r="H3" s="10"/>
      <c r="I3" s="10"/>
      <c r="J3" s="139"/>
      <c r="K3" s="139"/>
    </row>
    <row r="4" spans="1:11" ht="36.75" thickTop="1">
      <c r="A4" s="21" t="s">
        <v>77</v>
      </c>
      <c r="B4" s="140" t="s">
        <v>1</v>
      </c>
      <c r="C4" s="587" t="s">
        <v>124</v>
      </c>
      <c r="D4" s="587" t="s">
        <v>78</v>
      </c>
      <c r="E4" s="587" t="s">
        <v>46</v>
      </c>
      <c r="F4" s="587" t="s">
        <v>200</v>
      </c>
      <c r="G4" s="587" t="s">
        <v>47</v>
      </c>
      <c r="H4" s="587" t="s">
        <v>121</v>
      </c>
      <c r="I4" s="587" t="s">
        <v>122</v>
      </c>
      <c r="J4" s="587" t="s">
        <v>48</v>
      </c>
      <c r="K4" s="588" t="s">
        <v>123</v>
      </c>
    </row>
    <row r="5" spans="1:11" s="316" customFormat="1" ht="9" thickBot="1">
      <c r="A5" s="337"/>
      <c r="B5" s="338"/>
      <c r="C5" s="339">
        <v>1</v>
      </c>
      <c r="D5" s="339">
        <v>2</v>
      </c>
      <c r="E5" s="339">
        <v>3</v>
      </c>
      <c r="F5" s="339">
        <v>4</v>
      </c>
      <c r="G5" s="339">
        <v>5</v>
      </c>
      <c r="H5" s="339">
        <v>6</v>
      </c>
      <c r="I5" s="339">
        <v>7</v>
      </c>
      <c r="J5" s="339">
        <v>8</v>
      </c>
      <c r="K5" s="340">
        <v>9</v>
      </c>
    </row>
    <row r="6" spans="1:11" ht="12" customHeight="1" thickTop="1">
      <c r="A6" s="19" t="str">
        <f>'t1'!A6</f>
        <v>Comandante Generale</v>
      </c>
      <c r="B6" s="254" t="str">
        <f>'t1'!B6</f>
        <v>0D0219</v>
      </c>
      <c r="C6" s="225"/>
      <c r="D6" s="223"/>
      <c r="E6" s="223"/>
      <c r="F6" s="223"/>
      <c r="G6" s="223"/>
      <c r="H6" s="223"/>
      <c r="I6" s="223"/>
      <c r="J6" s="224"/>
      <c r="K6" s="573">
        <f>(D6+E6+F6+G6+H6+I6)-J6</f>
        <v>0</v>
      </c>
    </row>
    <row r="7" spans="1:11" ht="12" customHeight="1">
      <c r="A7" s="175" t="str">
        <f>'t1'!A7</f>
        <v>Generale Corpo di Armata</v>
      </c>
      <c r="B7" s="244" t="str">
        <f>'t1'!B7</f>
        <v>0D0554</v>
      </c>
      <c r="C7" s="225"/>
      <c r="D7" s="223"/>
      <c r="E7" s="223"/>
      <c r="F7" s="223"/>
      <c r="G7" s="223"/>
      <c r="H7" s="223"/>
      <c r="I7" s="223"/>
      <c r="J7" s="224"/>
      <c r="K7" s="573">
        <f aca="true" t="shared" si="0" ref="K7:K48">(D7+E7+F7+G7+H7+I7)-J7</f>
        <v>0</v>
      </c>
    </row>
    <row r="8" spans="1:11" ht="12" customHeight="1">
      <c r="A8" s="175" t="str">
        <f>'t1'!A8</f>
        <v>Generale di Divisione</v>
      </c>
      <c r="B8" s="244" t="str">
        <f>'t1'!B8</f>
        <v>0D0221</v>
      </c>
      <c r="C8" s="225"/>
      <c r="D8" s="223"/>
      <c r="E8" s="223"/>
      <c r="F8" s="223"/>
      <c r="G8" s="223"/>
      <c r="H8" s="223"/>
      <c r="I8" s="223"/>
      <c r="J8" s="224"/>
      <c r="K8" s="573">
        <f t="shared" si="0"/>
        <v>0</v>
      </c>
    </row>
    <row r="9" spans="1:11" ht="12" customHeight="1">
      <c r="A9" s="175" t="str">
        <f>'t1'!A9</f>
        <v>Generale di Brigata</v>
      </c>
      <c r="B9" s="244" t="str">
        <f>'t1'!B9</f>
        <v>0D0220</v>
      </c>
      <c r="C9" s="225"/>
      <c r="D9" s="223"/>
      <c r="E9" s="223"/>
      <c r="F9" s="223"/>
      <c r="G9" s="223"/>
      <c r="H9" s="223"/>
      <c r="I9" s="223"/>
      <c r="J9" s="224"/>
      <c r="K9" s="573">
        <f t="shared" si="0"/>
        <v>0</v>
      </c>
    </row>
    <row r="10" spans="1:11" ht="12" customHeight="1">
      <c r="A10" s="175" t="str">
        <f>'t1'!A10</f>
        <v>Colonnello + 25 Anni</v>
      </c>
      <c r="B10" s="244" t="str">
        <f>'t1'!B10</f>
        <v>0D0218</v>
      </c>
      <c r="C10" s="225"/>
      <c r="D10" s="223"/>
      <c r="E10" s="223"/>
      <c r="F10" s="223"/>
      <c r="G10" s="223"/>
      <c r="H10" s="223"/>
      <c r="I10" s="223"/>
      <c r="J10" s="224"/>
      <c r="K10" s="573">
        <f t="shared" si="0"/>
        <v>0</v>
      </c>
    </row>
    <row r="11" spans="1:11" ht="12" customHeight="1">
      <c r="A11" s="175" t="str">
        <f>'t1'!A11</f>
        <v>Colonnello + 23 Anni</v>
      </c>
      <c r="B11" s="244" t="str">
        <f>'t1'!B11</f>
        <v>0D0524</v>
      </c>
      <c r="C11" s="225"/>
      <c r="D11" s="223"/>
      <c r="E11" s="223"/>
      <c r="F11" s="223"/>
      <c r="G11" s="223"/>
      <c r="H11" s="223"/>
      <c r="I11" s="223"/>
      <c r="J11" s="224"/>
      <c r="K11" s="573">
        <f t="shared" si="0"/>
        <v>0</v>
      </c>
    </row>
    <row r="12" spans="1:11" ht="12" customHeight="1">
      <c r="A12" s="175" t="str">
        <f>'t1'!A12</f>
        <v>Colonnello</v>
      </c>
      <c r="B12" s="244" t="str">
        <f>'t1'!B12</f>
        <v>0D0217</v>
      </c>
      <c r="C12" s="225"/>
      <c r="D12" s="223"/>
      <c r="E12" s="223"/>
      <c r="F12" s="223"/>
      <c r="G12" s="223"/>
      <c r="H12" s="223"/>
      <c r="I12" s="223"/>
      <c r="J12" s="224"/>
      <c r="K12" s="573">
        <f t="shared" si="0"/>
        <v>0</v>
      </c>
    </row>
    <row r="13" spans="1:11" ht="12" customHeight="1">
      <c r="A13" s="175" t="str">
        <f>'t1'!A13</f>
        <v>Tenente Colonnello + 25 Anni</v>
      </c>
      <c r="B13" s="244" t="str">
        <f>'t1'!B13</f>
        <v>0D0229</v>
      </c>
      <c r="C13" s="225"/>
      <c r="D13" s="223"/>
      <c r="E13" s="223"/>
      <c r="F13" s="223"/>
      <c r="G13" s="223"/>
      <c r="H13" s="223"/>
      <c r="I13" s="223"/>
      <c r="J13" s="224"/>
      <c r="K13" s="573">
        <f t="shared" si="0"/>
        <v>0</v>
      </c>
    </row>
    <row r="14" spans="1:11" ht="12" customHeight="1">
      <c r="A14" s="175" t="str">
        <f>'t1'!A14</f>
        <v>Tenente Colonnello + 23 Anni</v>
      </c>
      <c r="B14" s="244" t="str">
        <f>'t1'!B14</f>
        <v>0D0525</v>
      </c>
      <c r="C14" s="225"/>
      <c r="D14" s="223"/>
      <c r="E14" s="223"/>
      <c r="F14" s="223"/>
      <c r="G14" s="223"/>
      <c r="H14" s="223"/>
      <c r="I14" s="223"/>
      <c r="J14" s="224"/>
      <c r="K14" s="573">
        <f t="shared" si="0"/>
        <v>0</v>
      </c>
    </row>
    <row r="15" spans="1:11" ht="12" customHeight="1">
      <c r="A15" s="175" t="str">
        <f>'t1'!A15</f>
        <v>Tenente Colonnello + 15 Anni</v>
      </c>
      <c r="B15" s="244" t="str">
        <f>'t1'!B15</f>
        <v>0D0228</v>
      </c>
      <c r="C15" s="225"/>
      <c r="D15" s="223"/>
      <c r="E15" s="223"/>
      <c r="F15" s="223"/>
      <c r="G15" s="223"/>
      <c r="H15" s="223"/>
      <c r="I15" s="223"/>
      <c r="J15" s="224"/>
      <c r="K15" s="573">
        <f t="shared" si="0"/>
        <v>0</v>
      </c>
    </row>
    <row r="16" spans="1:11" ht="12" customHeight="1">
      <c r="A16" s="175" t="str">
        <f>'t1'!A16</f>
        <v>Tenente Colonnello + 13 Anni</v>
      </c>
      <c r="B16" s="244" t="str">
        <f>'t1'!B16</f>
        <v>0D0526</v>
      </c>
      <c r="C16" s="225"/>
      <c r="D16" s="223"/>
      <c r="E16" s="223"/>
      <c r="F16" s="223"/>
      <c r="G16" s="223"/>
      <c r="H16" s="223"/>
      <c r="I16" s="223"/>
      <c r="J16" s="224"/>
      <c r="K16" s="573">
        <f t="shared" si="0"/>
        <v>0</v>
      </c>
    </row>
    <row r="17" spans="1:11" ht="12" customHeight="1">
      <c r="A17" s="175" t="str">
        <f>'t1'!A17</f>
        <v>Maggiore + 25 Anni</v>
      </c>
      <c r="B17" s="244" t="str">
        <f>'t1'!B17</f>
        <v>0D0223</v>
      </c>
      <c r="C17" s="225"/>
      <c r="D17" s="223"/>
      <c r="E17" s="223"/>
      <c r="F17" s="223"/>
      <c r="G17" s="223"/>
      <c r="H17" s="223"/>
      <c r="I17" s="223"/>
      <c r="J17" s="224"/>
      <c r="K17" s="573">
        <f t="shared" si="0"/>
        <v>0</v>
      </c>
    </row>
    <row r="18" spans="1:11" ht="12" customHeight="1">
      <c r="A18" s="175" t="str">
        <f>'t1'!A18</f>
        <v>Maggiore + 23 Anni</v>
      </c>
      <c r="B18" s="244" t="str">
        <f>'t1'!B18</f>
        <v>0D0527</v>
      </c>
      <c r="C18" s="225"/>
      <c r="D18" s="223"/>
      <c r="E18" s="223"/>
      <c r="F18" s="223"/>
      <c r="G18" s="223"/>
      <c r="H18" s="223"/>
      <c r="I18" s="223"/>
      <c r="J18" s="224"/>
      <c r="K18" s="573">
        <f t="shared" si="0"/>
        <v>0</v>
      </c>
    </row>
    <row r="19" spans="1:11" ht="12" customHeight="1">
      <c r="A19" s="175" t="str">
        <f>'t1'!A19</f>
        <v>Maggiore + 15 Anni</v>
      </c>
      <c r="B19" s="244" t="str">
        <f>'t1'!B19</f>
        <v>0D0302</v>
      </c>
      <c r="C19" s="225"/>
      <c r="D19" s="223"/>
      <c r="E19" s="223"/>
      <c r="F19" s="223"/>
      <c r="G19" s="223"/>
      <c r="H19" s="223"/>
      <c r="I19" s="223"/>
      <c r="J19" s="224"/>
      <c r="K19" s="573">
        <f t="shared" si="0"/>
        <v>0</v>
      </c>
    </row>
    <row r="20" spans="1:11" ht="12" customHeight="1">
      <c r="A20" s="175" t="str">
        <f>'t1'!A20</f>
        <v>Maggiore + 13 Anni</v>
      </c>
      <c r="B20" s="244" t="str">
        <f>'t1'!B20</f>
        <v>0D0528</v>
      </c>
      <c r="C20" s="225"/>
      <c r="D20" s="223"/>
      <c r="E20" s="223"/>
      <c r="F20" s="223"/>
      <c r="G20" s="223"/>
      <c r="H20" s="223"/>
      <c r="I20" s="223"/>
      <c r="J20" s="224"/>
      <c r="K20" s="573">
        <f t="shared" si="0"/>
        <v>0</v>
      </c>
    </row>
    <row r="21" spans="1:11" ht="12" customHeight="1">
      <c r="A21" s="175" t="str">
        <f>'t1'!A21</f>
        <v>Capitano + 25 Anni</v>
      </c>
      <c r="B21" s="244" t="str">
        <f>'t1'!B21</f>
        <v>0D0233</v>
      </c>
      <c r="C21" s="225"/>
      <c r="D21" s="223"/>
      <c r="E21" s="223"/>
      <c r="F21" s="223"/>
      <c r="G21" s="223"/>
      <c r="H21" s="223"/>
      <c r="I21" s="223"/>
      <c r="J21" s="224"/>
      <c r="K21" s="573">
        <f t="shared" si="0"/>
        <v>0</v>
      </c>
    </row>
    <row r="22" spans="1:11" ht="12" customHeight="1">
      <c r="A22" s="175" t="str">
        <f>'t1'!A22</f>
        <v>Capitano + 23 Anni</v>
      </c>
      <c r="B22" s="244" t="str">
        <f>'t1'!B22</f>
        <v>0D0529</v>
      </c>
      <c r="C22" s="225"/>
      <c r="D22" s="223"/>
      <c r="E22" s="223"/>
      <c r="F22" s="223"/>
      <c r="G22" s="223"/>
      <c r="H22" s="223"/>
      <c r="I22" s="223"/>
      <c r="J22" s="224"/>
      <c r="K22" s="573">
        <f t="shared" si="0"/>
        <v>0</v>
      </c>
    </row>
    <row r="23" spans="1:11" ht="12" customHeight="1">
      <c r="A23" s="175" t="str">
        <f>'t1'!A23</f>
        <v>Capitano + 15 Anni</v>
      </c>
      <c r="B23" s="244" t="str">
        <f>'t1'!B23</f>
        <v>0D0232</v>
      </c>
      <c r="C23" s="225"/>
      <c r="D23" s="223"/>
      <c r="E23" s="223"/>
      <c r="F23" s="223"/>
      <c r="G23" s="223"/>
      <c r="H23" s="223"/>
      <c r="I23" s="223"/>
      <c r="J23" s="224"/>
      <c r="K23" s="573">
        <f t="shared" si="0"/>
        <v>0</v>
      </c>
    </row>
    <row r="24" spans="1:11" ht="12" customHeight="1">
      <c r="A24" s="175" t="str">
        <f>'t1'!A24</f>
        <v>Capitano + 13 Anni</v>
      </c>
      <c r="B24" s="244" t="str">
        <f>'t1'!B24</f>
        <v>0D0530</v>
      </c>
      <c r="C24" s="225"/>
      <c r="D24" s="223"/>
      <c r="E24" s="223"/>
      <c r="F24" s="223"/>
      <c r="G24" s="223"/>
      <c r="H24" s="223"/>
      <c r="I24" s="223"/>
      <c r="J24" s="224"/>
      <c r="K24" s="573">
        <f t="shared" si="0"/>
        <v>0</v>
      </c>
    </row>
    <row r="25" spans="1:11" ht="12" customHeight="1">
      <c r="A25" s="175" t="str">
        <f>'t1'!A25</f>
        <v>Tenente Colonnello</v>
      </c>
      <c r="B25" s="244" t="str">
        <f>'t1'!B25</f>
        <v>019312</v>
      </c>
      <c r="C25" s="225"/>
      <c r="D25" s="223"/>
      <c r="E25" s="223"/>
      <c r="F25" s="223"/>
      <c r="G25" s="223"/>
      <c r="H25" s="223"/>
      <c r="I25" s="223"/>
      <c r="J25" s="224"/>
      <c r="K25" s="573">
        <f t="shared" si="0"/>
        <v>0</v>
      </c>
    </row>
    <row r="26" spans="1:11" ht="12" customHeight="1">
      <c r="A26" s="175" t="str">
        <f>'t1'!A26</f>
        <v>Maggiore </v>
      </c>
      <c r="B26" s="244" t="str">
        <f>'t1'!B26</f>
        <v>019222</v>
      </c>
      <c r="C26" s="225"/>
      <c r="D26" s="223"/>
      <c r="E26" s="223"/>
      <c r="F26" s="223"/>
      <c r="G26" s="223"/>
      <c r="H26" s="223"/>
      <c r="I26" s="223"/>
      <c r="J26" s="224"/>
      <c r="K26" s="573">
        <f t="shared" si="0"/>
        <v>0</v>
      </c>
    </row>
    <row r="27" spans="1:11" ht="12" customHeight="1">
      <c r="A27" s="175" t="str">
        <f>'t1'!A27</f>
        <v>Capitano</v>
      </c>
      <c r="B27" s="244" t="str">
        <f>'t1'!B27</f>
        <v>018213</v>
      </c>
      <c r="C27" s="225"/>
      <c r="D27" s="223"/>
      <c r="E27" s="223"/>
      <c r="F27" s="223"/>
      <c r="G27" s="223"/>
      <c r="H27" s="223"/>
      <c r="I27" s="223"/>
      <c r="J27" s="224"/>
      <c r="K27" s="573">
        <f t="shared" si="0"/>
        <v>0</v>
      </c>
    </row>
    <row r="28" spans="1:11" ht="12" customHeight="1">
      <c r="A28" s="175" t="str">
        <f>'t1'!A28</f>
        <v>Tenente </v>
      </c>
      <c r="B28" s="244" t="str">
        <f>'t1'!B28</f>
        <v>018226</v>
      </c>
      <c r="C28" s="225"/>
      <c r="D28" s="223"/>
      <c r="E28" s="223"/>
      <c r="F28" s="223"/>
      <c r="G28" s="223"/>
      <c r="H28" s="223"/>
      <c r="I28" s="223"/>
      <c r="J28" s="224"/>
      <c r="K28" s="573">
        <f t="shared" si="0"/>
        <v>0</v>
      </c>
    </row>
    <row r="29" spans="1:11" ht="12" customHeight="1">
      <c r="A29" s="175" t="str">
        <f>'t1'!A29</f>
        <v>Sottotenente </v>
      </c>
      <c r="B29" s="244" t="str">
        <f>'t1'!B29</f>
        <v>017225</v>
      </c>
      <c r="C29" s="225"/>
      <c r="D29" s="223"/>
      <c r="E29" s="223"/>
      <c r="F29" s="223"/>
      <c r="G29" s="223"/>
      <c r="H29" s="223"/>
      <c r="I29" s="223"/>
      <c r="J29" s="224"/>
      <c r="K29" s="573">
        <f t="shared" si="0"/>
        <v>0</v>
      </c>
    </row>
    <row r="30" spans="1:11" ht="12" customHeight="1">
      <c r="A30" s="175" t="str">
        <f>'t1'!A30</f>
        <v>Maresciallo Aiutante S.U.P.S. Luogotenente </v>
      </c>
      <c r="B30" s="244" t="str">
        <f>'t1'!B30</f>
        <v>017836</v>
      </c>
      <c r="C30" s="225"/>
      <c r="D30" s="223"/>
      <c r="E30" s="223"/>
      <c r="F30" s="223"/>
      <c r="G30" s="223"/>
      <c r="H30" s="223"/>
      <c r="I30" s="223"/>
      <c r="J30" s="224"/>
      <c r="K30" s="573">
        <f t="shared" si="0"/>
        <v>0</v>
      </c>
    </row>
    <row r="31" spans="1:11" ht="12" customHeight="1">
      <c r="A31" s="175" t="str">
        <f>'t1'!A31</f>
        <v>Maresciallo Aiutante S.Ups Con 8 Anni Nel Grado</v>
      </c>
      <c r="B31" s="244" t="str">
        <f>'t1'!B31</f>
        <v>017837</v>
      </c>
      <c r="C31" s="225"/>
      <c r="D31" s="223"/>
      <c r="E31" s="223"/>
      <c r="F31" s="223"/>
      <c r="G31" s="223"/>
      <c r="H31" s="223"/>
      <c r="I31" s="223"/>
      <c r="J31" s="224"/>
      <c r="K31" s="573">
        <f t="shared" si="0"/>
        <v>0</v>
      </c>
    </row>
    <row r="32" spans="1:11" ht="12" customHeight="1">
      <c r="A32" s="175" t="str">
        <f>'t1'!A32</f>
        <v>Maresciallo Aiutante</v>
      </c>
      <c r="B32" s="244" t="str">
        <f>'t1'!B32</f>
        <v>017237</v>
      </c>
      <c r="C32" s="225"/>
      <c r="D32" s="223"/>
      <c r="E32" s="223"/>
      <c r="F32" s="223"/>
      <c r="G32" s="223"/>
      <c r="H32" s="223"/>
      <c r="I32" s="223"/>
      <c r="J32" s="224"/>
      <c r="K32" s="573">
        <f t="shared" si="0"/>
        <v>0</v>
      </c>
    </row>
    <row r="33" spans="1:11" ht="12" customHeight="1">
      <c r="A33" s="175" t="str">
        <f>'t1'!A33</f>
        <v>Maresciallo Capo Con 10 Anni</v>
      </c>
      <c r="B33" s="244" t="str">
        <f>'t1'!B33</f>
        <v>016MC0</v>
      </c>
      <c r="C33" s="225"/>
      <c r="D33" s="223"/>
      <c r="E33" s="223"/>
      <c r="F33" s="223"/>
      <c r="G33" s="223"/>
      <c r="H33" s="223"/>
      <c r="I33" s="223"/>
      <c r="J33" s="224"/>
      <c r="K33" s="573">
        <f t="shared" si="0"/>
        <v>0</v>
      </c>
    </row>
    <row r="34" spans="1:11" ht="12" customHeight="1">
      <c r="A34" s="175" t="str">
        <f>'t1'!A34</f>
        <v>Maresciallo Capo</v>
      </c>
      <c r="B34" s="244" t="str">
        <f>'t1'!B34</f>
        <v>016224</v>
      </c>
      <c r="C34" s="225"/>
      <c r="D34" s="223"/>
      <c r="E34" s="223"/>
      <c r="F34" s="223"/>
      <c r="G34" s="223"/>
      <c r="H34" s="223"/>
      <c r="I34" s="223"/>
      <c r="J34" s="224"/>
      <c r="K34" s="573">
        <f t="shared" si="0"/>
        <v>0</v>
      </c>
    </row>
    <row r="35" spans="1:11" ht="12" customHeight="1">
      <c r="A35" s="175" t="str">
        <f>'t1'!A35</f>
        <v>Maresciallo Ordinario</v>
      </c>
      <c r="B35" s="244" t="str">
        <f>'t1'!B35</f>
        <v>015238</v>
      </c>
      <c r="C35" s="225"/>
      <c r="D35" s="223"/>
      <c r="E35" s="223"/>
      <c r="F35" s="223"/>
      <c r="G35" s="223"/>
      <c r="H35" s="223"/>
      <c r="I35" s="223"/>
      <c r="J35" s="224"/>
      <c r="K35" s="573">
        <f t="shared" si="0"/>
        <v>0</v>
      </c>
    </row>
    <row r="36" spans="1:11" ht="12" customHeight="1">
      <c r="A36" s="175" t="str">
        <f>'t1'!A36</f>
        <v>Maresciallo</v>
      </c>
      <c r="B36" s="244" t="str">
        <f>'t1'!B36</f>
        <v>014324</v>
      </c>
      <c r="C36" s="225"/>
      <c r="D36" s="223"/>
      <c r="E36" s="223"/>
      <c r="F36" s="223"/>
      <c r="G36" s="223"/>
      <c r="H36" s="223"/>
      <c r="I36" s="223"/>
      <c r="J36" s="224"/>
      <c r="K36" s="573">
        <f t="shared" si="0"/>
        <v>0</v>
      </c>
    </row>
    <row r="37" spans="1:11" ht="12" customHeight="1">
      <c r="A37" s="175" t="str">
        <f>'t1'!A37</f>
        <v>Brigadiere Capo Con 8 Anni Nel Grado</v>
      </c>
      <c r="B37" s="244" t="str">
        <f>'t1'!B37</f>
        <v>015839</v>
      </c>
      <c r="C37" s="225"/>
      <c r="D37" s="223"/>
      <c r="E37" s="223"/>
      <c r="F37" s="223"/>
      <c r="G37" s="223"/>
      <c r="H37" s="223"/>
      <c r="I37" s="223"/>
      <c r="J37" s="224"/>
      <c r="K37" s="573">
        <f t="shared" si="0"/>
        <v>0</v>
      </c>
    </row>
    <row r="38" spans="1:11" ht="12" customHeight="1">
      <c r="A38" s="175" t="str">
        <f>'t1'!A38</f>
        <v>Brigadiere Capo</v>
      </c>
      <c r="B38" s="244" t="str">
        <f>'t1'!B38</f>
        <v>015212</v>
      </c>
      <c r="C38" s="225"/>
      <c r="D38" s="223"/>
      <c r="E38" s="223"/>
      <c r="F38" s="223"/>
      <c r="G38" s="223"/>
      <c r="H38" s="223"/>
      <c r="I38" s="223"/>
      <c r="J38" s="224"/>
      <c r="K38" s="573">
        <f t="shared" si="0"/>
        <v>0</v>
      </c>
    </row>
    <row r="39" spans="1:11" ht="12" customHeight="1">
      <c r="A39" s="175" t="str">
        <f>'t1'!A39</f>
        <v>Brigadiere</v>
      </c>
      <c r="B39" s="244" t="str">
        <f>'t1'!B39</f>
        <v>014211</v>
      </c>
      <c r="C39" s="225"/>
      <c r="D39" s="223"/>
      <c r="E39" s="223"/>
      <c r="F39" s="223"/>
      <c r="G39" s="223"/>
      <c r="H39" s="223"/>
      <c r="I39" s="223"/>
      <c r="J39" s="224"/>
      <c r="K39" s="573">
        <f t="shared" si="0"/>
        <v>0</v>
      </c>
    </row>
    <row r="40" spans="1:11" ht="12" customHeight="1">
      <c r="A40" s="175" t="str">
        <f>'t1'!A40</f>
        <v>Vice Brigadiere</v>
      </c>
      <c r="B40" s="244" t="str">
        <f>'t1'!B40</f>
        <v>014230</v>
      </c>
      <c r="C40" s="225"/>
      <c r="D40" s="223"/>
      <c r="E40" s="223"/>
      <c r="F40" s="223"/>
      <c r="G40" s="223"/>
      <c r="H40" s="223"/>
      <c r="I40" s="223"/>
      <c r="J40" s="224"/>
      <c r="K40" s="573">
        <f t="shared" si="0"/>
        <v>0</v>
      </c>
    </row>
    <row r="41" spans="1:11" ht="12" customHeight="1">
      <c r="A41" s="175" t="str">
        <f>'t1'!A41</f>
        <v>Appuntato Scelto Con 8 Anni Nel Grado</v>
      </c>
      <c r="B41" s="244" t="str">
        <f>'t1'!B41</f>
        <v>013842</v>
      </c>
      <c r="C41" s="225"/>
      <c r="D41" s="223"/>
      <c r="E41" s="223"/>
      <c r="F41" s="223"/>
      <c r="G41" s="223"/>
      <c r="H41" s="223"/>
      <c r="I41" s="223"/>
      <c r="J41" s="224"/>
      <c r="K41" s="573">
        <f t="shared" si="0"/>
        <v>0</v>
      </c>
    </row>
    <row r="42" spans="1:11" ht="12" customHeight="1">
      <c r="A42" s="175" t="str">
        <f>'t1'!A42</f>
        <v>Appuntato Scelto</v>
      </c>
      <c r="B42" s="244" t="str">
        <f>'t1'!B42</f>
        <v>013231</v>
      </c>
      <c r="C42" s="225"/>
      <c r="D42" s="223"/>
      <c r="E42" s="223"/>
      <c r="F42" s="223"/>
      <c r="G42" s="223"/>
      <c r="H42" s="223"/>
      <c r="I42" s="223"/>
      <c r="J42" s="224"/>
      <c r="K42" s="573">
        <f t="shared" si="0"/>
        <v>0</v>
      </c>
    </row>
    <row r="43" spans="1:11" ht="12" customHeight="1">
      <c r="A43" s="175" t="str">
        <f>'t1'!A43</f>
        <v>Appuntato</v>
      </c>
      <c r="B43" s="244" t="str">
        <f>'t1'!B43</f>
        <v>013210</v>
      </c>
      <c r="C43" s="225"/>
      <c r="D43" s="223"/>
      <c r="E43" s="223"/>
      <c r="F43" s="223"/>
      <c r="G43" s="223"/>
      <c r="H43" s="223"/>
      <c r="I43" s="223"/>
      <c r="J43" s="224"/>
      <c r="K43" s="573">
        <f t="shared" si="0"/>
        <v>0</v>
      </c>
    </row>
    <row r="44" spans="1:11" ht="12" customHeight="1">
      <c r="A44" s="175" t="str">
        <f>'t1'!A44</f>
        <v>Carabiniere Scelto</v>
      </c>
      <c r="B44" s="244" t="str">
        <f>'t1'!B44</f>
        <v>013216</v>
      </c>
      <c r="C44" s="225"/>
      <c r="D44" s="223"/>
      <c r="E44" s="223"/>
      <c r="F44" s="223"/>
      <c r="G44" s="223"/>
      <c r="H44" s="223"/>
      <c r="I44" s="223"/>
      <c r="J44" s="224"/>
      <c r="K44" s="573">
        <f t="shared" si="0"/>
        <v>0</v>
      </c>
    </row>
    <row r="45" spans="1:11" ht="12" customHeight="1">
      <c r="A45" s="175" t="str">
        <f>'t1'!A45</f>
        <v>Carabiniere</v>
      </c>
      <c r="B45" s="244" t="str">
        <f>'t1'!B45</f>
        <v>013214</v>
      </c>
      <c r="C45" s="225"/>
      <c r="D45" s="223"/>
      <c r="E45" s="223"/>
      <c r="F45" s="223"/>
      <c r="G45" s="223"/>
      <c r="H45" s="223"/>
      <c r="I45" s="223"/>
      <c r="J45" s="224"/>
      <c r="K45" s="573">
        <f t="shared" si="0"/>
        <v>0</v>
      </c>
    </row>
    <row r="46" spans="1:11" ht="12" customHeight="1">
      <c r="A46" s="175" t="str">
        <f>'t1'!A46</f>
        <v>Tenente In Ferma Prefissata</v>
      </c>
      <c r="B46" s="244" t="str">
        <f>'t1'!B46</f>
        <v>000847</v>
      </c>
      <c r="C46" s="225"/>
      <c r="D46" s="223"/>
      <c r="E46" s="223"/>
      <c r="F46" s="223"/>
      <c r="G46" s="223"/>
      <c r="H46" s="223"/>
      <c r="I46" s="223"/>
      <c r="J46" s="224"/>
      <c r="K46" s="573">
        <f t="shared" si="0"/>
        <v>0</v>
      </c>
    </row>
    <row r="47" spans="1:11" ht="12" customHeight="1">
      <c r="A47" s="175" t="str">
        <f>'t1'!A47</f>
        <v>Sottotenente In Ferma Prefissata</v>
      </c>
      <c r="B47" s="244" t="str">
        <f>'t1'!B47</f>
        <v>000848</v>
      </c>
      <c r="C47" s="225"/>
      <c r="D47" s="223"/>
      <c r="E47" s="223"/>
      <c r="F47" s="223"/>
      <c r="G47" s="223"/>
      <c r="H47" s="223"/>
      <c r="I47" s="223"/>
      <c r="J47" s="224"/>
      <c r="K47" s="573">
        <f t="shared" si="0"/>
        <v>0</v>
      </c>
    </row>
    <row r="48" spans="1:11" ht="12" customHeight="1" thickBot="1">
      <c r="A48" s="175" t="str">
        <f>'t1'!A48</f>
        <v>Allievi</v>
      </c>
      <c r="B48" s="244" t="str">
        <f>'t1'!B48</f>
        <v>000180</v>
      </c>
      <c r="C48" s="225"/>
      <c r="D48" s="223"/>
      <c r="E48" s="223"/>
      <c r="F48" s="223"/>
      <c r="G48" s="223"/>
      <c r="H48" s="223"/>
      <c r="I48" s="223"/>
      <c r="J48" s="224"/>
      <c r="K48" s="573">
        <f t="shared" si="0"/>
        <v>0</v>
      </c>
    </row>
    <row r="49" spans="1:11" ht="12" customHeight="1" thickBot="1" thickTop="1">
      <c r="A49" s="137" t="s">
        <v>5</v>
      </c>
      <c r="B49" s="138"/>
      <c r="C49" s="619">
        <f aca="true" t="shared" si="1" ref="C49:J49">SUM(C6:C48)</f>
        <v>0</v>
      </c>
      <c r="D49" s="571">
        <f t="shared" si="1"/>
        <v>0</v>
      </c>
      <c r="E49" s="571">
        <f t="shared" si="1"/>
        <v>0</v>
      </c>
      <c r="F49" s="571">
        <f t="shared" si="1"/>
        <v>0</v>
      </c>
      <c r="G49" s="571">
        <f t="shared" si="1"/>
        <v>0</v>
      </c>
      <c r="H49" s="571">
        <f t="shared" si="1"/>
        <v>0</v>
      </c>
      <c r="I49" s="571">
        <f t="shared" si="1"/>
        <v>0</v>
      </c>
      <c r="J49" s="571">
        <f t="shared" si="1"/>
        <v>0</v>
      </c>
      <c r="K49" s="572">
        <f>(D49+E49+F49+G49+H49+I49)-J49</f>
        <v>0</v>
      </c>
    </row>
    <row r="50" ht="11.25">
      <c r="A50" s="5" t="s">
        <v>126</v>
      </c>
    </row>
    <row r="51" ht="11.25">
      <c r="A51" s="5" t="s">
        <v>127</v>
      </c>
    </row>
  </sheetData>
  <sheetProtection password="EA98" sheet="1" scenarios="1" formatColumns="0" selectLockedCells="1"/>
  <mergeCells count="2">
    <mergeCell ref="H2:K2"/>
    <mergeCell ref="A1:I1"/>
  </mergeCells>
  <dataValidations count="1">
    <dataValidation type="whole" allowBlank="1" showInputMessage="1" showErrorMessage="1" errorTitle="ERRORE NEL DATO IMMESSO" error="INSERIRE SOLO NUMERI INTERI" sqref="D6:J48">
      <formula1>1</formula1>
      <formula2>999999999999</formula2>
    </dataValidation>
  </dataValidations>
  <printOptions horizontalCentered="1" verticalCentered="1"/>
  <pageMargins left="0" right="0" top="0.1968503937007874" bottom="0.17" header="0.19" footer="0.17"/>
  <pageSetup horizontalDpi="300" verticalDpi="3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0"/>
  <dimension ref="A1:V53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" sqref="G16"/>
    </sheetView>
  </sheetViews>
  <sheetFormatPr defaultColWidth="9.33203125" defaultRowHeight="10.5"/>
  <cols>
    <col min="1" max="1" width="46.5" style="5" customWidth="1"/>
    <col min="2" max="2" width="8.66015625" style="7" customWidth="1"/>
    <col min="3" max="18" width="14.33203125" style="5" customWidth="1"/>
    <col min="19" max="16384" width="9.33203125" style="5" customWidth="1"/>
  </cols>
  <sheetData>
    <row r="1" spans="1:18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/>
      <c r="R1" s="362"/>
    </row>
    <row r="2" spans="1:18" ht="27" customHeight="1" thickBot="1">
      <c r="A2" s="6"/>
      <c r="F2" s="124"/>
      <c r="G2" s="124"/>
      <c r="H2" s="124"/>
      <c r="I2" s="124"/>
      <c r="J2" s="124"/>
      <c r="K2" s="124"/>
      <c r="L2" s="124"/>
      <c r="M2" s="124"/>
      <c r="N2" s="660"/>
      <c r="O2" s="660"/>
      <c r="P2" s="660"/>
      <c r="Q2" s="660"/>
      <c r="R2" s="660"/>
    </row>
    <row r="3" spans="1:18" ht="13.5" thickBot="1">
      <c r="A3" s="8"/>
      <c r="B3" s="9"/>
      <c r="C3" s="363" t="s">
        <v>203</v>
      </c>
      <c r="D3" s="12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22"/>
    </row>
    <row r="4" spans="1:18" ht="45.75" thickTop="1">
      <c r="A4" s="341" t="s">
        <v>77</v>
      </c>
      <c r="B4" s="342" t="s">
        <v>1</v>
      </c>
      <c r="C4" s="429" t="s">
        <v>307</v>
      </c>
      <c r="D4" s="429" t="s">
        <v>348</v>
      </c>
      <c r="E4" s="429" t="s">
        <v>349</v>
      </c>
      <c r="F4" s="429" t="s">
        <v>308</v>
      </c>
      <c r="G4" s="429" t="s">
        <v>309</v>
      </c>
      <c r="H4" s="429" t="s">
        <v>350</v>
      </c>
      <c r="I4" s="429" t="s">
        <v>351</v>
      </c>
      <c r="J4" s="429" t="s">
        <v>352</v>
      </c>
      <c r="K4" s="429" t="s">
        <v>310</v>
      </c>
      <c r="L4" s="429" t="s">
        <v>353</v>
      </c>
      <c r="M4" s="429" t="s">
        <v>354</v>
      </c>
      <c r="N4" s="429" t="s">
        <v>355</v>
      </c>
      <c r="O4" s="429" t="s">
        <v>311</v>
      </c>
      <c r="P4" s="429" t="s">
        <v>356</v>
      </c>
      <c r="Q4" s="429" t="s">
        <v>312</v>
      </c>
      <c r="R4" s="134" t="s">
        <v>93</v>
      </c>
    </row>
    <row r="5" spans="1:18" ht="14.25" customHeight="1" thickBot="1">
      <c r="A5" s="154"/>
      <c r="B5" s="135"/>
      <c r="C5" s="430" t="s">
        <v>414</v>
      </c>
      <c r="D5" s="431" t="s">
        <v>415</v>
      </c>
      <c r="E5" s="431" t="s">
        <v>416</v>
      </c>
      <c r="F5" s="431" t="s">
        <v>417</v>
      </c>
      <c r="G5" s="430" t="s">
        <v>418</v>
      </c>
      <c r="H5" s="430" t="s">
        <v>419</v>
      </c>
      <c r="I5" s="430" t="s">
        <v>357</v>
      </c>
      <c r="J5" s="430" t="s">
        <v>358</v>
      </c>
      <c r="K5" s="430" t="s">
        <v>420</v>
      </c>
      <c r="L5" s="430" t="s">
        <v>313</v>
      </c>
      <c r="M5" s="430" t="s">
        <v>421</v>
      </c>
      <c r="N5" s="431" t="s">
        <v>359</v>
      </c>
      <c r="O5" s="430" t="s">
        <v>230</v>
      </c>
      <c r="P5" s="431" t="s">
        <v>231</v>
      </c>
      <c r="Q5" s="431" t="s">
        <v>232</v>
      </c>
      <c r="R5" s="136" t="s">
        <v>45</v>
      </c>
    </row>
    <row r="6" spans="1:18" ht="12.75" customHeight="1" thickTop="1">
      <c r="A6" s="19" t="str">
        <f>'t1'!A6</f>
        <v>Comandante Generale</v>
      </c>
      <c r="B6" s="254" t="str">
        <f>'t1'!B6</f>
        <v>0D0219</v>
      </c>
      <c r="C6" s="226"/>
      <c r="D6" s="226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8"/>
      <c r="P6" s="227"/>
      <c r="Q6" s="229"/>
      <c r="R6" s="575">
        <f>SUM(C6:Q6)</f>
        <v>0</v>
      </c>
    </row>
    <row r="7" spans="1:18" ht="12.75" customHeight="1">
      <c r="A7" s="175" t="str">
        <f>'t1'!A7</f>
        <v>Generale Corpo di Armata</v>
      </c>
      <c r="B7" s="244" t="str">
        <f>'t1'!B7</f>
        <v>0D0554</v>
      </c>
      <c r="C7" s="226"/>
      <c r="D7" s="22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8"/>
      <c r="P7" s="227"/>
      <c r="Q7" s="227"/>
      <c r="R7" s="575">
        <f aca="true" t="shared" si="0" ref="R7:R48">SUM(C7:Q7)</f>
        <v>0</v>
      </c>
    </row>
    <row r="8" spans="1:18" ht="12.75" customHeight="1">
      <c r="A8" s="175" t="str">
        <f>'t1'!A8</f>
        <v>Generale di Divisione</v>
      </c>
      <c r="B8" s="244" t="str">
        <f>'t1'!B8</f>
        <v>0D0221</v>
      </c>
      <c r="C8" s="226"/>
      <c r="D8" s="226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227"/>
      <c r="Q8" s="227"/>
      <c r="R8" s="575">
        <f t="shared" si="0"/>
        <v>0</v>
      </c>
    </row>
    <row r="9" spans="1:18" ht="12.75" customHeight="1">
      <c r="A9" s="175" t="str">
        <f>'t1'!A9</f>
        <v>Generale di Brigata</v>
      </c>
      <c r="B9" s="244" t="str">
        <f>'t1'!B9</f>
        <v>0D0220</v>
      </c>
      <c r="C9" s="226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8"/>
      <c r="P9" s="227"/>
      <c r="Q9" s="227"/>
      <c r="R9" s="575">
        <f t="shared" si="0"/>
        <v>0</v>
      </c>
    </row>
    <row r="10" spans="1:18" ht="12.75" customHeight="1">
      <c r="A10" s="175" t="str">
        <f>'t1'!A10</f>
        <v>Colonnello + 25 Anni</v>
      </c>
      <c r="B10" s="244" t="str">
        <f>'t1'!B10</f>
        <v>0D0218</v>
      </c>
      <c r="C10" s="226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8"/>
      <c r="P10" s="227"/>
      <c r="Q10" s="227"/>
      <c r="R10" s="575">
        <f t="shared" si="0"/>
        <v>0</v>
      </c>
    </row>
    <row r="11" spans="1:18" ht="12.75" customHeight="1">
      <c r="A11" s="175" t="str">
        <f>'t1'!A11</f>
        <v>Colonnello + 23 Anni</v>
      </c>
      <c r="B11" s="244" t="str">
        <f>'t1'!B11</f>
        <v>0D0524</v>
      </c>
      <c r="C11" s="226"/>
      <c r="D11" s="226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8"/>
      <c r="P11" s="227"/>
      <c r="Q11" s="227"/>
      <c r="R11" s="575">
        <f t="shared" si="0"/>
        <v>0</v>
      </c>
    </row>
    <row r="12" spans="1:18" ht="12.75" customHeight="1">
      <c r="A12" s="175" t="str">
        <f>'t1'!A12</f>
        <v>Colonnello</v>
      </c>
      <c r="B12" s="244" t="str">
        <f>'t1'!B12</f>
        <v>0D0217</v>
      </c>
      <c r="C12" s="226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8"/>
      <c r="P12" s="227"/>
      <c r="Q12" s="227"/>
      <c r="R12" s="575">
        <f t="shared" si="0"/>
        <v>0</v>
      </c>
    </row>
    <row r="13" spans="1:18" ht="12.75" customHeight="1">
      <c r="A13" s="175" t="str">
        <f>'t1'!A13</f>
        <v>Tenente Colonnello + 25 Anni</v>
      </c>
      <c r="B13" s="244" t="str">
        <f>'t1'!B13</f>
        <v>0D0229</v>
      </c>
      <c r="C13" s="226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8"/>
      <c r="P13" s="227"/>
      <c r="Q13" s="227"/>
      <c r="R13" s="575">
        <f t="shared" si="0"/>
        <v>0</v>
      </c>
    </row>
    <row r="14" spans="1:18" ht="12.75" customHeight="1">
      <c r="A14" s="175" t="str">
        <f>'t1'!A14</f>
        <v>Tenente Colonnello + 23 Anni</v>
      </c>
      <c r="B14" s="244" t="str">
        <f>'t1'!B14</f>
        <v>0D0525</v>
      </c>
      <c r="C14" s="226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8"/>
      <c r="P14" s="227"/>
      <c r="Q14" s="227"/>
      <c r="R14" s="575">
        <f t="shared" si="0"/>
        <v>0</v>
      </c>
    </row>
    <row r="15" spans="1:18" ht="12.75" customHeight="1">
      <c r="A15" s="175" t="str">
        <f>'t1'!A15</f>
        <v>Tenente Colonnello + 15 Anni</v>
      </c>
      <c r="B15" s="244" t="str">
        <f>'t1'!B15</f>
        <v>0D0228</v>
      </c>
      <c r="C15" s="226"/>
      <c r="D15" s="226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8"/>
      <c r="P15" s="227"/>
      <c r="Q15" s="227"/>
      <c r="R15" s="575">
        <f t="shared" si="0"/>
        <v>0</v>
      </c>
    </row>
    <row r="16" spans="1:18" ht="12.75" customHeight="1">
      <c r="A16" s="175" t="str">
        <f>'t1'!A16</f>
        <v>Tenente Colonnello + 13 Anni</v>
      </c>
      <c r="B16" s="244" t="str">
        <f>'t1'!B16</f>
        <v>0D0526</v>
      </c>
      <c r="C16" s="226"/>
      <c r="D16" s="226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/>
      <c r="P16" s="227"/>
      <c r="Q16" s="227"/>
      <c r="R16" s="575">
        <f t="shared" si="0"/>
        <v>0</v>
      </c>
    </row>
    <row r="17" spans="1:18" ht="12.75" customHeight="1">
      <c r="A17" s="175" t="str">
        <f>'t1'!A17</f>
        <v>Maggiore + 25 Anni</v>
      </c>
      <c r="B17" s="244" t="str">
        <f>'t1'!B17</f>
        <v>0D0223</v>
      </c>
      <c r="C17" s="226"/>
      <c r="D17" s="226"/>
      <c r="E17" s="226"/>
      <c r="F17" s="227"/>
      <c r="G17" s="227"/>
      <c r="H17" s="227"/>
      <c r="I17" s="227"/>
      <c r="J17" s="227"/>
      <c r="K17" s="227"/>
      <c r="L17" s="227"/>
      <c r="M17" s="227"/>
      <c r="N17" s="227"/>
      <c r="O17" s="228"/>
      <c r="P17" s="227"/>
      <c r="Q17" s="227"/>
      <c r="R17" s="575">
        <f t="shared" si="0"/>
        <v>0</v>
      </c>
    </row>
    <row r="18" spans="1:18" ht="12.75" customHeight="1">
      <c r="A18" s="175" t="str">
        <f>'t1'!A18</f>
        <v>Maggiore + 23 Anni</v>
      </c>
      <c r="B18" s="244" t="str">
        <f>'t1'!B18</f>
        <v>0D0527</v>
      </c>
      <c r="C18" s="226"/>
      <c r="D18" s="226"/>
      <c r="E18" s="226"/>
      <c r="F18" s="227"/>
      <c r="G18" s="227"/>
      <c r="H18" s="227"/>
      <c r="I18" s="227"/>
      <c r="J18" s="227"/>
      <c r="K18" s="227"/>
      <c r="L18" s="227"/>
      <c r="M18" s="227"/>
      <c r="N18" s="227"/>
      <c r="O18" s="228"/>
      <c r="P18" s="227"/>
      <c r="Q18" s="227"/>
      <c r="R18" s="575">
        <f t="shared" si="0"/>
        <v>0</v>
      </c>
    </row>
    <row r="19" spans="1:18" ht="12.75" customHeight="1">
      <c r="A19" s="175" t="str">
        <f>'t1'!A19</f>
        <v>Maggiore + 15 Anni</v>
      </c>
      <c r="B19" s="244" t="str">
        <f>'t1'!B19</f>
        <v>0D0302</v>
      </c>
      <c r="C19" s="226"/>
      <c r="D19" s="226"/>
      <c r="E19" s="226"/>
      <c r="F19" s="227"/>
      <c r="G19" s="227"/>
      <c r="H19" s="227"/>
      <c r="I19" s="227"/>
      <c r="J19" s="227"/>
      <c r="K19" s="227"/>
      <c r="L19" s="227"/>
      <c r="M19" s="227"/>
      <c r="N19" s="227"/>
      <c r="O19" s="228"/>
      <c r="P19" s="227"/>
      <c r="Q19" s="227"/>
      <c r="R19" s="575">
        <f t="shared" si="0"/>
        <v>0</v>
      </c>
    </row>
    <row r="20" spans="1:18" ht="12.75" customHeight="1">
      <c r="A20" s="175" t="str">
        <f>'t1'!A20</f>
        <v>Maggiore + 13 Anni</v>
      </c>
      <c r="B20" s="244" t="str">
        <f>'t1'!B20</f>
        <v>0D0528</v>
      </c>
      <c r="C20" s="226"/>
      <c r="D20" s="226"/>
      <c r="E20" s="226"/>
      <c r="F20" s="227"/>
      <c r="G20" s="227"/>
      <c r="H20" s="227"/>
      <c r="I20" s="227"/>
      <c r="J20" s="227"/>
      <c r="K20" s="227"/>
      <c r="L20" s="227"/>
      <c r="M20" s="227"/>
      <c r="N20" s="227"/>
      <c r="O20" s="228"/>
      <c r="P20" s="227"/>
      <c r="Q20" s="230"/>
      <c r="R20" s="575">
        <f t="shared" si="0"/>
        <v>0</v>
      </c>
    </row>
    <row r="21" spans="1:18" ht="12.75" customHeight="1">
      <c r="A21" s="175" t="str">
        <f>'t1'!A21</f>
        <v>Capitano + 25 Anni</v>
      </c>
      <c r="B21" s="244" t="str">
        <f>'t1'!B21</f>
        <v>0D0233</v>
      </c>
      <c r="C21" s="226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8"/>
      <c r="P21" s="227"/>
      <c r="Q21" s="227"/>
      <c r="R21" s="575">
        <f t="shared" si="0"/>
        <v>0</v>
      </c>
    </row>
    <row r="22" spans="1:18" ht="12.75" customHeight="1">
      <c r="A22" s="175" t="str">
        <f>'t1'!A22</f>
        <v>Capitano + 23 Anni</v>
      </c>
      <c r="B22" s="244" t="str">
        <f>'t1'!B22</f>
        <v>0D0529</v>
      </c>
      <c r="C22" s="226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8"/>
      <c r="P22" s="227"/>
      <c r="Q22" s="227"/>
      <c r="R22" s="575">
        <f t="shared" si="0"/>
        <v>0</v>
      </c>
    </row>
    <row r="23" spans="1:18" ht="12.75" customHeight="1">
      <c r="A23" s="175" t="str">
        <f>'t1'!A23</f>
        <v>Capitano + 15 Anni</v>
      </c>
      <c r="B23" s="244" t="str">
        <f>'t1'!B23</f>
        <v>0D0232</v>
      </c>
      <c r="C23" s="226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8"/>
      <c r="P23" s="227"/>
      <c r="Q23" s="227"/>
      <c r="R23" s="575">
        <f t="shared" si="0"/>
        <v>0</v>
      </c>
    </row>
    <row r="24" spans="1:18" ht="12.75" customHeight="1">
      <c r="A24" s="175" t="str">
        <f>'t1'!A24</f>
        <v>Capitano + 13 Anni</v>
      </c>
      <c r="B24" s="244" t="str">
        <f>'t1'!B24</f>
        <v>0D0530</v>
      </c>
      <c r="C24" s="226"/>
      <c r="D24" s="226"/>
      <c r="E24" s="223"/>
      <c r="F24" s="227"/>
      <c r="G24" s="227"/>
      <c r="H24" s="227"/>
      <c r="I24" s="227"/>
      <c r="J24" s="227"/>
      <c r="K24" s="227"/>
      <c r="L24" s="227"/>
      <c r="M24" s="227"/>
      <c r="N24" s="227"/>
      <c r="O24" s="228"/>
      <c r="P24" s="227"/>
      <c r="Q24" s="227"/>
      <c r="R24" s="575">
        <f t="shared" si="0"/>
        <v>0</v>
      </c>
    </row>
    <row r="25" spans="1:18" ht="12.75" customHeight="1">
      <c r="A25" s="175" t="str">
        <f>'t1'!A25</f>
        <v>Tenente Colonnello</v>
      </c>
      <c r="B25" s="244" t="str">
        <f>'t1'!B25</f>
        <v>019312</v>
      </c>
      <c r="C25" s="226"/>
      <c r="D25" s="226"/>
      <c r="E25" s="223"/>
      <c r="F25" s="227"/>
      <c r="G25" s="227"/>
      <c r="H25" s="227"/>
      <c r="I25" s="227"/>
      <c r="J25" s="227"/>
      <c r="K25" s="227"/>
      <c r="L25" s="227"/>
      <c r="M25" s="227"/>
      <c r="N25" s="227"/>
      <c r="O25" s="228"/>
      <c r="P25" s="227"/>
      <c r="Q25" s="227"/>
      <c r="R25" s="575">
        <f t="shared" si="0"/>
        <v>0</v>
      </c>
    </row>
    <row r="26" spans="1:18" ht="12.75" customHeight="1">
      <c r="A26" s="175" t="str">
        <f>'t1'!A26</f>
        <v>Maggiore </v>
      </c>
      <c r="B26" s="244" t="str">
        <f>'t1'!B26</f>
        <v>019222</v>
      </c>
      <c r="C26" s="226"/>
      <c r="D26" s="226"/>
      <c r="E26" s="223"/>
      <c r="F26" s="227"/>
      <c r="G26" s="227"/>
      <c r="H26" s="227"/>
      <c r="I26" s="227"/>
      <c r="J26" s="227"/>
      <c r="K26" s="227"/>
      <c r="L26" s="227"/>
      <c r="M26" s="227"/>
      <c r="N26" s="227"/>
      <c r="O26" s="228"/>
      <c r="P26" s="227"/>
      <c r="Q26" s="227"/>
      <c r="R26" s="575">
        <f t="shared" si="0"/>
        <v>0</v>
      </c>
    </row>
    <row r="27" spans="1:18" ht="12.75" customHeight="1">
      <c r="A27" s="175" t="str">
        <f>'t1'!A27</f>
        <v>Capitano</v>
      </c>
      <c r="B27" s="244" t="str">
        <f>'t1'!B27</f>
        <v>018213</v>
      </c>
      <c r="C27" s="226"/>
      <c r="D27" s="226"/>
      <c r="E27" s="223"/>
      <c r="F27" s="227"/>
      <c r="G27" s="227"/>
      <c r="H27" s="227"/>
      <c r="I27" s="227"/>
      <c r="J27" s="227"/>
      <c r="K27" s="227"/>
      <c r="L27" s="227"/>
      <c r="M27" s="227"/>
      <c r="N27" s="227"/>
      <c r="O27" s="228"/>
      <c r="P27" s="227"/>
      <c r="Q27" s="227"/>
      <c r="R27" s="575">
        <f t="shared" si="0"/>
        <v>0</v>
      </c>
    </row>
    <row r="28" spans="1:18" ht="12.75" customHeight="1">
      <c r="A28" s="175" t="str">
        <f>'t1'!A28</f>
        <v>Tenente </v>
      </c>
      <c r="B28" s="244" t="str">
        <f>'t1'!B28</f>
        <v>018226</v>
      </c>
      <c r="C28" s="226"/>
      <c r="D28" s="226"/>
      <c r="E28" s="223"/>
      <c r="F28" s="227"/>
      <c r="G28" s="227"/>
      <c r="H28" s="227"/>
      <c r="I28" s="227"/>
      <c r="J28" s="227"/>
      <c r="K28" s="227"/>
      <c r="L28" s="227"/>
      <c r="M28" s="227"/>
      <c r="N28" s="227"/>
      <c r="O28" s="228"/>
      <c r="P28" s="227"/>
      <c r="Q28" s="227"/>
      <c r="R28" s="575">
        <f t="shared" si="0"/>
        <v>0</v>
      </c>
    </row>
    <row r="29" spans="1:18" ht="12.75" customHeight="1">
      <c r="A29" s="175" t="str">
        <f>'t1'!A29</f>
        <v>Sottotenente </v>
      </c>
      <c r="B29" s="244" t="str">
        <f>'t1'!B29</f>
        <v>017225</v>
      </c>
      <c r="C29" s="226"/>
      <c r="D29" s="226"/>
      <c r="E29" s="223"/>
      <c r="F29" s="231"/>
      <c r="G29" s="227"/>
      <c r="H29" s="227"/>
      <c r="I29" s="227"/>
      <c r="J29" s="227"/>
      <c r="K29" s="227"/>
      <c r="L29" s="227"/>
      <c r="M29" s="227"/>
      <c r="N29" s="227"/>
      <c r="O29" s="228"/>
      <c r="P29" s="227"/>
      <c r="Q29" s="227"/>
      <c r="R29" s="575">
        <f t="shared" si="0"/>
        <v>0</v>
      </c>
    </row>
    <row r="30" spans="1:18" ht="12.75" customHeight="1">
      <c r="A30" s="175" t="str">
        <f>'t1'!A30</f>
        <v>Maresciallo Aiutante S.U.P.S. Luogotenente </v>
      </c>
      <c r="B30" s="244" t="str">
        <f>'t1'!B30</f>
        <v>017836</v>
      </c>
      <c r="C30" s="226"/>
      <c r="D30" s="226"/>
      <c r="E30" s="226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227"/>
      <c r="Q30" s="227"/>
      <c r="R30" s="575">
        <f t="shared" si="0"/>
        <v>0</v>
      </c>
    </row>
    <row r="31" spans="1:18" ht="12.75" customHeight="1">
      <c r="A31" s="175" t="str">
        <f>'t1'!A31</f>
        <v>Maresciallo Aiutante S.Ups Con 8 Anni Nel Grado</v>
      </c>
      <c r="B31" s="244" t="str">
        <f>'t1'!B31</f>
        <v>017837</v>
      </c>
      <c r="C31" s="226"/>
      <c r="D31" s="226"/>
      <c r="E31" s="226"/>
      <c r="F31" s="227"/>
      <c r="G31" s="227"/>
      <c r="H31" s="227"/>
      <c r="I31" s="227"/>
      <c r="J31" s="227"/>
      <c r="K31" s="227"/>
      <c r="L31" s="227"/>
      <c r="M31" s="227"/>
      <c r="N31" s="227"/>
      <c r="O31" s="228"/>
      <c r="P31" s="227"/>
      <c r="Q31" s="227"/>
      <c r="R31" s="575">
        <f t="shared" si="0"/>
        <v>0</v>
      </c>
    </row>
    <row r="32" spans="1:18" ht="12.75" customHeight="1">
      <c r="A32" s="175" t="str">
        <f>'t1'!A32</f>
        <v>Maresciallo Aiutante</v>
      </c>
      <c r="B32" s="244" t="str">
        <f>'t1'!B32</f>
        <v>017237</v>
      </c>
      <c r="C32" s="226"/>
      <c r="D32" s="226"/>
      <c r="E32" s="226"/>
      <c r="F32" s="227"/>
      <c r="G32" s="227"/>
      <c r="H32" s="227"/>
      <c r="I32" s="227"/>
      <c r="J32" s="227"/>
      <c r="K32" s="227"/>
      <c r="L32" s="227"/>
      <c r="M32" s="227"/>
      <c r="N32" s="227"/>
      <c r="O32" s="228"/>
      <c r="P32" s="227"/>
      <c r="Q32" s="227"/>
      <c r="R32" s="575">
        <f t="shared" si="0"/>
        <v>0</v>
      </c>
    </row>
    <row r="33" spans="1:18" ht="12.75" customHeight="1">
      <c r="A33" s="175" t="str">
        <f>'t1'!A33</f>
        <v>Maresciallo Capo Con 10 Anni</v>
      </c>
      <c r="B33" s="244" t="str">
        <f>'t1'!B33</f>
        <v>016MC0</v>
      </c>
      <c r="C33" s="226"/>
      <c r="D33" s="226"/>
      <c r="E33" s="226"/>
      <c r="F33" s="227"/>
      <c r="G33" s="227"/>
      <c r="H33" s="227"/>
      <c r="I33" s="227"/>
      <c r="J33" s="227"/>
      <c r="K33" s="227"/>
      <c r="L33" s="227"/>
      <c r="M33" s="227"/>
      <c r="N33" s="227"/>
      <c r="O33" s="228"/>
      <c r="P33" s="227"/>
      <c r="Q33" s="227"/>
      <c r="R33" s="575">
        <f t="shared" si="0"/>
        <v>0</v>
      </c>
    </row>
    <row r="34" spans="1:18" ht="12.75" customHeight="1">
      <c r="A34" s="175" t="str">
        <f>'t1'!A34</f>
        <v>Maresciallo Capo</v>
      </c>
      <c r="B34" s="244" t="str">
        <f>'t1'!B34</f>
        <v>016224</v>
      </c>
      <c r="C34" s="226"/>
      <c r="D34" s="226"/>
      <c r="E34" s="226"/>
      <c r="F34" s="227"/>
      <c r="G34" s="227"/>
      <c r="H34" s="227"/>
      <c r="I34" s="227"/>
      <c r="J34" s="227"/>
      <c r="K34" s="227"/>
      <c r="L34" s="227"/>
      <c r="M34" s="227"/>
      <c r="N34" s="227"/>
      <c r="O34" s="228"/>
      <c r="P34" s="227"/>
      <c r="Q34" s="227"/>
      <c r="R34" s="575">
        <f t="shared" si="0"/>
        <v>0</v>
      </c>
    </row>
    <row r="35" spans="1:18" ht="12.75" customHeight="1">
      <c r="A35" s="175" t="str">
        <f>'t1'!A35</f>
        <v>Maresciallo Ordinario</v>
      </c>
      <c r="B35" s="244" t="str">
        <f>'t1'!B35</f>
        <v>015238</v>
      </c>
      <c r="C35" s="226"/>
      <c r="D35" s="226"/>
      <c r="E35" s="226"/>
      <c r="F35" s="227"/>
      <c r="G35" s="227"/>
      <c r="H35" s="227"/>
      <c r="I35" s="227"/>
      <c r="J35" s="227"/>
      <c r="K35" s="227"/>
      <c r="L35" s="227"/>
      <c r="M35" s="227"/>
      <c r="N35" s="227"/>
      <c r="O35" s="228"/>
      <c r="P35" s="227"/>
      <c r="Q35" s="227"/>
      <c r="R35" s="575">
        <f t="shared" si="0"/>
        <v>0</v>
      </c>
    </row>
    <row r="36" spans="1:18" ht="12.75" customHeight="1">
      <c r="A36" s="175" t="str">
        <f>'t1'!A36</f>
        <v>Maresciallo</v>
      </c>
      <c r="B36" s="244" t="str">
        <f>'t1'!B36</f>
        <v>014324</v>
      </c>
      <c r="C36" s="226"/>
      <c r="D36" s="226"/>
      <c r="E36" s="226"/>
      <c r="F36" s="227"/>
      <c r="G36" s="227"/>
      <c r="H36" s="227"/>
      <c r="I36" s="227"/>
      <c r="J36" s="227"/>
      <c r="K36" s="227"/>
      <c r="L36" s="227"/>
      <c r="M36" s="227"/>
      <c r="N36" s="227"/>
      <c r="O36" s="228"/>
      <c r="P36" s="227"/>
      <c r="Q36" s="227"/>
      <c r="R36" s="575">
        <f t="shared" si="0"/>
        <v>0</v>
      </c>
    </row>
    <row r="37" spans="1:18" ht="12.75" customHeight="1">
      <c r="A37" s="175" t="str">
        <f>'t1'!A37</f>
        <v>Brigadiere Capo Con 8 Anni Nel Grado</v>
      </c>
      <c r="B37" s="244" t="str">
        <f>'t1'!B37</f>
        <v>015839</v>
      </c>
      <c r="C37" s="226"/>
      <c r="D37" s="226"/>
      <c r="E37" s="226"/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227"/>
      <c r="Q37" s="227"/>
      <c r="R37" s="575">
        <f t="shared" si="0"/>
        <v>0</v>
      </c>
    </row>
    <row r="38" spans="1:18" ht="12.75" customHeight="1">
      <c r="A38" s="175" t="str">
        <f>'t1'!A38</f>
        <v>Brigadiere Capo</v>
      </c>
      <c r="B38" s="244" t="str">
        <f>'t1'!B38</f>
        <v>015212</v>
      </c>
      <c r="C38" s="226"/>
      <c r="D38" s="226"/>
      <c r="E38" s="226"/>
      <c r="F38" s="227"/>
      <c r="G38" s="227"/>
      <c r="H38" s="227"/>
      <c r="I38" s="227"/>
      <c r="J38" s="227"/>
      <c r="K38" s="227"/>
      <c r="L38" s="227"/>
      <c r="M38" s="227"/>
      <c r="N38" s="227"/>
      <c r="O38" s="228"/>
      <c r="P38" s="227"/>
      <c r="Q38" s="227"/>
      <c r="R38" s="575">
        <f t="shared" si="0"/>
        <v>0</v>
      </c>
    </row>
    <row r="39" spans="1:18" ht="12.75" customHeight="1">
      <c r="A39" s="175" t="str">
        <f>'t1'!A39</f>
        <v>Brigadiere</v>
      </c>
      <c r="B39" s="244" t="str">
        <f>'t1'!B39</f>
        <v>014211</v>
      </c>
      <c r="C39" s="226"/>
      <c r="D39" s="226"/>
      <c r="E39" s="226"/>
      <c r="F39" s="227"/>
      <c r="G39" s="227"/>
      <c r="H39" s="227"/>
      <c r="I39" s="227"/>
      <c r="J39" s="227"/>
      <c r="K39" s="227"/>
      <c r="L39" s="227"/>
      <c r="M39" s="227"/>
      <c r="N39" s="227"/>
      <c r="O39" s="228"/>
      <c r="P39" s="227"/>
      <c r="Q39" s="227"/>
      <c r="R39" s="575">
        <f t="shared" si="0"/>
        <v>0</v>
      </c>
    </row>
    <row r="40" spans="1:18" ht="12.75" customHeight="1">
      <c r="A40" s="175" t="str">
        <f>'t1'!A40</f>
        <v>Vice Brigadiere</v>
      </c>
      <c r="B40" s="244" t="str">
        <f>'t1'!B40</f>
        <v>014230</v>
      </c>
      <c r="C40" s="226"/>
      <c r="D40" s="226"/>
      <c r="E40" s="226"/>
      <c r="F40" s="227"/>
      <c r="G40" s="227"/>
      <c r="H40" s="227"/>
      <c r="I40" s="227"/>
      <c r="J40" s="227"/>
      <c r="K40" s="227"/>
      <c r="L40" s="227"/>
      <c r="M40" s="227"/>
      <c r="N40" s="227"/>
      <c r="O40" s="228"/>
      <c r="P40" s="227"/>
      <c r="Q40" s="227"/>
      <c r="R40" s="575">
        <f t="shared" si="0"/>
        <v>0</v>
      </c>
    </row>
    <row r="41" spans="1:18" ht="12.75" customHeight="1">
      <c r="A41" s="175" t="str">
        <f>'t1'!A41</f>
        <v>Appuntato Scelto Con 8 Anni Nel Grado</v>
      </c>
      <c r="B41" s="244" t="str">
        <f>'t1'!B41</f>
        <v>013842</v>
      </c>
      <c r="C41" s="226"/>
      <c r="D41" s="226"/>
      <c r="E41" s="226"/>
      <c r="F41" s="227"/>
      <c r="G41" s="227"/>
      <c r="H41" s="227"/>
      <c r="I41" s="227"/>
      <c r="J41" s="227"/>
      <c r="K41" s="227"/>
      <c r="L41" s="227"/>
      <c r="M41" s="227"/>
      <c r="N41" s="227"/>
      <c r="O41" s="228"/>
      <c r="P41" s="227"/>
      <c r="Q41" s="227"/>
      <c r="R41" s="575">
        <f t="shared" si="0"/>
        <v>0</v>
      </c>
    </row>
    <row r="42" spans="1:18" ht="12.75" customHeight="1">
      <c r="A42" s="175" t="str">
        <f>'t1'!A42</f>
        <v>Appuntato Scelto</v>
      </c>
      <c r="B42" s="244" t="str">
        <f>'t1'!B42</f>
        <v>013231</v>
      </c>
      <c r="C42" s="226"/>
      <c r="D42" s="226"/>
      <c r="E42" s="226"/>
      <c r="F42" s="227"/>
      <c r="G42" s="227"/>
      <c r="H42" s="227"/>
      <c r="I42" s="227"/>
      <c r="J42" s="227"/>
      <c r="K42" s="227"/>
      <c r="L42" s="227"/>
      <c r="M42" s="227"/>
      <c r="N42" s="227"/>
      <c r="O42" s="228"/>
      <c r="P42" s="227"/>
      <c r="Q42" s="227"/>
      <c r="R42" s="575">
        <f t="shared" si="0"/>
        <v>0</v>
      </c>
    </row>
    <row r="43" spans="1:18" ht="12.75" customHeight="1">
      <c r="A43" s="175" t="str">
        <f>'t1'!A43</f>
        <v>Appuntato</v>
      </c>
      <c r="B43" s="244" t="str">
        <f>'t1'!B43</f>
        <v>013210</v>
      </c>
      <c r="C43" s="226"/>
      <c r="D43" s="226"/>
      <c r="E43" s="226"/>
      <c r="F43" s="227"/>
      <c r="G43" s="227"/>
      <c r="H43" s="227"/>
      <c r="I43" s="227"/>
      <c r="J43" s="227"/>
      <c r="K43" s="227"/>
      <c r="L43" s="227"/>
      <c r="M43" s="227"/>
      <c r="N43" s="227"/>
      <c r="O43" s="228"/>
      <c r="P43" s="227"/>
      <c r="Q43" s="227"/>
      <c r="R43" s="575">
        <f t="shared" si="0"/>
        <v>0</v>
      </c>
    </row>
    <row r="44" spans="1:18" ht="12.75" customHeight="1">
      <c r="A44" s="175" t="str">
        <f>'t1'!A44</f>
        <v>Carabiniere Scelto</v>
      </c>
      <c r="B44" s="244" t="str">
        <f>'t1'!B44</f>
        <v>013216</v>
      </c>
      <c r="C44" s="226"/>
      <c r="D44" s="226"/>
      <c r="E44" s="226"/>
      <c r="F44" s="227"/>
      <c r="G44" s="227"/>
      <c r="H44" s="227"/>
      <c r="I44" s="227"/>
      <c r="J44" s="227"/>
      <c r="K44" s="227"/>
      <c r="L44" s="227"/>
      <c r="M44" s="227"/>
      <c r="N44" s="227"/>
      <c r="O44" s="228"/>
      <c r="P44" s="227"/>
      <c r="Q44" s="227"/>
      <c r="R44" s="575">
        <f t="shared" si="0"/>
        <v>0</v>
      </c>
    </row>
    <row r="45" spans="1:18" ht="12.75" customHeight="1">
      <c r="A45" s="175" t="str">
        <f>'t1'!A45</f>
        <v>Carabiniere</v>
      </c>
      <c r="B45" s="244" t="str">
        <f>'t1'!B45</f>
        <v>013214</v>
      </c>
      <c r="C45" s="226"/>
      <c r="D45" s="226"/>
      <c r="E45" s="226"/>
      <c r="F45" s="227"/>
      <c r="G45" s="227"/>
      <c r="H45" s="227"/>
      <c r="I45" s="227"/>
      <c r="J45" s="227"/>
      <c r="K45" s="227"/>
      <c r="L45" s="227"/>
      <c r="M45" s="227"/>
      <c r="N45" s="227"/>
      <c r="O45" s="228"/>
      <c r="P45" s="227"/>
      <c r="Q45" s="227"/>
      <c r="R45" s="575">
        <f t="shared" si="0"/>
        <v>0</v>
      </c>
    </row>
    <row r="46" spans="1:18" ht="12.75" customHeight="1">
      <c r="A46" s="175" t="str">
        <f>'t1'!A46</f>
        <v>Tenente In Ferma Prefissata</v>
      </c>
      <c r="B46" s="244" t="str">
        <f>'t1'!B46</f>
        <v>000847</v>
      </c>
      <c r="C46" s="226"/>
      <c r="D46" s="226"/>
      <c r="E46" s="226"/>
      <c r="F46" s="227"/>
      <c r="G46" s="227"/>
      <c r="H46" s="227"/>
      <c r="I46" s="227"/>
      <c r="J46" s="227"/>
      <c r="K46" s="227"/>
      <c r="L46" s="227"/>
      <c r="M46" s="227"/>
      <c r="N46" s="227"/>
      <c r="O46" s="228"/>
      <c r="P46" s="227"/>
      <c r="Q46" s="227"/>
      <c r="R46" s="575">
        <f t="shared" si="0"/>
        <v>0</v>
      </c>
    </row>
    <row r="47" spans="1:18" ht="12.75" customHeight="1">
      <c r="A47" s="175" t="str">
        <f>'t1'!A47</f>
        <v>Sottotenente In Ferma Prefissata</v>
      </c>
      <c r="B47" s="244" t="str">
        <f>'t1'!B47</f>
        <v>000848</v>
      </c>
      <c r="C47" s="226"/>
      <c r="D47" s="226"/>
      <c r="E47" s="226"/>
      <c r="F47" s="227"/>
      <c r="G47" s="227"/>
      <c r="H47" s="227"/>
      <c r="I47" s="227"/>
      <c r="J47" s="227"/>
      <c r="K47" s="227"/>
      <c r="L47" s="227"/>
      <c r="M47" s="227"/>
      <c r="N47" s="227"/>
      <c r="O47" s="228"/>
      <c r="P47" s="227"/>
      <c r="Q47" s="227"/>
      <c r="R47" s="575">
        <f t="shared" si="0"/>
        <v>0</v>
      </c>
    </row>
    <row r="48" spans="1:18" ht="12.75" customHeight="1" thickBot="1">
      <c r="A48" s="175" t="str">
        <f>'t1'!A48</f>
        <v>Allievi</v>
      </c>
      <c r="B48" s="244" t="str">
        <f>'t1'!B48</f>
        <v>000180</v>
      </c>
      <c r="C48" s="226"/>
      <c r="D48" s="226"/>
      <c r="E48" s="226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227"/>
      <c r="Q48" s="227"/>
      <c r="R48" s="575">
        <f t="shared" si="0"/>
        <v>0</v>
      </c>
    </row>
    <row r="49" spans="1:18" ht="18" customHeight="1" thickBot="1" thickTop="1">
      <c r="A49" s="185" t="s">
        <v>5</v>
      </c>
      <c r="B49" s="138"/>
      <c r="C49" s="574">
        <f aca="true" t="shared" si="1" ref="C49:J49">SUM(C6:C48)</f>
        <v>0</v>
      </c>
      <c r="D49" s="574">
        <f t="shared" si="1"/>
        <v>0</v>
      </c>
      <c r="E49" s="574">
        <f t="shared" si="1"/>
        <v>0</v>
      </c>
      <c r="F49" s="574">
        <f t="shared" si="1"/>
        <v>0</v>
      </c>
      <c r="G49" s="574">
        <f t="shared" si="1"/>
        <v>0</v>
      </c>
      <c r="H49" s="574">
        <f t="shared" si="1"/>
        <v>0</v>
      </c>
      <c r="I49" s="574">
        <f t="shared" si="1"/>
        <v>0</v>
      </c>
      <c r="J49" s="574">
        <f t="shared" si="1"/>
        <v>0</v>
      </c>
      <c r="K49" s="574"/>
      <c r="L49" s="574"/>
      <c r="M49" s="574"/>
      <c r="N49" s="574">
        <f>SUM(N6:N48)</f>
        <v>0</v>
      </c>
      <c r="O49" s="574">
        <f>SUM(O6:O48)</f>
        <v>0</v>
      </c>
      <c r="P49" s="574">
        <f>SUM(P6:P48)</f>
        <v>0</v>
      </c>
      <c r="Q49" s="574">
        <f>SUM(Q6:Q48)</f>
        <v>0</v>
      </c>
      <c r="R49" s="572">
        <f>SUM(R6:R48)</f>
        <v>0</v>
      </c>
    </row>
    <row r="50" spans="1:22" ht="11.25">
      <c r="A50" s="5" t="s">
        <v>126</v>
      </c>
      <c r="B50" s="59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ht="11.25">
      <c r="A51" s="177"/>
    </row>
    <row r="52" ht="11.25">
      <c r="A52" s="177"/>
    </row>
    <row r="53" ht="11.25">
      <c r="A53" s="3"/>
    </row>
  </sheetData>
  <sheetProtection password="EA98" sheet="1" scenarios="1" formatColumns="0" selectLockedCells="1" autoFilter="0"/>
  <mergeCells count="2">
    <mergeCell ref="N2:R2"/>
    <mergeCell ref="A1:P1"/>
  </mergeCells>
  <dataValidations count="1">
    <dataValidation type="whole" allowBlank="1" showInputMessage="1" showErrorMessage="1" errorTitle="ERRORE NEL DATO IMMESSO" error="INSERIRE SOLO NUMERI INTERI" sqref="C7:Q48">
      <formula1>1</formula1>
      <formula2>999999999999</formula2>
    </dataValidation>
  </dataValidations>
  <printOptions horizontalCentered="1" verticalCentered="1"/>
  <pageMargins left="0" right="0" top="0.17" bottom="0.17" header="0.19" footer="0.19"/>
  <pageSetup horizontalDpi="300" verticalDpi="3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1"/>
  <dimension ref="A1:M27"/>
  <sheetViews>
    <sheetView showGridLines="0" workbookViewId="0" topLeftCell="A1">
      <selection activeCell="C5" sqref="C5"/>
    </sheetView>
  </sheetViews>
  <sheetFormatPr defaultColWidth="9.33203125" defaultRowHeight="10.5"/>
  <cols>
    <col min="1" max="1" width="100.83203125" style="0" customWidth="1"/>
    <col min="2" max="2" width="18" style="0" customWidth="1"/>
    <col min="3" max="3" width="38.66015625" style="0" customWidth="1"/>
  </cols>
  <sheetData>
    <row r="1" spans="1:13" s="5" customFormat="1" ht="43.5" customHeight="1">
      <c r="A1" s="655" t="str">
        <f>'t1'!A1</f>
        <v>COMPARTO CARABINIERI</v>
      </c>
      <c r="B1" s="655"/>
      <c r="C1" s="362"/>
      <c r="D1" s="3"/>
      <c r="E1" s="3"/>
      <c r="F1" s="3"/>
      <c r="G1" s="4"/>
      <c r="H1" s="3"/>
      <c r="I1" s="3"/>
      <c r="J1" s="3"/>
      <c r="K1" s="3"/>
      <c r="M1"/>
    </row>
    <row r="2" spans="1:3" ht="30" customHeight="1" thickBot="1">
      <c r="A2" s="6"/>
      <c r="B2" s="660"/>
      <c r="C2" s="660"/>
    </row>
    <row r="3" spans="1:3" ht="21.75" customHeight="1" thickBot="1">
      <c r="A3" s="125" t="s">
        <v>67</v>
      </c>
      <c r="B3" s="343" t="s">
        <v>40</v>
      </c>
      <c r="C3" s="344" t="s">
        <v>41</v>
      </c>
    </row>
    <row r="4" spans="1:3" s="127" customFormat="1" ht="25.5" customHeight="1" thickTop="1">
      <c r="A4" s="126" t="s">
        <v>89</v>
      </c>
      <c r="B4" s="191" t="s">
        <v>94</v>
      </c>
      <c r="C4" s="232"/>
    </row>
    <row r="5" spans="1:3" s="127" customFormat="1" ht="25.5" customHeight="1">
      <c r="A5" s="131" t="s">
        <v>83</v>
      </c>
      <c r="B5" s="192" t="s">
        <v>106</v>
      </c>
      <c r="C5" s="232"/>
    </row>
    <row r="6" spans="1:3" s="127" customFormat="1" ht="25.5" customHeight="1">
      <c r="A6" s="131" t="s">
        <v>80</v>
      </c>
      <c r="B6" s="182" t="s">
        <v>107</v>
      </c>
      <c r="C6" s="232"/>
    </row>
    <row r="7" spans="1:3" s="127" customFormat="1" ht="25.5" customHeight="1">
      <c r="A7" s="131" t="s">
        <v>86</v>
      </c>
      <c r="B7" s="193" t="s">
        <v>108</v>
      </c>
      <c r="C7" s="232"/>
    </row>
    <row r="8" spans="1:3" s="127" customFormat="1" ht="25.5" customHeight="1">
      <c r="A8" s="132" t="s">
        <v>85</v>
      </c>
      <c r="B8" s="182" t="s">
        <v>109</v>
      </c>
      <c r="C8" s="232"/>
    </row>
    <row r="9" spans="1:3" s="127" customFormat="1" ht="25.5" customHeight="1">
      <c r="A9" s="155" t="s">
        <v>84</v>
      </c>
      <c r="B9" s="193" t="s">
        <v>110</v>
      </c>
      <c r="C9" s="233"/>
    </row>
    <row r="10" spans="1:3" s="127" customFormat="1" ht="25.5" customHeight="1">
      <c r="A10" s="194" t="s">
        <v>423</v>
      </c>
      <c r="B10" s="182" t="s">
        <v>98</v>
      </c>
      <c r="C10" s="232"/>
    </row>
    <row r="11" spans="1:3" s="127" customFormat="1" ht="25.5" customHeight="1">
      <c r="A11" s="132" t="s">
        <v>111</v>
      </c>
      <c r="B11" s="181" t="s">
        <v>112</v>
      </c>
      <c r="C11" s="232"/>
    </row>
    <row r="12" spans="1:3" s="127" customFormat="1" ht="25.5" customHeight="1">
      <c r="A12" s="132" t="s">
        <v>410</v>
      </c>
      <c r="B12" s="181" t="s">
        <v>114</v>
      </c>
      <c r="C12" s="232"/>
    </row>
    <row r="13" spans="1:3" s="127" customFormat="1" ht="25.5" customHeight="1">
      <c r="A13" s="132" t="s">
        <v>260</v>
      </c>
      <c r="B13" s="182" t="s">
        <v>130</v>
      </c>
      <c r="C13" s="232"/>
    </row>
    <row r="14" spans="1:3" s="127" customFormat="1" ht="25.5" customHeight="1">
      <c r="A14" s="155" t="s">
        <v>43</v>
      </c>
      <c r="B14" s="193" t="s">
        <v>113</v>
      </c>
      <c r="C14" s="233"/>
    </row>
    <row r="15" spans="1:3" s="127" customFormat="1" ht="25.5" customHeight="1">
      <c r="A15" s="194" t="s">
        <v>125</v>
      </c>
      <c r="B15" s="192" t="s">
        <v>95</v>
      </c>
      <c r="C15" s="233"/>
    </row>
    <row r="16" spans="1:3" s="127" customFormat="1" ht="25.5" customHeight="1">
      <c r="A16" s="133" t="s">
        <v>90</v>
      </c>
      <c r="B16" s="182" t="s">
        <v>96</v>
      </c>
      <c r="C16" s="232"/>
    </row>
    <row r="17" spans="1:3" s="130" customFormat="1" ht="25.5" customHeight="1">
      <c r="A17" s="129" t="s">
        <v>82</v>
      </c>
      <c r="B17" s="181" t="s">
        <v>105</v>
      </c>
      <c r="C17" s="233"/>
    </row>
    <row r="18" spans="1:3" s="5" customFormat="1" ht="25.5" customHeight="1">
      <c r="A18" s="126" t="s">
        <v>87</v>
      </c>
      <c r="B18" s="182" t="s">
        <v>101</v>
      </c>
      <c r="C18" s="232"/>
    </row>
    <row r="19" spans="1:3" s="130" customFormat="1" ht="25.5" customHeight="1">
      <c r="A19" s="126" t="s">
        <v>81</v>
      </c>
      <c r="B19" s="193" t="s">
        <v>102</v>
      </c>
      <c r="C19" s="232"/>
    </row>
    <row r="20" spans="1:3" s="130" customFormat="1" ht="25.5" customHeight="1">
      <c r="A20" s="126" t="s">
        <v>42</v>
      </c>
      <c r="B20" s="182" t="s">
        <v>103</v>
      </c>
      <c r="C20" s="232"/>
    </row>
    <row r="21" spans="1:3" s="130" customFormat="1" ht="25.5" customHeight="1">
      <c r="A21" s="126" t="s">
        <v>424</v>
      </c>
      <c r="B21" s="193" t="s">
        <v>97</v>
      </c>
      <c r="C21" s="232"/>
    </row>
    <row r="22" spans="1:3" s="130" customFormat="1" ht="25.5" customHeight="1">
      <c r="A22" s="195" t="s">
        <v>128</v>
      </c>
      <c r="B22" s="182" t="s">
        <v>99</v>
      </c>
      <c r="C22" s="234"/>
    </row>
    <row r="23" spans="1:3" s="130" customFormat="1" ht="25.5" customHeight="1">
      <c r="A23" s="196" t="s">
        <v>195</v>
      </c>
      <c r="B23" s="181" t="s">
        <v>100</v>
      </c>
      <c r="C23" s="235"/>
    </row>
    <row r="24" spans="1:3" s="130" customFormat="1" ht="25.5" customHeight="1" thickBot="1">
      <c r="A24" s="128" t="s">
        <v>79</v>
      </c>
      <c r="B24" s="183" t="s">
        <v>104</v>
      </c>
      <c r="C24" s="236"/>
    </row>
    <row r="25" spans="1:2" s="130" customFormat="1" ht="10.5">
      <c r="A25"/>
      <c r="B25"/>
    </row>
    <row r="26" spans="1:2" s="130" customFormat="1" ht="23.25" customHeight="1">
      <c r="A26" s="5" t="s">
        <v>126</v>
      </c>
      <c r="B26"/>
    </row>
    <row r="27" ht="10.5">
      <c r="A27" s="173"/>
    </row>
  </sheetData>
  <sheetProtection password="EA98" sheet="1" scenarios="1" formatColumns="0" selectLockedCells="1" autoFilter="0"/>
  <mergeCells count="2">
    <mergeCell ref="B2:C2"/>
    <mergeCell ref="A1:B1"/>
  </mergeCells>
  <dataValidations count="1">
    <dataValidation type="whole" allowBlank="1" showInputMessage="1" showErrorMessage="1" errorTitle="ERRORE NEL DATO IMMESSO" error="INSERIRE SOLO NUMERI INTERI" sqref="C4:C24">
      <formula1>1</formula1>
      <formula2>999999999999</formula2>
    </dataValidation>
  </dataValidations>
  <printOptions horizontalCentered="1" verticalCentered="1"/>
  <pageMargins left="0" right="0" top="0.1968503937007874" bottom="0.17" header="0.2" footer="0.18"/>
  <pageSetup horizontalDpi="300" verticalDpi="3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T72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33203125" defaultRowHeight="10.5"/>
  <cols>
    <col min="1" max="1" width="46.83203125" style="5" customWidth="1"/>
    <col min="2" max="2" width="10" style="7" bestFit="1" customWidth="1"/>
    <col min="3" max="10" width="12.66015625" style="7" customWidth="1"/>
    <col min="11" max="16384" width="9.33203125" style="5" customWidth="1"/>
  </cols>
  <sheetData>
    <row r="1" spans="1:13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365"/>
      <c r="J1" s="362"/>
      <c r="K1" s="3"/>
      <c r="M1"/>
    </row>
    <row r="2" spans="2:13" ht="21" customHeight="1">
      <c r="B2" s="5"/>
      <c r="C2" s="5"/>
      <c r="D2" s="677"/>
      <c r="E2" s="677"/>
      <c r="F2" s="677"/>
      <c r="G2" s="677"/>
      <c r="H2" s="677"/>
      <c r="I2" s="677"/>
      <c r="J2" s="677"/>
      <c r="K2" s="3"/>
      <c r="M2"/>
    </row>
    <row r="3" spans="1:2" s="218" customFormat="1" ht="21" customHeight="1">
      <c r="A3" s="218" t="str">
        <f>"Tavola di coerenza tra presenti al 31.12."&amp;'t1'!M1&amp;" e presenti al 31.12."&amp;'t1'!M1-1&amp;" (Squadratura 1)"</f>
        <v>Tavola di coerenza tra presenti al 31.12.2007 e presenti al 31.12.2006 (Squadratura 1)</v>
      </c>
      <c r="B3" s="364"/>
    </row>
    <row r="4" spans="1:10" ht="36.75" customHeight="1">
      <c r="A4" s="199" t="s">
        <v>139</v>
      </c>
      <c r="B4" s="200" t="s">
        <v>138</v>
      </c>
      <c r="C4" s="200" t="str">
        <f>"Presenti 31.12."&amp;'t1'!M1-1&amp;" (Tab 1)"</f>
        <v>Presenti 31.12.2006 (Tab 1)</v>
      </c>
      <c r="D4" s="200" t="s">
        <v>134</v>
      </c>
      <c r="E4" s="200" t="s">
        <v>190</v>
      </c>
      <c r="F4" s="200" t="s">
        <v>136</v>
      </c>
      <c r="G4" s="200" t="s">
        <v>135</v>
      </c>
      <c r="H4" s="200" t="str">
        <f>"Presenti 31.12."&amp;'t1'!M1&amp;" (Calcolati)"</f>
        <v>Presenti 31.12.2007 (Calcolati)</v>
      </c>
      <c r="I4" s="200" t="str">
        <f>"Presenti 31.12."&amp;'t1'!M1&amp;" (Tab 1)"</f>
        <v>Presenti 31.12.2007 (Tab 1)</v>
      </c>
      <c r="J4" s="200" t="s">
        <v>148</v>
      </c>
    </row>
    <row r="5" spans="1:10" ht="21.75">
      <c r="A5" s="206"/>
      <c r="B5" s="200"/>
      <c r="C5" s="207" t="s">
        <v>140</v>
      </c>
      <c r="D5" s="207" t="s">
        <v>141</v>
      </c>
      <c r="E5" s="207" t="s">
        <v>142</v>
      </c>
      <c r="F5" s="207" t="s">
        <v>143</v>
      </c>
      <c r="G5" s="207" t="s">
        <v>144</v>
      </c>
      <c r="H5" s="207" t="s">
        <v>145</v>
      </c>
      <c r="I5" s="207" t="s">
        <v>146</v>
      </c>
      <c r="J5" s="207" t="s">
        <v>147</v>
      </c>
    </row>
    <row r="6" spans="1:12" ht="13.5" customHeight="1">
      <c r="A6" s="18" t="str">
        <f>'t1'!A6</f>
        <v>Comandante Generale</v>
      </c>
      <c r="B6" s="208" t="str">
        <f>'t1'!B6</f>
        <v>0D0219</v>
      </c>
      <c r="C6" s="392">
        <f>'t1'!C6+'t1'!D6</f>
        <v>0</v>
      </c>
      <c r="D6" s="392">
        <f>'t5'!M6+'t5'!N6</f>
        <v>0</v>
      </c>
      <c r="E6" s="393">
        <f>'t6'!K6+'t6'!L6</f>
        <v>0</v>
      </c>
      <c r="F6" s="393">
        <f>'t4'!AT6</f>
        <v>0</v>
      </c>
      <c r="G6" s="393">
        <f>'t4'!C49</f>
        <v>0</v>
      </c>
      <c r="H6" s="393">
        <f>C6-D6+E6-F6+G6</f>
        <v>0</v>
      </c>
      <c r="I6" s="393">
        <f>'t1'!L6+'t1'!M6</f>
        <v>0</v>
      </c>
      <c r="J6" s="120" t="str">
        <f>IF(H6=I6,"OK","ERRORE")</f>
        <v>OK</v>
      </c>
      <c r="L6"/>
    </row>
    <row r="7" spans="1:12" ht="13.5" customHeight="1">
      <c r="A7" s="18" t="str">
        <f>'t1'!A7</f>
        <v>Generale Corpo di Armata</v>
      </c>
      <c r="B7" s="208" t="str">
        <f>'t1'!B7</f>
        <v>0D0554</v>
      </c>
      <c r="C7" s="392">
        <f>'t1'!C7+'t1'!D7</f>
        <v>0</v>
      </c>
      <c r="D7" s="392">
        <f>'t5'!M7+'t5'!N7</f>
        <v>0</v>
      </c>
      <c r="E7" s="393">
        <f>'t6'!K7+'t6'!L7</f>
        <v>0</v>
      </c>
      <c r="F7" s="393">
        <f>'t4'!AT7</f>
        <v>0</v>
      </c>
      <c r="G7" s="393">
        <f>'t4'!D49</f>
        <v>0</v>
      </c>
      <c r="H7" s="393">
        <f aca="true" t="shared" si="0" ref="H7:H48">C7-D7+E7-F7+G7</f>
        <v>0</v>
      </c>
      <c r="I7" s="393">
        <f>'t1'!L7+'t1'!M7</f>
        <v>0</v>
      </c>
      <c r="J7" s="120" t="str">
        <f aca="true" t="shared" si="1" ref="J7:J48">IF(H7=I7,"OK","ERRORE")</f>
        <v>OK</v>
      </c>
      <c r="L7"/>
    </row>
    <row r="8" spans="1:12" ht="13.5" customHeight="1">
      <c r="A8" s="18" t="str">
        <f>'t1'!A8</f>
        <v>Generale di Divisione</v>
      </c>
      <c r="B8" s="208" t="str">
        <f>'t1'!B8</f>
        <v>0D0221</v>
      </c>
      <c r="C8" s="392">
        <f>'t1'!C8+'t1'!D8</f>
        <v>0</v>
      </c>
      <c r="D8" s="392">
        <f>'t5'!M8+'t5'!N8</f>
        <v>0</v>
      </c>
      <c r="E8" s="393">
        <f>'t6'!K8+'t6'!L8</f>
        <v>0</v>
      </c>
      <c r="F8" s="393">
        <f>'t4'!AT8</f>
        <v>0</v>
      </c>
      <c r="G8" s="393">
        <f>'t4'!E49</f>
        <v>0</v>
      </c>
      <c r="H8" s="393">
        <f t="shared" si="0"/>
        <v>0</v>
      </c>
      <c r="I8" s="393">
        <f>'t1'!L8+'t1'!M8</f>
        <v>0</v>
      </c>
      <c r="J8" s="120" t="str">
        <f t="shared" si="1"/>
        <v>OK</v>
      </c>
      <c r="L8"/>
    </row>
    <row r="9" spans="1:12" ht="13.5" customHeight="1">
      <c r="A9" s="18" t="str">
        <f>'t1'!A9</f>
        <v>Generale di Brigata</v>
      </c>
      <c r="B9" s="208" t="str">
        <f>'t1'!B9</f>
        <v>0D0220</v>
      </c>
      <c r="C9" s="392">
        <f>'t1'!C9+'t1'!D9</f>
        <v>0</v>
      </c>
      <c r="D9" s="392">
        <f>'t5'!M9+'t5'!N9</f>
        <v>0</v>
      </c>
      <c r="E9" s="393">
        <f>'t6'!K9+'t6'!L9</f>
        <v>0</v>
      </c>
      <c r="F9" s="393">
        <f>'t4'!AT9</f>
        <v>0</v>
      </c>
      <c r="G9" s="393">
        <f>'t4'!F49</f>
        <v>0</v>
      </c>
      <c r="H9" s="393">
        <f t="shared" si="0"/>
        <v>0</v>
      </c>
      <c r="I9" s="393">
        <f>'t1'!L9+'t1'!M9</f>
        <v>0</v>
      </c>
      <c r="J9" s="120" t="str">
        <f t="shared" si="1"/>
        <v>OK</v>
      </c>
      <c r="L9"/>
    </row>
    <row r="10" spans="1:12" ht="13.5" customHeight="1">
      <c r="A10" s="18" t="str">
        <f>'t1'!A10</f>
        <v>Colonnello + 25 Anni</v>
      </c>
      <c r="B10" s="208" t="str">
        <f>'t1'!B10</f>
        <v>0D0218</v>
      </c>
      <c r="C10" s="392">
        <f>'t1'!C10+'t1'!D10</f>
        <v>0</v>
      </c>
      <c r="D10" s="392">
        <f>'t5'!M10+'t5'!N10</f>
        <v>0</v>
      </c>
      <c r="E10" s="393">
        <f>'t6'!K10+'t6'!L10</f>
        <v>0</v>
      </c>
      <c r="F10" s="393">
        <f>'t4'!AT10</f>
        <v>0</v>
      </c>
      <c r="G10" s="393">
        <f>'t4'!G49</f>
        <v>0</v>
      </c>
      <c r="H10" s="393">
        <f t="shared" si="0"/>
        <v>0</v>
      </c>
      <c r="I10" s="393">
        <f>'t1'!L10+'t1'!M10</f>
        <v>0</v>
      </c>
      <c r="J10" s="120" t="str">
        <f t="shared" si="1"/>
        <v>OK</v>
      </c>
      <c r="L10"/>
    </row>
    <row r="11" spans="1:12" ht="13.5" customHeight="1">
      <c r="A11" s="18" t="str">
        <f>'t1'!A11</f>
        <v>Colonnello + 23 Anni</v>
      </c>
      <c r="B11" s="208" t="str">
        <f>'t1'!B11</f>
        <v>0D0524</v>
      </c>
      <c r="C11" s="392">
        <f>'t1'!C11+'t1'!D11</f>
        <v>0</v>
      </c>
      <c r="D11" s="392">
        <f>'t5'!M11+'t5'!N11</f>
        <v>0</v>
      </c>
      <c r="E11" s="393">
        <f>'t6'!K11+'t6'!L11</f>
        <v>0</v>
      </c>
      <c r="F11" s="393">
        <f>'t4'!AT11</f>
        <v>0</v>
      </c>
      <c r="G11" s="393">
        <f>'t4'!H49</f>
        <v>0</v>
      </c>
      <c r="H11" s="393">
        <f t="shared" si="0"/>
        <v>0</v>
      </c>
      <c r="I11" s="393">
        <f>'t1'!L11+'t1'!M11</f>
        <v>0</v>
      </c>
      <c r="J11" s="120" t="str">
        <f t="shared" si="1"/>
        <v>OK</v>
      </c>
      <c r="L11"/>
    </row>
    <row r="12" spans="1:12" ht="13.5" customHeight="1">
      <c r="A12" s="18" t="str">
        <f>'t1'!A12</f>
        <v>Colonnello</v>
      </c>
      <c r="B12" s="208" t="str">
        <f>'t1'!B12</f>
        <v>0D0217</v>
      </c>
      <c r="C12" s="392">
        <f>'t1'!C12+'t1'!D12</f>
        <v>0</v>
      </c>
      <c r="D12" s="392">
        <f>'t5'!M12+'t5'!N12</f>
        <v>0</v>
      </c>
      <c r="E12" s="393">
        <f>'t6'!K12+'t6'!L12</f>
        <v>0</v>
      </c>
      <c r="F12" s="393">
        <f>'t4'!AT12</f>
        <v>0</v>
      </c>
      <c r="G12" s="393">
        <f>'t4'!I49</f>
        <v>0</v>
      </c>
      <c r="H12" s="393">
        <f t="shared" si="0"/>
        <v>0</v>
      </c>
      <c r="I12" s="393">
        <f>'t1'!L12+'t1'!M12</f>
        <v>0</v>
      </c>
      <c r="J12" s="120" t="str">
        <f t="shared" si="1"/>
        <v>OK</v>
      </c>
      <c r="L12"/>
    </row>
    <row r="13" spans="1:12" ht="13.5" customHeight="1">
      <c r="A13" s="18" t="str">
        <f>'t1'!A13</f>
        <v>Tenente Colonnello + 25 Anni</v>
      </c>
      <c r="B13" s="208" t="str">
        <f>'t1'!B13</f>
        <v>0D0229</v>
      </c>
      <c r="C13" s="392">
        <f>'t1'!C13+'t1'!D13</f>
        <v>0</v>
      </c>
      <c r="D13" s="392">
        <f>'t5'!M13+'t5'!N13</f>
        <v>0</v>
      </c>
      <c r="E13" s="393">
        <f>'t6'!K13+'t6'!L13</f>
        <v>0</v>
      </c>
      <c r="F13" s="393">
        <f>'t4'!AT13</f>
        <v>0</v>
      </c>
      <c r="G13" s="393">
        <f>'t4'!J49</f>
        <v>0</v>
      </c>
      <c r="H13" s="393">
        <f t="shared" si="0"/>
        <v>0</v>
      </c>
      <c r="I13" s="393">
        <f>'t1'!L13+'t1'!M13</f>
        <v>0</v>
      </c>
      <c r="J13" s="120" t="str">
        <f t="shared" si="1"/>
        <v>OK</v>
      </c>
      <c r="L13"/>
    </row>
    <row r="14" spans="1:12" ht="13.5" customHeight="1">
      <c r="A14" s="18" t="str">
        <f>'t1'!A14</f>
        <v>Tenente Colonnello + 23 Anni</v>
      </c>
      <c r="B14" s="208" t="str">
        <f>'t1'!B14</f>
        <v>0D0525</v>
      </c>
      <c r="C14" s="392">
        <f>'t1'!C14+'t1'!D14</f>
        <v>0</v>
      </c>
      <c r="D14" s="392">
        <f>'t5'!M14+'t5'!N14</f>
        <v>0</v>
      </c>
      <c r="E14" s="393">
        <f>'t6'!K14+'t6'!L14</f>
        <v>0</v>
      </c>
      <c r="F14" s="393">
        <f>'t4'!AT14</f>
        <v>0</v>
      </c>
      <c r="G14" s="393">
        <f>'t4'!K49</f>
        <v>0</v>
      </c>
      <c r="H14" s="393">
        <f t="shared" si="0"/>
        <v>0</v>
      </c>
      <c r="I14" s="393">
        <f>'t1'!L14+'t1'!M14</f>
        <v>0</v>
      </c>
      <c r="J14" s="120" t="str">
        <f t="shared" si="1"/>
        <v>OK</v>
      </c>
      <c r="L14"/>
    </row>
    <row r="15" spans="1:12" ht="13.5" customHeight="1">
      <c r="A15" s="18" t="str">
        <f>'t1'!A15</f>
        <v>Tenente Colonnello + 15 Anni</v>
      </c>
      <c r="B15" s="208" t="str">
        <f>'t1'!B15</f>
        <v>0D0228</v>
      </c>
      <c r="C15" s="392">
        <f>'t1'!C15+'t1'!D15</f>
        <v>0</v>
      </c>
      <c r="D15" s="392">
        <f>'t5'!M15+'t5'!N15</f>
        <v>0</v>
      </c>
      <c r="E15" s="393">
        <f>'t6'!K15+'t6'!L15</f>
        <v>0</v>
      </c>
      <c r="F15" s="393">
        <f>'t4'!AT15</f>
        <v>0</v>
      </c>
      <c r="G15" s="393">
        <f>'t4'!L49</f>
        <v>0</v>
      </c>
      <c r="H15" s="393">
        <f t="shared" si="0"/>
        <v>0</v>
      </c>
      <c r="I15" s="393">
        <f>'t1'!L15+'t1'!M15</f>
        <v>0</v>
      </c>
      <c r="J15" s="120" t="str">
        <f t="shared" si="1"/>
        <v>OK</v>
      </c>
      <c r="L15"/>
    </row>
    <row r="16" spans="1:12" ht="13.5" customHeight="1">
      <c r="A16" s="18" t="str">
        <f>'t1'!A16</f>
        <v>Tenente Colonnello + 13 Anni</v>
      </c>
      <c r="B16" s="208" t="str">
        <f>'t1'!B16</f>
        <v>0D0526</v>
      </c>
      <c r="C16" s="392">
        <f>'t1'!C16+'t1'!D16</f>
        <v>0</v>
      </c>
      <c r="D16" s="392">
        <f>'t5'!M16+'t5'!N16</f>
        <v>0</v>
      </c>
      <c r="E16" s="393">
        <f>'t6'!K16+'t6'!L16</f>
        <v>0</v>
      </c>
      <c r="F16" s="393">
        <f>'t4'!AT16</f>
        <v>0</v>
      </c>
      <c r="G16" s="393">
        <f>'t4'!M49</f>
        <v>0</v>
      </c>
      <c r="H16" s="393">
        <f t="shared" si="0"/>
        <v>0</v>
      </c>
      <c r="I16" s="393">
        <f>'t1'!L16+'t1'!M16</f>
        <v>0</v>
      </c>
      <c r="J16" s="120" t="str">
        <f t="shared" si="1"/>
        <v>OK</v>
      </c>
      <c r="L16"/>
    </row>
    <row r="17" spans="1:12" ht="13.5" customHeight="1">
      <c r="A17" s="18" t="str">
        <f>'t1'!A17</f>
        <v>Maggiore + 25 Anni</v>
      </c>
      <c r="B17" s="208" t="str">
        <f>'t1'!B17</f>
        <v>0D0223</v>
      </c>
      <c r="C17" s="392">
        <f>'t1'!C17+'t1'!D17</f>
        <v>0</v>
      </c>
      <c r="D17" s="392">
        <f>'t5'!M17+'t5'!N17</f>
        <v>0</v>
      </c>
      <c r="E17" s="393">
        <f>'t6'!K17+'t6'!L17</f>
        <v>0</v>
      </c>
      <c r="F17" s="393">
        <f>'t4'!AT17</f>
        <v>0</v>
      </c>
      <c r="G17" s="393">
        <f>'t4'!N49</f>
        <v>0</v>
      </c>
      <c r="H17" s="393">
        <f t="shared" si="0"/>
        <v>0</v>
      </c>
      <c r="I17" s="393">
        <f>'t1'!L17+'t1'!M17</f>
        <v>0</v>
      </c>
      <c r="J17" s="120" t="str">
        <f t="shared" si="1"/>
        <v>OK</v>
      </c>
      <c r="L17"/>
    </row>
    <row r="18" spans="1:12" ht="13.5" customHeight="1">
      <c r="A18" s="18" t="str">
        <f>'t1'!A18</f>
        <v>Maggiore + 23 Anni</v>
      </c>
      <c r="B18" s="208" t="str">
        <f>'t1'!B18</f>
        <v>0D0527</v>
      </c>
      <c r="C18" s="392">
        <f>'t1'!C18+'t1'!D18</f>
        <v>0</v>
      </c>
      <c r="D18" s="392">
        <f>'t5'!M18+'t5'!N18</f>
        <v>0</v>
      </c>
      <c r="E18" s="393">
        <f>'t6'!K18+'t6'!L18</f>
        <v>0</v>
      </c>
      <c r="F18" s="393">
        <f>'t4'!AT18</f>
        <v>0</v>
      </c>
      <c r="G18" s="393">
        <f>'t4'!O49</f>
        <v>0</v>
      </c>
      <c r="H18" s="393">
        <f t="shared" si="0"/>
        <v>0</v>
      </c>
      <c r="I18" s="393">
        <f>'t1'!L18+'t1'!M18</f>
        <v>0</v>
      </c>
      <c r="J18" s="120" t="str">
        <f t="shared" si="1"/>
        <v>OK</v>
      </c>
      <c r="L18"/>
    </row>
    <row r="19" spans="1:12" ht="13.5" customHeight="1">
      <c r="A19" s="18" t="str">
        <f>'t1'!A19</f>
        <v>Maggiore + 15 Anni</v>
      </c>
      <c r="B19" s="208" t="str">
        <f>'t1'!B19</f>
        <v>0D0302</v>
      </c>
      <c r="C19" s="392">
        <f>'t1'!C19+'t1'!D19</f>
        <v>0</v>
      </c>
      <c r="D19" s="392">
        <f>'t5'!M19+'t5'!N19</f>
        <v>0</v>
      </c>
      <c r="E19" s="393">
        <f>'t6'!K19+'t6'!L19</f>
        <v>0</v>
      </c>
      <c r="F19" s="393">
        <f>'t4'!AT19</f>
        <v>0</v>
      </c>
      <c r="G19" s="393">
        <f>'t4'!P49</f>
        <v>0</v>
      </c>
      <c r="H19" s="393">
        <f t="shared" si="0"/>
        <v>0</v>
      </c>
      <c r="I19" s="393">
        <f>'t1'!L19+'t1'!M19</f>
        <v>0</v>
      </c>
      <c r="J19" s="120" t="str">
        <f t="shared" si="1"/>
        <v>OK</v>
      </c>
      <c r="L19"/>
    </row>
    <row r="20" spans="1:12" ht="13.5" customHeight="1">
      <c r="A20" s="18" t="str">
        <f>'t1'!A20</f>
        <v>Maggiore + 13 Anni</v>
      </c>
      <c r="B20" s="208" t="str">
        <f>'t1'!B20</f>
        <v>0D0528</v>
      </c>
      <c r="C20" s="392">
        <f>'t1'!C20+'t1'!D20</f>
        <v>0</v>
      </c>
      <c r="D20" s="392">
        <f>'t5'!M20+'t5'!N20</f>
        <v>0</v>
      </c>
      <c r="E20" s="393">
        <f>'t6'!K20+'t6'!L20</f>
        <v>0</v>
      </c>
      <c r="F20" s="393">
        <f>'t4'!AT20</f>
        <v>0</v>
      </c>
      <c r="G20" s="393">
        <f>'t4'!Q49</f>
        <v>0</v>
      </c>
      <c r="H20" s="393">
        <f t="shared" si="0"/>
        <v>0</v>
      </c>
      <c r="I20" s="393">
        <f>'t1'!L20+'t1'!M20</f>
        <v>0</v>
      </c>
      <c r="J20" s="120" t="str">
        <f t="shared" si="1"/>
        <v>OK</v>
      </c>
      <c r="L20"/>
    </row>
    <row r="21" spans="1:12" ht="13.5" customHeight="1">
      <c r="A21" s="18" t="str">
        <f>'t1'!A21</f>
        <v>Capitano + 25 Anni</v>
      </c>
      <c r="B21" s="208" t="str">
        <f>'t1'!B21</f>
        <v>0D0233</v>
      </c>
      <c r="C21" s="392">
        <f>'t1'!C21+'t1'!D21</f>
        <v>0</v>
      </c>
      <c r="D21" s="392">
        <f>'t5'!M21+'t5'!N21</f>
        <v>0</v>
      </c>
      <c r="E21" s="393">
        <f>'t6'!K21+'t6'!L21</f>
        <v>0</v>
      </c>
      <c r="F21" s="393">
        <f>'t4'!AT21</f>
        <v>0</v>
      </c>
      <c r="G21" s="393">
        <f>'t4'!R49</f>
        <v>0</v>
      </c>
      <c r="H21" s="393">
        <f t="shared" si="0"/>
        <v>0</v>
      </c>
      <c r="I21" s="393">
        <f>'t1'!L21+'t1'!M21</f>
        <v>0</v>
      </c>
      <c r="J21" s="120" t="str">
        <f t="shared" si="1"/>
        <v>OK</v>
      </c>
      <c r="L21"/>
    </row>
    <row r="22" spans="1:12" ht="13.5" customHeight="1">
      <c r="A22" s="18" t="str">
        <f>'t1'!A22</f>
        <v>Capitano + 23 Anni</v>
      </c>
      <c r="B22" s="208" t="str">
        <f>'t1'!B22</f>
        <v>0D0529</v>
      </c>
      <c r="C22" s="392">
        <f>'t1'!C22+'t1'!D22</f>
        <v>0</v>
      </c>
      <c r="D22" s="392">
        <f>'t5'!M22+'t5'!N22</f>
        <v>0</v>
      </c>
      <c r="E22" s="393">
        <f>'t6'!K22+'t6'!L22</f>
        <v>0</v>
      </c>
      <c r="F22" s="393">
        <f>'t4'!AT22</f>
        <v>0</v>
      </c>
      <c r="G22" s="393">
        <f>'t4'!S49</f>
        <v>0</v>
      </c>
      <c r="H22" s="393">
        <f t="shared" si="0"/>
        <v>0</v>
      </c>
      <c r="I22" s="393">
        <f>'t1'!L22+'t1'!M22</f>
        <v>0</v>
      </c>
      <c r="J22" s="120" t="str">
        <f t="shared" si="1"/>
        <v>OK</v>
      </c>
      <c r="L22"/>
    </row>
    <row r="23" spans="1:12" ht="13.5" customHeight="1">
      <c r="A23" s="18" t="str">
        <f>'t1'!A23</f>
        <v>Capitano + 15 Anni</v>
      </c>
      <c r="B23" s="208" t="str">
        <f>'t1'!B23</f>
        <v>0D0232</v>
      </c>
      <c r="C23" s="392">
        <f>'t1'!C23+'t1'!D23</f>
        <v>0</v>
      </c>
      <c r="D23" s="392">
        <f>'t5'!M23+'t5'!N23</f>
        <v>0</v>
      </c>
      <c r="E23" s="393">
        <f>'t6'!K23+'t6'!L23</f>
        <v>0</v>
      </c>
      <c r="F23" s="393">
        <f>'t4'!AT23</f>
        <v>0</v>
      </c>
      <c r="G23" s="393">
        <f>'t4'!T49</f>
        <v>0</v>
      </c>
      <c r="H23" s="393">
        <f t="shared" si="0"/>
        <v>0</v>
      </c>
      <c r="I23" s="393">
        <f>'t1'!L23+'t1'!M23</f>
        <v>0</v>
      </c>
      <c r="J23" s="120" t="str">
        <f t="shared" si="1"/>
        <v>OK</v>
      </c>
      <c r="L23"/>
    </row>
    <row r="24" spans="1:12" ht="13.5" customHeight="1">
      <c r="A24" s="18" t="str">
        <f>'t1'!A24</f>
        <v>Capitano + 13 Anni</v>
      </c>
      <c r="B24" s="208" t="str">
        <f>'t1'!B24</f>
        <v>0D0530</v>
      </c>
      <c r="C24" s="392">
        <f>'t1'!C24+'t1'!D24</f>
        <v>0</v>
      </c>
      <c r="D24" s="392">
        <f>'t5'!M24+'t5'!N24</f>
        <v>0</v>
      </c>
      <c r="E24" s="393">
        <f>'t6'!K24+'t6'!L24</f>
        <v>0</v>
      </c>
      <c r="F24" s="393">
        <f>'t4'!AT24</f>
        <v>0</v>
      </c>
      <c r="G24" s="393">
        <f>'t4'!U49</f>
        <v>0</v>
      </c>
      <c r="H24" s="393">
        <f t="shared" si="0"/>
        <v>0</v>
      </c>
      <c r="I24" s="393">
        <f>'t1'!L24+'t1'!M24</f>
        <v>0</v>
      </c>
      <c r="J24" s="120" t="str">
        <f t="shared" si="1"/>
        <v>OK</v>
      </c>
      <c r="L24"/>
    </row>
    <row r="25" spans="1:12" ht="13.5" customHeight="1">
      <c r="A25" s="18" t="str">
        <f>'t1'!A25</f>
        <v>Tenente Colonnello</v>
      </c>
      <c r="B25" s="208" t="str">
        <f>'t1'!B25</f>
        <v>019312</v>
      </c>
      <c r="C25" s="392">
        <f>'t1'!C25+'t1'!D25</f>
        <v>0</v>
      </c>
      <c r="D25" s="392">
        <f>'t5'!M25+'t5'!N25</f>
        <v>0</v>
      </c>
      <c r="E25" s="393">
        <f>'t6'!K25+'t6'!L25</f>
        <v>0</v>
      </c>
      <c r="F25" s="393">
        <f>'t4'!AT25</f>
        <v>0</v>
      </c>
      <c r="G25" s="393">
        <f>'t4'!V49</f>
        <v>0</v>
      </c>
      <c r="H25" s="393">
        <f t="shared" si="0"/>
        <v>0</v>
      </c>
      <c r="I25" s="393">
        <f>'t1'!L25+'t1'!M25</f>
        <v>0</v>
      </c>
      <c r="J25" s="120" t="str">
        <f t="shared" si="1"/>
        <v>OK</v>
      </c>
      <c r="L25"/>
    </row>
    <row r="26" spans="1:12" ht="13.5" customHeight="1">
      <c r="A26" s="18" t="str">
        <f>'t1'!A26</f>
        <v>Maggiore </v>
      </c>
      <c r="B26" s="208" t="str">
        <f>'t1'!B26</f>
        <v>019222</v>
      </c>
      <c r="C26" s="392">
        <f>'t1'!C26+'t1'!D26</f>
        <v>0</v>
      </c>
      <c r="D26" s="392">
        <f>'t5'!M26+'t5'!N26</f>
        <v>0</v>
      </c>
      <c r="E26" s="393">
        <f>'t6'!K26+'t6'!L26</f>
        <v>0</v>
      </c>
      <c r="F26" s="393">
        <f>'t4'!AT26</f>
        <v>0</v>
      </c>
      <c r="G26" s="393">
        <f>'t4'!W49</f>
        <v>0</v>
      </c>
      <c r="H26" s="393">
        <f t="shared" si="0"/>
        <v>0</v>
      </c>
      <c r="I26" s="393">
        <f>'t1'!L26+'t1'!M26</f>
        <v>0</v>
      </c>
      <c r="J26" s="120" t="str">
        <f t="shared" si="1"/>
        <v>OK</v>
      </c>
      <c r="L26"/>
    </row>
    <row r="27" spans="1:12" ht="13.5" customHeight="1">
      <c r="A27" s="18" t="str">
        <f>'t1'!A27</f>
        <v>Capitano</v>
      </c>
      <c r="B27" s="208" t="str">
        <f>'t1'!B27</f>
        <v>018213</v>
      </c>
      <c r="C27" s="392">
        <f>'t1'!C27+'t1'!D27</f>
        <v>0</v>
      </c>
      <c r="D27" s="392">
        <f>'t5'!M27+'t5'!N27</f>
        <v>0</v>
      </c>
      <c r="E27" s="393">
        <f>'t6'!K27+'t6'!L27</f>
        <v>0</v>
      </c>
      <c r="F27" s="393">
        <f>'t4'!AT27</f>
        <v>0</v>
      </c>
      <c r="G27" s="393">
        <f>'t4'!X49</f>
        <v>0</v>
      </c>
      <c r="H27" s="393">
        <f t="shared" si="0"/>
        <v>0</v>
      </c>
      <c r="I27" s="393">
        <f>'t1'!L27+'t1'!M27</f>
        <v>0</v>
      </c>
      <c r="J27" s="120" t="str">
        <f t="shared" si="1"/>
        <v>OK</v>
      </c>
      <c r="L27"/>
    </row>
    <row r="28" spans="1:12" ht="13.5" customHeight="1">
      <c r="A28" s="18" t="str">
        <f>'t1'!A28</f>
        <v>Tenente </v>
      </c>
      <c r="B28" s="208" t="str">
        <f>'t1'!B28</f>
        <v>018226</v>
      </c>
      <c r="C28" s="392">
        <f>'t1'!C28+'t1'!D28</f>
        <v>0</v>
      </c>
      <c r="D28" s="392">
        <f>'t5'!M28+'t5'!N28</f>
        <v>0</v>
      </c>
      <c r="E28" s="393">
        <f>'t6'!K28+'t6'!L28</f>
        <v>0</v>
      </c>
      <c r="F28" s="393">
        <f>'t4'!AT28</f>
        <v>0</v>
      </c>
      <c r="G28" s="393">
        <f>'t4'!Y49</f>
        <v>0</v>
      </c>
      <c r="H28" s="393">
        <f t="shared" si="0"/>
        <v>0</v>
      </c>
      <c r="I28" s="393">
        <f>'t1'!L28+'t1'!M28</f>
        <v>0</v>
      </c>
      <c r="J28" s="120" t="str">
        <f t="shared" si="1"/>
        <v>OK</v>
      </c>
      <c r="L28"/>
    </row>
    <row r="29" spans="1:12" ht="13.5" customHeight="1">
      <c r="A29" s="18" t="str">
        <f>'t1'!A29</f>
        <v>Sottotenente </v>
      </c>
      <c r="B29" s="208" t="str">
        <f>'t1'!B29</f>
        <v>017225</v>
      </c>
      <c r="C29" s="392">
        <f>'t1'!C29+'t1'!D29</f>
        <v>0</v>
      </c>
      <c r="D29" s="392">
        <f>'t5'!M29+'t5'!N29</f>
        <v>0</v>
      </c>
      <c r="E29" s="393">
        <f>'t6'!K29+'t6'!L29</f>
        <v>0</v>
      </c>
      <c r="F29" s="393">
        <f>'t4'!AT29</f>
        <v>0</v>
      </c>
      <c r="G29" s="393">
        <f>'t4'!Z49</f>
        <v>0</v>
      </c>
      <c r="H29" s="393">
        <f t="shared" si="0"/>
        <v>0</v>
      </c>
      <c r="I29" s="393">
        <f>'t1'!L29+'t1'!M29</f>
        <v>0</v>
      </c>
      <c r="J29" s="120" t="str">
        <f t="shared" si="1"/>
        <v>OK</v>
      </c>
      <c r="L29"/>
    </row>
    <row r="30" spans="1:12" ht="13.5" customHeight="1">
      <c r="A30" s="18" t="str">
        <f>'t1'!A30</f>
        <v>Maresciallo Aiutante S.U.P.S. Luogotenente </v>
      </c>
      <c r="B30" s="208" t="str">
        <f>'t1'!B30</f>
        <v>017836</v>
      </c>
      <c r="C30" s="392">
        <f>'t1'!C30+'t1'!D30</f>
        <v>0</v>
      </c>
      <c r="D30" s="392">
        <f>'t5'!M30+'t5'!N30</f>
        <v>0</v>
      </c>
      <c r="E30" s="393">
        <f>'t6'!K30+'t6'!L30</f>
        <v>0</v>
      </c>
      <c r="F30" s="393">
        <f>'t4'!AT30</f>
        <v>0</v>
      </c>
      <c r="G30" s="393">
        <f>'t4'!AA49</f>
        <v>0</v>
      </c>
      <c r="H30" s="393">
        <f t="shared" si="0"/>
        <v>0</v>
      </c>
      <c r="I30" s="393">
        <f>'t1'!L30+'t1'!M30</f>
        <v>0</v>
      </c>
      <c r="J30" s="120" t="str">
        <f t="shared" si="1"/>
        <v>OK</v>
      </c>
      <c r="L30"/>
    </row>
    <row r="31" spans="1:12" ht="13.5" customHeight="1">
      <c r="A31" s="18" t="str">
        <f>'t1'!A31</f>
        <v>Maresciallo Aiutante S.Ups Con 8 Anni Nel Grado</v>
      </c>
      <c r="B31" s="208" t="str">
        <f>'t1'!B31</f>
        <v>017837</v>
      </c>
      <c r="C31" s="392">
        <f>'t1'!C31+'t1'!D31</f>
        <v>0</v>
      </c>
      <c r="D31" s="392">
        <f>'t5'!M31+'t5'!N31</f>
        <v>0</v>
      </c>
      <c r="E31" s="393">
        <f>'t6'!K31+'t6'!L31</f>
        <v>0</v>
      </c>
      <c r="F31" s="393">
        <f>'t4'!AT31</f>
        <v>0</v>
      </c>
      <c r="G31" s="393">
        <f>'t4'!AB49</f>
        <v>0</v>
      </c>
      <c r="H31" s="393">
        <f t="shared" si="0"/>
        <v>0</v>
      </c>
      <c r="I31" s="393">
        <f>'t1'!L31+'t1'!M31</f>
        <v>0</v>
      </c>
      <c r="J31" s="120" t="str">
        <f t="shared" si="1"/>
        <v>OK</v>
      </c>
      <c r="L31"/>
    </row>
    <row r="32" spans="1:12" ht="13.5" customHeight="1">
      <c r="A32" s="18" t="str">
        <f>'t1'!A32</f>
        <v>Maresciallo Aiutante</v>
      </c>
      <c r="B32" s="208" t="str">
        <f>'t1'!B32</f>
        <v>017237</v>
      </c>
      <c r="C32" s="392">
        <f>'t1'!C32+'t1'!D32</f>
        <v>0</v>
      </c>
      <c r="D32" s="392">
        <f>'t5'!M32+'t5'!N32</f>
        <v>0</v>
      </c>
      <c r="E32" s="393">
        <f>'t6'!K32+'t6'!L32</f>
        <v>0</v>
      </c>
      <c r="F32" s="393">
        <f>'t4'!AT32</f>
        <v>0</v>
      </c>
      <c r="G32" s="393">
        <f>'t4'!AC49</f>
        <v>0</v>
      </c>
      <c r="H32" s="393">
        <f t="shared" si="0"/>
        <v>0</v>
      </c>
      <c r="I32" s="393">
        <f>'t1'!L32+'t1'!M32</f>
        <v>0</v>
      </c>
      <c r="J32" s="120" t="str">
        <f t="shared" si="1"/>
        <v>OK</v>
      </c>
      <c r="L32"/>
    </row>
    <row r="33" spans="1:12" ht="13.5" customHeight="1">
      <c r="A33" s="18" t="str">
        <f>'t1'!A33</f>
        <v>Maresciallo Capo Con 10 Anni</v>
      </c>
      <c r="B33" s="208" t="str">
        <f>'t1'!B33</f>
        <v>016MC0</v>
      </c>
      <c r="C33" s="392">
        <f>'t1'!C33+'t1'!D33</f>
        <v>0</v>
      </c>
      <c r="D33" s="392">
        <f>'t5'!M33+'t5'!N33</f>
        <v>0</v>
      </c>
      <c r="E33" s="393">
        <f>'t6'!K33+'t6'!L33</f>
        <v>0</v>
      </c>
      <c r="F33" s="393">
        <f>'t4'!AT33</f>
        <v>0</v>
      </c>
      <c r="G33" s="393">
        <f>'t4'!AD49</f>
        <v>0</v>
      </c>
      <c r="H33" s="393">
        <f t="shared" si="0"/>
        <v>0</v>
      </c>
      <c r="I33" s="393">
        <f>'t1'!L33+'t1'!M33</f>
        <v>0</v>
      </c>
      <c r="J33" s="120" t="str">
        <f t="shared" si="1"/>
        <v>OK</v>
      </c>
      <c r="L33"/>
    </row>
    <row r="34" spans="1:12" ht="13.5" customHeight="1">
      <c r="A34" s="18" t="str">
        <f>'t1'!A34</f>
        <v>Maresciallo Capo</v>
      </c>
      <c r="B34" s="208" t="str">
        <f>'t1'!B34</f>
        <v>016224</v>
      </c>
      <c r="C34" s="392">
        <f>'t1'!C34+'t1'!D34</f>
        <v>0</v>
      </c>
      <c r="D34" s="392">
        <f>'t5'!M34+'t5'!N34</f>
        <v>0</v>
      </c>
      <c r="E34" s="393">
        <f>'t6'!K34+'t6'!L34</f>
        <v>0</v>
      </c>
      <c r="F34" s="393">
        <f>'t4'!AT34</f>
        <v>0</v>
      </c>
      <c r="G34" s="393">
        <f>'t4'!AE49</f>
        <v>0</v>
      </c>
      <c r="H34" s="393">
        <f t="shared" si="0"/>
        <v>0</v>
      </c>
      <c r="I34" s="393">
        <f>'t1'!L34+'t1'!M34</f>
        <v>0</v>
      </c>
      <c r="J34" s="120" t="str">
        <f t="shared" si="1"/>
        <v>OK</v>
      </c>
      <c r="L34"/>
    </row>
    <row r="35" spans="1:12" ht="13.5" customHeight="1">
      <c r="A35" s="18" t="str">
        <f>'t1'!A35</f>
        <v>Maresciallo Ordinario</v>
      </c>
      <c r="B35" s="208" t="str">
        <f>'t1'!B35</f>
        <v>015238</v>
      </c>
      <c r="C35" s="392">
        <f>'t1'!C35+'t1'!D35</f>
        <v>0</v>
      </c>
      <c r="D35" s="392">
        <f>'t5'!M35+'t5'!N35</f>
        <v>0</v>
      </c>
      <c r="E35" s="393">
        <f>'t6'!K35+'t6'!L35</f>
        <v>0</v>
      </c>
      <c r="F35" s="393">
        <f>'t4'!AT35</f>
        <v>0</v>
      </c>
      <c r="G35" s="393">
        <f>'t4'!AF49</f>
        <v>0</v>
      </c>
      <c r="H35" s="393">
        <f t="shared" si="0"/>
        <v>0</v>
      </c>
      <c r="I35" s="393">
        <f>'t1'!L35+'t1'!M35</f>
        <v>0</v>
      </c>
      <c r="J35" s="120" t="str">
        <f t="shared" si="1"/>
        <v>OK</v>
      </c>
      <c r="L35"/>
    </row>
    <row r="36" spans="1:12" ht="13.5" customHeight="1">
      <c r="A36" s="18" t="str">
        <f>'t1'!A36</f>
        <v>Maresciallo</v>
      </c>
      <c r="B36" s="208" t="str">
        <f>'t1'!B36</f>
        <v>014324</v>
      </c>
      <c r="C36" s="392">
        <f>'t1'!C36+'t1'!D36</f>
        <v>0</v>
      </c>
      <c r="D36" s="392">
        <f>'t5'!M36+'t5'!N36</f>
        <v>0</v>
      </c>
      <c r="E36" s="393">
        <f>'t6'!K36+'t6'!L36</f>
        <v>0</v>
      </c>
      <c r="F36" s="393">
        <f>'t4'!AT36</f>
        <v>0</v>
      </c>
      <c r="G36" s="393">
        <f>'t4'!AG49</f>
        <v>0</v>
      </c>
      <c r="H36" s="393">
        <f t="shared" si="0"/>
        <v>0</v>
      </c>
      <c r="I36" s="393">
        <f>'t1'!L36+'t1'!M36</f>
        <v>0</v>
      </c>
      <c r="J36" s="120" t="str">
        <f t="shared" si="1"/>
        <v>OK</v>
      </c>
      <c r="L36"/>
    </row>
    <row r="37" spans="1:12" ht="13.5" customHeight="1">
      <c r="A37" s="18" t="str">
        <f>'t1'!A37</f>
        <v>Brigadiere Capo Con 8 Anni Nel Grado</v>
      </c>
      <c r="B37" s="208" t="str">
        <f>'t1'!B37</f>
        <v>015839</v>
      </c>
      <c r="C37" s="392">
        <f>'t1'!C37+'t1'!D37</f>
        <v>0</v>
      </c>
      <c r="D37" s="392">
        <f>'t5'!M37+'t5'!N37</f>
        <v>0</v>
      </c>
      <c r="E37" s="393">
        <f>'t6'!K37+'t6'!L37</f>
        <v>0</v>
      </c>
      <c r="F37" s="393">
        <f>'t4'!AT37</f>
        <v>0</v>
      </c>
      <c r="G37" s="393">
        <f>'t4'!AH49</f>
        <v>0</v>
      </c>
      <c r="H37" s="393">
        <f t="shared" si="0"/>
        <v>0</v>
      </c>
      <c r="I37" s="393">
        <f>'t1'!L37+'t1'!M37</f>
        <v>0</v>
      </c>
      <c r="J37" s="120" t="str">
        <f t="shared" si="1"/>
        <v>OK</v>
      </c>
      <c r="L37"/>
    </row>
    <row r="38" spans="1:12" ht="13.5" customHeight="1">
      <c r="A38" s="18" t="str">
        <f>'t1'!A38</f>
        <v>Brigadiere Capo</v>
      </c>
      <c r="B38" s="208" t="str">
        <f>'t1'!B38</f>
        <v>015212</v>
      </c>
      <c r="C38" s="392">
        <f>'t1'!C38+'t1'!D38</f>
        <v>0</v>
      </c>
      <c r="D38" s="392">
        <f>'t5'!M38+'t5'!N38</f>
        <v>0</v>
      </c>
      <c r="E38" s="393">
        <f>'t6'!K38+'t6'!L38</f>
        <v>0</v>
      </c>
      <c r="F38" s="393">
        <f>'t4'!AT38</f>
        <v>0</v>
      </c>
      <c r="G38" s="393">
        <f>'t4'!AI49</f>
        <v>0</v>
      </c>
      <c r="H38" s="393">
        <f t="shared" si="0"/>
        <v>0</v>
      </c>
      <c r="I38" s="393">
        <f>'t1'!L38+'t1'!M38</f>
        <v>0</v>
      </c>
      <c r="J38" s="120" t="str">
        <f t="shared" si="1"/>
        <v>OK</v>
      </c>
      <c r="L38"/>
    </row>
    <row r="39" spans="1:12" ht="13.5" customHeight="1">
      <c r="A39" s="18" t="str">
        <f>'t1'!A39</f>
        <v>Brigadiere</v>
      </c>
      <c r="B39" s="208" t="str">
        <f>'t1'!B39</f>
        <v>014211</v>
      </c>
      <c r="C39" s="392">
        <f>'t1'!C39+'t1'!D39</f>
        <v>0</v>
      </c>
      <c r="D39" s="392">
        <f>'t5'!M39+'t5'!N39</f>
        <v>0</v>
      </c>
      <c r="E39" s="393">
        <f>'t6'!K39+'t6'!L39</f>
        <v>0</v>
      </c>
      <c r="F39" s="393">
        <f>'t4'!AT39</f>
        <v>0</v>
      </c>
      <c r="G39" s="393">
        <f>'t4'!AJ49</f>
        <v>0</v>
      </c>
      <c r="H39" s="393">
        <f t="shared" si="0"/>
        <v>0</v>
      </c>
      <c r="I39" s="393">
        <f>'t1'!L39+'t1'!M39</f>
        <v>0</v>
      </c>
      <c r="J39" s="120" t="str">
        <f t="shared" si="1"/>
        <v>OK</v>
      </c>
      <c r="L39"/>
    </row>
    <row r="40" spans="1:12" ht="13.5" customHeight="1">
      <c r="A40" s="18" t="str">
        <f>'t1'!A40</f>
        <v>Vice Brigadiere</v>
      </c>
      <c r="B40" s="208" t="str">
        <f>'t1'!B40</f>
        <v>014230</v>
      </c>
      <c r="C40" s="392">
        <f>'t1'!C40+'t1'!D40</f>
        <v>0</v>
      </c>
      <c r="D40" s="392">
        <f>'t5'!M40+'t5'!N40</f>
        <v>0</v>
      </c>
      <c r="E40" s="393">
        <f>'t6'!K40+'t6'!L40</f>
        <v>0</v>
      </c>
      <c r="F40" s="393">
        <f>'t4'!AT40</f>
        <v>0</v>
      </c>
      <c r="G40" s="393">
        <f>'t4'!AK49</f>
        <v>0</v>
      </c>
      <c r="H40" s="393">
        <f t="shared" si="0"/>
        <v>0</v>
      </c>
      <c r="I40" s="393">
        <f>'t1'!L40+'t1'!M40</f>
        <v>0</v>
      </c>
      <c r="J40" s="120" t="str">
        <f t="shared" si="1"/>
        <v>OK</v>
      </c>
      <c r="L40"/>
    </row>
    <row r="41" spans="1:12" ht="13.5" customHeight="1">
      <c r="A41" s="18" t="str">
        <f>'t1'!A41</f>
        <v>Appuntato Scelto Con 8 Anni Nel Grado</v>
      </c>
      <c r="B41" s="208" t="str">
        <f>'t1'!B41</f>
        <v>013842</v>
      </c>
      <c r="C41" s="392">
        <f>'t1'!C41+'t1'!D41</f>
        <v>0</v>
      </c>
      <c r="D41" s="392">
        <f>'t5'!M41+'t5'!N41</f>
        <v>0</v>
      </c>
      <c r="E41" s="393">
        <f>'t6'!K41+'t6'!L41</f>
        <v>0</v>
      </c>
      <c r="F41" s="393">
        <f>'t4'!AT41</f>
        <v>0</v>
      </c>
      <c r="G41" s="393">
        <f>'t4'!AL49</f>
        <v>0</v>
      </c>
      <c r="H41" s="393">
        <f t="shared" si="0"/>
        <v>0</v>
      </c>
      <c r="I41" s="393">
        <f>'t1'!L41+'t1'!M41</f>
        <v>0</v>
      </c>
      <c r="J41" s="120" t="str">
        <f t="shared" si="1"/>
        <v>OK</v>
      </c>
      <c r="L41"/>
    </row>
    <row r="42" spans="1:12" ht="13.5" customHeight="1">
      <c r="A42" s="18" t="str">
        <f>'t1'!A42</f>
        <v>Appuntato Scelto</v>
      </c>
      <c r="B42" s="208" t="str">
        <f>'t1'!B42</f>
        <v>013231</v>
      </c>
      <c r="C42" s="392">
        <f>'t1'!C42+'t1'!D42</f>
        <v>0</v>
      </c>
      <c r="D42" s="392">
        <f>'t5'!M42+'t5'!N42</f>
        <v>0</v>
      </c>
      <c r="E42" s="393">
        <f>'t6'!K42+'t6'!L42</f>
        <v>0</v>
      </c>
      <c r="F42" s="393">
        <f>'t4'!AT42</f>
        <v>0</v>
      </c>
      <c r="G42" s="393">
        <f>'t4'!AM49</f>
        <v>0</v>
      </c>
      <c r="H42" s="393">
        <f t="shared" si="0"/>
        <v>0</v>
      </c>
      <c r="I42" s="393">
        <f>'t1'!L42+'t1'!M42</f>
        <v>0</v>
      </c>
      <c r="J42" s="120" t="str">
        <f t="shared" si="1"/>
        <v>OK</v>
      </c>
      <c r="L42"/>
    </row>
    <row r="43" spans="1:12" ht="13.5" customHeight="1">
      <c r="A43" s="18" t="str">
        <f>'t1'!A43</f>
        <v>Appuntato</v>
      </c>
      <c r="B43" s="208" t="str">
        <f>'t1'!B43</f>
        <v>013210</v>
      </c>
      <c r="C43" s="392">
        <f>'t1'!C43+'t1'!D43</f>
        <v>0</v>
      </c>
      <c r="D43" s="392">
        <f>'t5'!M43+'t5'!N43</f>
        <v>0</v>
      </c>
      <c r="E43" s="393">
        <f>'t6'!K43+'t6'!L43</f>
        <v>0</v>
      </c>
      <c r="F43" s="393">
        <f>'t4'!AT43</f>
        <v>0</v>
      </c>
      <c r="G43" s="393">
        <f>'t4'!AN49</f>
        <v>0</v>
      </c>
      <c r="H43" s="393">
        <f t="shared" si="0"/>
        <v>0</v>
      </c>
      <c r="I43" s="393">
        <f>'t1'!L43+'t1'!M43</f>
        <v>0</v>
      </c>
      <c r="J43" s="120" t="str">
        <f t="shared" si="1"/>
        <v>OK</v>
      </c>
      <c r="L43"/>
    </row>
    <row r="44" spans="1:12" ht="13.5" customHeight="1">
      <c r="A44" s="18" t="str">
        <f>'t1'!A44</f>
        <v>Carabiniere Scelto</v>
      </c>
      <c r="B44" s="208" t="str">
        <f>'t1'!B44</f>
        <v>013216</v>
      </c>
      <c r="C44" s="392">
        <f>'t1'!C44+'t1'!D44</f>
        <v>0</v>
      </c>
      <c r="D44" s="392">
        <f>'t5'!M44+'t5'!N44</f>
        <v>0</v>
      </c>
      <c r="E44" s="393">
        <f>'t6'!K44+'t6'!L44</f>
        <v>0</v>
      </c>
      <c r="F44" s="393">
        <f>'t4'!AT44</f>
        <v>0</v>
      </c>
      <c r="G44" s="393">
        <f>'t4'!AO49</f>
        <v>0</v>
      </c>
      <c r="H44" s="393">
        <f t="shared" si="0"/>
        <v>0</v>
      </c>
      <c r="I44" s="393">
        <f>'t1'!L44+'t1'!M44</f>
        <v>0</v>
      </c>
      <c r="J44" s="120" t="str">
        <f t="shared" si="1"/>
        <v>OK</v>
      </c>
      <c r="L44"/>
    </row>
    <row r="45" spans="1:12" ht="13.5" customHeight="1">
      <c r="A45" s="18" t="str">
        <f>'t1'!A45</f>
        <v>Carabiniere</v>
      </c>
      <c r="B45" s="208" t="str">
        <f>'t1'!B45</f>
        <v>013214</v>
      </c>
      <c r="C45" s="392">
        <f>'t1'!C45+'t1'!D45</f>
        <v>0</v>
      </c>
      <c r="D45" s="392">
        <f>'t5'!M45+'t5'!N45</f>
        <v>0</v>
      </c>
      <c r="E45" s="393">
        <f>'t6'!K45+'t6'!L45</f>
        <v>0</v>
      </c>
      <c r="F45" s="393">
        <f>'t4'!AT45</f>
        <v>0</v>
      </c>
      <c r="G45" s="393">
        <f>'t4'!AP49</f>
        <v>0</v>
      </c>
      <c r="H45" s="393">
        <f t="shared" si="0"/>
        <v>0</v>
      </c>
      <c r="I45" s="393">
        <f>'t1'!L45+'t1'!M45</f>
        <v>0</v>
      </c>
      <c r="J45" s="120" t="str">
        <f t="shared" si="1"/>
        <v>OK</v>
      </c>
      <c r="L45"/>
    </row>
    <row r="46" spans="1:12" ht="13.5" customHeight="1">
      <c r="A46" s="18" t="str">
        <f>'t1'!A46</f>
        <v>Tenente In Ferma Prefissata</v>
      </c>
      <c r="B46" s="208" t="str">
        <f>'t1'!B46</f>
        <v>000847</v>
      </c>
      <c r="C46" s="392">
        <f>'t1'!C46+'t1'!D46</f>
        <v>0</v>
      </c>
      <c r="D46" s="392">
        <f>'t5'!M46+'t5'!N46</f>
        <v>0</v>
      </c>
      <c r="E46" s="393">
        <f>'t6'!K46+'t6'!L46</f>
        <v>0</v>
      </c>
      <c r="F46" s="393">
        <f>'t4'!AT46</f>
        <v>0</v>
      </c>
      <c r="G46" s="393">
        <f>'t4'!AQ49</f>
        <v>0</v>
      </c>
      <c r="H46" s="393">
        <f t="shared" si="0"/>
        <v>0</v>
      </c>
      <c r="I46" s="393">
        <f>'t1'!L46+'t1'!M46</f>
        <v>0</v>
      </c>
      <c r="J46" s="120" t="str">
        <f t="shared" si="1"/>
        <v>OK</v>
      </c>
      <c r="L46"/>
    </row>
    <row r="47" spans="1:12" ht="13.5" customHeight="1">
      <c r="A47" s="18" t="str">
        <f>'t1'!A47</f>
        <v>Sottotenente In Ferma Prefissata</v>
      </c>
      <c r="B47" s="208" t="str">
        <f>'t1'!B47</f>
        <v>000848</v>
      </c>
      <c r="C47" s="392">
        <f>'t1'!C47+'t1'!D47</f>
        <v>0</v>
      </c>
      <c r="D47" s="392">
        <f>'t5'!M47+'t5'!N47</f>
        <v>0</v>
      </c>
      <c r="E47" s="393">
        <f>'t6'!K47+'t6'!L47</f>
        <v>0</v>
      </c>
      <c r="F47" s="393">
        <f>'t4'!AT47</f>
        <v>0</v>
      </c>
      <c r="G47" s="393">
        <f>'t4'!AR49</f>
        <v>0</v>
      </c>
      <c r="H47" s="393">
        <f t="shared" si="0"/>
        <v>0</v>
      </c>
      <c r="I47" s="393">
        <f>'t1'!L47+'t1'!M47</f>
        <v>0</v>
      </c>
      <c r="J47" s="120" t="str">
        <f t="shared" si="1"/>
        <v>OK</v>
      </c>
      <c r="L47"/>
    </row>
    <row r="48" spans="1:12" ht="13.5" customHeight="1">
      <c r="A48" s="18" t="str">
        <f>'t1'!A48</f>
        <v>Allievi</v>
      </c>
      <c r="B48" s="208" t="str">
        <f>'t1'!B48</f>
        <v>000180</v>
      </c>
      <c r="C48" s="392">
        <f>'t1'!C48+'t1'!D48</f>
        <v>0</v>
      </c>
      <c r="D48" s="392">
        <f>'t5'!M48+'t5'!N48</f>
        <v>0</v>
      </c>
      <c r="E48" s="393">
        <f>'t6'!K48+'t6'!L48</f>
        <v>0</v>
      </c>
      <c r="F48" s="393">
        <f>'t4'!AT48</f>
        <v>0</v>
      </c>
      <c r="G48" s="393">
        <f>'t4'!AS49</f>
        <v>0</v>
      </c>
      <c r="H48" s="393">
        <f t="shared" si="0"/>
        <v>0</v>
      </c>
      <c r="I48" s="393">
        <f>'t1'!L48+'t1'!M48</f>
        <v>0</v>
      </c>
      <c r="J48" s="120" t="str">
        <f t="shared" si="1"/>
        <v>OK</v>
      </c>
      <c r="L48"/>
    </row>
    <row r="49" spans="1:10" s="399" customFormat="1" ht="15.75" customHeight="1">
      <c r="A49" s="423" t="str">
        <f>'t1'!A49</f>
        <v>TOTALE</v>
      </c>
      <c r="B49" s="222"/>
      <c r="C49" s="424">
        <f aca="true" t="shared" si="2" ref="C49:I49">SUM(C6:C48)</f>
        <v>0</v>
      </c>
      <c r="D49" s="424">
        <f t="shared" si="2"/>
        <v>0</v>
      </c>
      <c r="E49" s="424">
        <f t="shared" si="2"/>
        <v>0</v>
      </c>
      <c r="F49" s="424">
        <f t="shared" si="2"/>
        <v>0</v>
      </c>
      <c r="G49" s="424">
        <f t="shared" si="2"/>
        <v>0</v>
      </c>
      <c r="H49" s="424">
        <f t="shared" si="2"/>
        <v>0</v>
      </c>
      <c r="I49" s="424">
        <f t="shared" si="2"/>
        <v>0</v>
      </c>
      <c r="J49" s="425" t="str">
        <f>IF(H49=I49,"OK","ERRORE")</f>
        <v>OK</v>
      </c>
    </row>
    <row r="54" spans="6:20" ht="11.25">
      <c r="F54" s="420"/>
      <c r="G54" s="420"/>
      <c r="H54" s="420"/>
      <c r="I54" s="420"/>
      <c r="J54" s="420"/>
      <c r="K54" s="421"/>
      <c r="L54" s="421"/>
      <c r="M54" s="421"/>
      <c r="N54" s="421"/>
      <c r="O54" s="421"/>
      <c r="P54" s="421"/>
      <c r="Q54" s="421"/>
      <c r="R54" s="421"/>
      <c r="S54" s="421"/>
      <c r="T54" s="421"/>
    </row>
    <row r="58" ht="11.25">
      <c r="G58" s="420"/>
    </row>
    <row r="59" ht="11.25">
      <c r="G59" s="420"/>
    </row>
    <row r="60" ht="11.25">
      <c r="G60" s="420"/>
    </row>
    <row r="61" ht="11.25">
      <c r="G61" s="420"/>
    </row>
    <row r="62" ht="11.25">
      <c r="G62" s="420"/>
    </row>
    <row r="63" ht="11.25">
      <c r="G63" s="421"/>
    </row>
    <row r="64" ht="11.25">
      <c r="G64" s="421"/>
    </row>
    <row r="65" ht="11.25">
      <c r="G65" s="421"/>
    </row>
    <row r="66" ht="11.25">
      <c r="G66" s="421"/>
    </row>
    <row r="67" ht="11.25">
      <c r="G67" s="421"/>
    </row>
    <row r="68" ht="11.25">
      <c r="G68" s="421"/>
    </row>
    <row r="69" ht="11.25">
      <c r="G69" s="421"/>
    </row>
    <row r="70" ht="11.25">
      <c r="G70" s="421"/>
    </row>
    <row r="71" ht="11.25">
      <c r="G71" s="421"/>
    </row>
    <row r="72" ht="11.25">
      <c r="G72" s="421"/>
    </row>
  </sheetData>
  <sheetProtection password="EA98" sheet="1" objects="1" scenarios="1" formatColumns="0" selectLockedCells="1" selectUnlockedCells="1"/>
  <mergeCells count="2">
    <mergeCell ref="A1:H1"/>
    <mergeCell ref="D2:J2"/>
  </mergeCells>
  <printOptions horizontalCentered="1" verticalCentered="1"/>
  <pageMargins left="0" right="0" top="0.17" bottom="0.16" header="0.19" footer="0.19"/>
  <pageSetup fitToHeight="1" fitToWidth="1" horizontalDpi="300" verticalDpi="300" orientation="landscape" paperSize="9" scale="7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M50"/>
  <sheetViews>
    <sheetView showGridLine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33203125" defaultRowHeight="10.5"/>
  <cols>
    <col min="1" max="1" width="46.33203125" style="5" customWidth="1"/>
    <col min="2" max="2" width="14" style="7" customWidth="1"/>
    <col min="3" max="3" width="11" style="7" customWidth="1"/>
    <col min="4" max="5" width="15.16015625" style="7" customWidth="1"/>
    <col min="6" max="7" width="15.33203125" style="7" customWidth="1"/>
    <col min="8" max="8" width="11" style="7" customWidth="1"/>
    <col min="9" max="10" width="15.16015625" style="7" customWidth="1"/>
    <col min="11" max="11" width="15.33203125" style="7" customWidth="1"/>
    <col min="12" max="12" width="15.33203125" style="5" customWidth="1"/>
    <col min="13" max="16384" width="9.33203125" style="5" customWidth="1"/>
  </cols>
  <sheetData>
    <row r="1" spans="1:13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K1" s="3"/>
      <c r="L1" s="362"/>
      <c r="M1"/>
    </row>
    <row r="2" spans="2:13" ht="21" customHeight="1">
      <c r="B2" s="5"/>
      <c r="C2" s="5"/>
      <c r="D2" s="5"/>
      <c r="E2" s="677"/>
      <c r="F2" s="677"/>
      <c r="G2" s="677"/>
      <c r="H2" s="677"/>
      <c r="I2" s="677"/>
      <c r="J2" s="677"/>
      <c r="K2" s="677"/>
      <c r="L2" s="677"/>
      <c r="M2"/>
    </row>
    <row r="3" spans="1:11" ht="21" customHeight="1">
      <c r="A3" s="218" t="str">
        <f>"Tavola di coerenza tra presenti al 31.12."&amp;'t1'!M1&amp;" rilevati nelle Tabelle 1, 7, 8 e 9 (Squadratura 2)"</f>
        <v>Tavola di coerenza tra presenti al 31.12.2007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19" customFormat="1" ht="11.25" customHeight="1">
      <c r="A4" s="210"/>
      <c r="B4" s="210"/>
      <c r="C4" s="678" t="s">
        <v>204</v>
      </c>
      <c r="D4" s="679"/>
      <c r="E4" s="679"/>
      <c r="F4" s="679"/>
      <c r="G4" s="680"/>
      <c r="H4" s="678" t="s">
        <v>205</v>
      </c>
      <c r="I4" s="679"/>
      <c r="J4" s="679"/>
      <c r="K4" s="679"/>
      <c r="L4" s="680"/>
    </row>
    <row r="5" spans="1:12" ht="70.5" customHeight="1">
      <c r="A5" s="200" t="s">
        <v>139</v>
      </c>
      <c r="B5" s="200" t="s">
        <v>138</v>
      </c>
      <c r="C5" s="209" t="str">
        <f>"Presenti 31.12."&amp;'t1'!M1&amp;" (Tab 1)"</f>
        <v>Presenti 31.12.2007 (Tab 1)</v>
      </c>
      <c r="D5" s="205" t="s">
        <v>149</v>
      </c>
      <c r="E5" s="205" t="s">
        <v>150</v>
      </c>
      <c r="F5" s="205" t="s">
        <v>151</v>
      </c>
      <c r="G5" s="205" t="s">
        <v>148</v>
      </c>
      <c r="H5" s="209" t="str">
        <f>"Presenti 31.12."&amp;'t1'!M1&amp;" (Tab 1)"</f>
        <v>Presenti 31.12.2007 (Tab 1)</v>
      </c>
      <c r="I5" s="205" t="s">
        <v>149</v>
      </c>
      <c r="J5" s="205" t="s">
        <v>150</v>
      </c>
      <c r="K5" s="205" t="s">
        <v>151</v>
      </c>
      <c r="L5" s="205" t="s">
        <v>148</v>
      </c>
    </row>
    <row r="6" spans="1:12" ht="11.25">
      <c r="A6" s="201"/>
      <c r="B6" s="201"/>
      <c r="C6" s="211" t="s">
        <v>140</v>
      </c>
      <c r="D6" s="211" t="s">
        <v>141</v>
      </c>
      <c r="E6" s="211" t="s">
        <v>142</v>
      </c>
      <c r="F6" s="211" t="s">
        <v>143</v>
      </c>
      <c r="G6" s="212" t="s">
        <v>170</v>
      </c>
      <c r="H6" s="211" t="s">
        <v>144</v>
      </c>
      <c r="I6" s="211" t="s">
        <v>168</v>
      </c>
      <c r="J6" s="211" t="s">
        <v>146</v>
      </c>
      <c r="K6" s="211" t="s">
        <v>156</v>
      </c>
      <c r="L6" s="212" t="s">
        <v>171</v>
      </c>
    </row>
    <row r="7" spans="1:12" ht="13.5" customHeight="1">
      <c r="A7" s="152" t="str">
        <f>'t1'!A6</f>
        <v>Comandante Generale</v>
      </c>
      <c r="B7" s="208" t="str">
        <f>'t1'!B6</f>
        <v>0D0219</v>
      </c>
      <c r="C7" s="392">
        <f>'t1'!L6</f>
        <v>0</v>
      </c>
      <c r="D7" s="392">
        <f>'t7'!U6</f>
        <v>0</v>
      </c>
      <c r="E7" s="393">
        <f>'t8'!Y6</f>
        <v>0</v>
      </c>
      <c r="F7" s="393">
        <f>'t9'!K6</f>
        <v>0</v>
      </c>
      <c r="G7" s="120" t="str">
        <f>IF(COUNTIF(C7:F7,C7)=4,"OK","ERRORE")</f>
        <v>OK</v>
      </c>
      <c r="H7" s="393">
        <f>'t1'!M6</f>
        <v>0</v>
      </c>
      <c r="I7" s="393">
        <f>'t7'!V6</f>
        <v>0</v>
      </c>
      <c r="J7" s="393">
        <f>'t8'!Z6</f>
        <v>0</v>
      </c>
      <c r="K7" s="392">
        <f>'t9'!L6</f>
        <v>0</v>
      </c>
      <c r="L7" s="120" t="str">
        <f>IF(COUNTIF(H7:K7,H7)=4,"OK","ERRORE")</f>
        <v>OK</v>
      </c>
    </row>
    <row r="8" spans="1:12" ht="13.5" customHeight="1">
      <c r="A8" s="152" t="str">
        <f>'t1'!A7</f>
        <v>Generale Corpo di Armata</v>
      </c>
      <c r="B8" s="208" t="str">
        <f>'t1'!B7</f>
        <v>0D0554</v>
      </c>
      <c r="C8" s="392">
        <f>'t1'!L7</f>
        <v>0</v>
      </c>
      <c r="D8" s="392">
        <f>'t7'!U7</f>
        <v>0</v>
      </c>
      <c r="E8" s="393">
        <f>'t8'!Y7</f>
        <v>0</v>
      </c>
      <c r="F8" s="393">
        <f>'t9'!K7</f>
        <v>0</v>
      </c>
      <c r="G8" s="120" t="str">
        <f aca="true" t="shared" si="0" ref="G8:G49">IF(COUNTIF(C8:F8,C8)=4,"OK","ERRORE")</f>
        <v>OK</v>
      </c>
      <c r="H8" s="393">
        <f>'t1'!M7</f>
        <v>0</v>
      </c>
      <c r="I8" s="393">
        <f>'t7'!V7</f>
        <v>0</v>
      </c>
      <c r="J8" s="393">
        <f>'t8'!Z7</f>
        <v>0</v>
      </c>
      <c r="K8" s="392">
        <f>'t9'!L7</f>
        <v>0</v>
      </c>
      <c r="L8" s="120" t="str">
        <f aca="true" t="shared" si="1" ref="L8:L49">IF(COUNTIF(H8:K8,H8)=4,"OK","ERRORE")</f>
        <v>OK</v>
      </c>
    </row>
    <row r="9" spans="1:12" ht="13.5" customHeight="1">
      <c r="A9" s="152" t="str">
        <f>'t1'!A8</f>
        <v>Generale di Divisione</v>
      </c>
      <c r="B9" s="208" t="str">
        <f>'t1'!B8</f>
        <v>0D0221</v>
      </c>
      <c r="C9" s="392">
        <f>'t1'!L8</f>
        <v>0</v>
      </c>
      <c r="D9" s="392">
        <f>'t7'!U8</f>
        <v>0</v>
      </c>
      <c r="E9" s="393">
        <f>'t8'!Y8</f>
        <v>0</v>
      </c>
      <c r="F9" s="393">
        <f>'t9'!K8</f>
        <v>0</v>
      </c>
      <c r="G9" s="120" t="str">
        <f t="shared" si="0"/>
        <v>OK</v>
      </c>
      <c r="H9" s="393">
        <f>'t1'!M8</f>
        <v>0</v>
      </c>
      <c r="I9" s="393">
        <f>'t7'!V8</f>
        <v>0</v>
      </c>
      <c r="J9" s="393">
        <f>'t8'!Z8</f>
        <v>0</v>
      </c>
      <c r="K9" s="392">
        <f>'t9'!L8</f>
        <v>0</v>
      </c>
      <c r="L9" s="120" t="str">
        <f t="shared" si="1"/>
        <v>OK</v>
      </c>
    </row>
    <row r="10" spans="1:12" ht="13.5" customHeight="1">
      <c r="A10" s="152" t="str">
        <f>'t1'!A9</f>
        <v>Generale di Brigata</v>
      </c>
      <c r="B10" s="208" t="str">
        <f>'t1'!B9</f>
        <v>0D0220</v>
      </c>
      <c r="C10" s="392">
        <f>'t1'!L9</f>
        <v>0</v>
      </c>
      <c r="D10" s="392">
        <f>'t7'!U9</f>
        <v>0</v>
      </c>
      <c r="E10" s="393">
        <f>'t8'!Y9</f>
        <v>0</v>
      </c>
      <c r="F10" s="393">
        <f>'t9'!K9</f>
        <v>0</v>
      </c>
      <c r="G10" s="120" t="str">
        <f t="shared" si="0"/>
        <v>OK</v>
      </c>
      <c r="H10" s="393">
        <f>'t1'!M9</f>
        <v>0</v>
      </c>
      <c r="I10" s="393">
        <f>'t7'!V9</f>
        <v>0</v>
      </c>
      <c r="J10" s="393">
        <f>'t8'!Z9</f>
        <v>0</v>
      </c>
      <c r="K10" s="392">
        <f>'t9'!L9</f>
        <v>0</v>
      </c>
      <c r="L10" s="120" t="str">
        <f t="shared" si="1"/>
        <v>OK</v>
      </c>
    </row>
    <row r="11" spans="1:12" ht="13.5" customHeight="1">
      <c r="A11" s="152" t="str">
        <f>'t1'!A10</f>
        <v>Colonnello + 25 Anni</v>
      </c>
      <c r="B11" s="208" t="str">
        <f>'t1'!B10</f>
        <v>0D0218</v>
      </c>
      <c r="C11" s="392">
        <f>'t1'!L10</f>
        <v>0</v>
      </c>
      <c r="D11" s="392">
        <f>'t7'!U10</f>
        <v>0</v>
      </c>
      <c r="E11" s="393">
        <f>'t8'!Y10</f>
        <v>0</v>
      </c>
      <c r="F11" s="393">
        <f>'t9'!K10</f>
        <v>0</v>
      </c>
      <c r="G11" s="120" t="str">
        <f t="shared" si="0"/>
        <v>OK</v>
      </c>
      <c r="H11" s="393">
        <f>'t1'!M10</f>
        <v>0</v>
      </c>
      <c r="I11" s="393">
        <f>'t7'!V10</f>
        <v>0</v>
      </c>
      <c r="J11" s="393">
        <f>'t8'!Z10</f>
        <v>0</v>
      </c>
      <c r="K11" s="392">
        <f>'t9'!L10</f>
        <v>0</v>
      </c>
      <c r="L11" s="120" t="str">
        <f t="shared" si="1"/>
        <v>OK</v>
      </c>
    </row>
    <row r="12" spans="1:12" ht="13.5" customHeight="1">
      <c r="A12" s="152" t="str">
        <f>'t1'!A11</f>
        <v>Colonnello + 23 Anni</v>
      </c>
      <c r="B12" s="208" t="str">
        <f>'t1'!B11</f>
        <v>0D0524</v>
      </c>
      <c r="C12" s="392">
        <f>'t1'!L11</f>
        <v>0</v>
      </c>
      <c r="D12" s="392">
        <f>'t7'!U11</f>
        <v>0</v>
      </c>
      <c r="E12" s="393">
        <f>'t8'!Y11</f>
        <v>0</v>
      </c>
      <c r="F12" s="393">
        <f>'t9'!K11</f>
        <v>0</v>
      </c>
      <c r="G12" s="120" t="str">
        <f t="shared" si="0"/>
        <v>OK</v>
      </c>
      <c r="H12" s="393">
        <f>'t1'!M11</f>
        <v>0</v>
      </c>
      <c r="I12" s="393">
        <f>'t7'!V11</f>
        <v>0</v>
      </c>
      <c r="J12" s="393">
        <f>'t8'!Z11</f>
        <v>0</v>
      </c>
      <c r="K12" s="392">
        <f>'t9'!L11</f>
        <v>0</v>
      </c>
      <c r="L12" s="120" t="str">
        <f t="shared" si="1"/>
        <v>OK</v>
      </c>
    </row>
    <row r="13" spans="1:12" ht="13.5" customHeight="1">
      <c r="A13" s="152" t="str">
        <f>'t1'!A12</f>
        <v>Colonnello</v>
      </c>
      <c r="B13" s="208" t="str">
        <f>'t1'!B12</f>
        <v>0D0217</v>
      </c>
      <c r="C13" s="392">
        <f>'t1'!L12</f>
        <v>0</v>
      </c>
      <c r="D13" s="392">
        <f>'t7'!U12</f>
        <v>0</v>
      </c>
      <c r="E13" s="393">
        <f>'t8'!Y12</f>
        <v>0</v>
      </c>
      <c r="F13" s="393">
        <f>'t9'!K12</f>
        <v>0</v>
      </c>
      <c r="G13" s="120" t="str">
        <f t="shared" si="0"/>
        <v>OK</v>
      </c>
      <c r="H13" s="393">
        <f>'t1'!M12</f>
        <v>0</v>
      </c>
      <c r="I13" s="393">
        <f>'t7'!V12</f>
        <v>0</v>
      </c>
      <c r="J13" s="393">
        <f>'t8'!Z12</f>
        <v>0</v>
      </c>
      <c r="K13" s="392">
        <f>'t9'!L12</f>
        <v>0</v>
      </c>
      <c r="L13" s="120" t="str">
        <f t="shared" si="1"/>
        <v>OK</v>
      </c>
    </row>
    <row r="14" spans="1:12" ht="13.5" customHeight="1">
      <c r="A14" s="152" t="str">
        <f>'t1'!A13</f>
        <v>Tenente Colonnello + 25 Anni</v>
      </c>
      <c r="B14" s="208" t="str">
        <f>'t1'!B13</f>
        <v>0D0229</v>
      </c>
      <c r="C14" s="392">
        <f>'t1'!L13</f>
        <v>0</v>
      </c>
      <c r="D14" s="392">
        <f>'t7'!U13</f>
        <v>0</v>
      </c>
      <c r="E14" s="393">
        <f>'t8'!Y13</f>
        <v>0</v>
      </c>
      <c r="F14" s="393">
        <f>'t9'!K13</f>
        <v>0</v>
      </c>
      <c r="G14" s="120" t="str">
        <f t="shared" si="0"/>
        <v>OK</v>
      </c>
      <c r="H14" s="393">
        <f>'t1'!M13</f>
        <v>0</v>
      </c>
      <c r="I14" s="393">
        <f>'t7'!V13</f>
        <v>0</v>
      </c>
      <c r="J14" s="393">
        <f>'t8'!Z13</f>
        <v>0</v>
      </c>
      <c r="K14" s="392">
        <f>'t9'!L13</f>
        <v>0</v>
      </c>
      <c r="L14" s="120" t="str">
        <f t="shared" si="1"/>
        <v>OK</v>
      </c>
    </row>
    <row r="15" spans="1:12" ht="13.5" customHeight="1">
      <c r="A15" s="152" t="str">
        <f>'t1'!A14</f>
        <v>Tenente Colonnello + 23 Anni</v>
      </c>
      <c r="B15" s="208" t="str">
        <f>'t1'!B14</f>
        <v>0D0525</v>
      </c>
      <c r="C15" s="392">
        <f>'t1'!L14</f>
        <v>0</v>
      </c>
      <c r="D15" s="392">
        <f>'t7'!U14</f>
        <v>0</v>
      </c>
      <c r="E15" s="393">
        <f>'t8'!Y14</f>
        <v>0</v>
      </c>
      <c r="F15" s="393">
        <f>'t9'!K14</f>
        <v>0</v>
      </c>
      <c r="G15" s="120" t="str">
        <f t="shared" si="0"/>
        <v>OK</v>
      </c>
      <c r="H15" s="393">
        <f>'t1'!M14</f>
        <v>0</v>
      </c>
      <c r="I15" s="393">
        <f>'t7'!V14</f>
        <v>0</v>
      </c>
      <c r="J15" s="393">
        <f>'t8'!Z14</f>
        <v>0</v>
      </c>
      <c r="K15" s="392">
        <f>'t9'!L14</f>
        <v>0</v>
      </c>
      <c r="L15" s="120" t="str">
        <f t="shared" si="1"/>
        <v>OK</v>
      </c>
    </row>
    <row r="16" spans="1:12" ht="13.5" customHeight="1">
      <c r="A16" s="152" t="str">
        <f>'t1'!A15</f>
        <v>Tenente Colonnello + 15 Anni</v>
      </c>
      <c r="B16" s="208" t="str">
        <f>'t1'!B15</f>
        <v>0D0228</v>
      </c>
      <c r="C16" s="392">
        <f>'t1'!L15</f>
        <v>0</v>
      </c>
      <c r="D16" s="392">
        <f>'t7'!U15</f>
        <v>0</v>
      </c>
      <c r="E16" s="393">
        <f>'t8'!Y15</f>
        <v>0</v>
      </c>
      <c r="F16" s="393">
        <f>'t9'!K15</f>
        <v>0</v>
      </c>
      <c r="G16" s="120" t="str">
        <f t="shared" si="0"/>
        <v>OK</v>
      </c>
      <c r="H16" s="393">
        <f>'t1'!M15</f>
        <v>0</v>
      </c>
      <c r="I16" s="393">
        <f>'t7'!V15</f>
        <v>0</v>
      </c>
      <c r="J16" s="393">
        <f>'t8'!Z15</f>
        <v>0</v>
      </c>
      <c r="K16" s="392">
        <f>'t9'!L15</f>
        <v>0</v>
      </c>
      <c r="L16" s="120" t="str">
        <f t="shared" si="1"/>
        <v>OK</v>
      </c>
    </row>
    <row r="17" spans="1:12" ht="13.5" customHeight="1">
      <c r="A17" s="152" t="str">
        <f>'t1'!A16</f>
        <v>Tenente Colonnello + 13 Anni</v>
      </c>
      <c r="B17" s="208" t="str">
        <f>'t1'!B16</f>
        <v>0D0526</v>
      </c>
      <c r="C17" s="392">
        <f>'t1'!L16</f>
        <v>0</v>
      </c>
      <c r="D17" s="392">
        <f>'t7'!U16</f>
        <v>0</v>
      </c>
      <c r="E17" s="393">
        <f>'t8'!Y16</f>
        <v>0</v>
      </c>
      <c r="F17" s="393">
        <f>'t9'!K16</f>
        <v>0</v>
      </c>
      <c r="G17" s="120" t="str">
        <f t="shared" si="0"/>
        <v>OK</v>
      </c>
      <c r="H17" s="393">
        <f>'t1'!M16</f>
        <v>0</v>
      </c>
      <c r="I17" s="393">
        <f>'t7'!V16</f>
        <v>0</v>
      </c>
      <c r="J17" s="393">
        <f>'t8'!Z16</f>
        <v>0</v>
      </c>
      <c r="K17" s="392">
        <f>'t9'!L16</f>
        <v>0</v>
      </c>
      <c r="L17" s="120" t="str">
        <f t="shared" si="1"/>
        <v>OK</v>
      </c>
    </row>
    <row r="18" spans="1:12" ht="13.5" customHeight="1">
      <c r="A18" s="152" t="str">
        <f>'t1'!A17</f>
        <v>Maggiore + 25 Anni</v>
      </c>
      <c r="B18" s="208" t="str">
        <f>'t1'!B17</f>
        <v>0D0223</v>
      </c>
      <c r="C18" s="392">
        <f>'t1'!L17</f>
        <v>0</v>
      </c>
      <c r="D18" s="392">
        <f>'t7'!U17</f>
        <v>0</v>
      </c>
      <c r="E18" s="393">
        <f>'t8'!Y17</f>
        <v>0</v>
      </c>
      <c r="F18" s="393">
        <f>'t9'!K17</f>
        <v>0</v>
      </c>
      <c r="G18" s="120" t="str">
        <f t="shared" si="0"/>
        <v>OK</v>
      </c>
      <c r="H18" s="393">
        <f>'t1'!M17</f>
        <v>0</v>
      </c>
      <c r="I18" s="393">
        <f>'t7'!V17</f>
        <v>0</v>
      </c>
      <c r="J18" s="393">
        <f>'t8'!Z17</f>
        <v>0</v>
      </c>
      <c r="K18" s="392">
        <f>'t9'!L17</f>
        <v>0</v>
      </c>
      <c r="L18" s="120" t="str">
        <f t="shared" si="1"/>
        <v>OK</v>
      </c>
    </row>
    <row r="19" spans="1:12" ht="13.5" customHeight="1">
      <c r="A19" s="152" t="str">
        <f>'t1'!A18</f>
        <v>Maggiore + 23 Anni</v>
      </c>
      <c r="B19" s="208" t="str">
        <f>'t1'!B18</f>
        <v>0D0527</v>
      </c>
      <c r="C19" s="392">
        <f>'t1'!L18</f>
        <v>0</v>
      </c>
      <c r="D19" s="392">
        <f>'t7'!U18</f>
        <v>0</v>
      </c>
      <c r="E19" s="393">
        <f>'t8'!Y18</f>
        <v>0</v>
      </c>
      <c r="F19" s="393">
        <f>'t9'!K18</f>
        <v>0</v>
      </c>
      <c r="G19" s="120" t="str">
        <f t="shared" si="0"/>
        <v>OK</v>
      </c>
      <c r="H19" s="393">
        <f>'t1'!M18</f>
        <v>0</v>
      </c>
      <c r="I19" s="393">
        <f>'t7'!V18</f>
        <v>0</v>
      </c>
      <c r="J19" s="393">
        <f>'t8'!Z18</f>
        <v>0</v>
      </c>
      <c r="K19" s="392">
        <f>'t9'!L18</f>
        <v>0</v>
      </c>
      <c r="L19" s="120" t="str">
        <f t="shared" si="1"/>
        <v>OK</v>
      </c>
    </row>
    <row r="20" spans="1:12" ht="13.5" customHeight="1">
      <c r="A20" s="152" t="str">
        <f>'t1'!A19</f>
        <v>Maggiore + 15 Anni</v>
      </c>
      <c r="B20" s="208" t="str">
        <f>'t1'!B19</f>
        <v>0D0302</v>
      </c>
      <c r="C20" s="392">
        <f>'t1'!L19</f>
        <v>0</v>
      </c>
      <c r="D20" s="392">
        <f>'t7'!U19</f>
        <v>0</v>
      </c>
      <c r="E20" s="393">
        <f>'t8'!Y19</f>
        <v>0</v>
      </c>
      <c r="F20" s="393">
        <f>'t9'!K19</f>
        <v>0</v>
      </c>
      <c r="G20" s="120" t="str">
        <f t="shared" si="0"/>
        <v>OK</v>
      </c>
      <c r="H20" s="393">
        <f>'t1'!M19</f>
        <v>0</v>
      </c>
      <c r="I20" s="393">
        <f>'t7'!V19</f>
        <v>0</v>
      </c>
      <c r="J20" s="393">
        <f>'t8'!Z19</f>
        <v>0</v>
      </c>
      <c r="K20" s="392">
        <f>'t9'!L19</f>
        <v>0</v>
      </c>
      <c r="L20" s="120" t="str">
        <f t="shared" si="1"/>
        <v>OK</v>
      </c>
    </row>
    <row r="21" spans="1:12" ht="13.5" customHeight="1">
      <c r="A21" s="152" t="str">
        <f>'t1'!A20</f>
        <v>Maggiore + 13 Anni</v>
      </c>
      <c r="B21" s="208" t="str">
        <f>'t1'!B20</f>
        <v>0D0528</v>
      </c>
      <c r="C21" s="392">
        <f>'t1'!L20</f>
        <v>0</v>
      </c>
      <c r="D21" s="392">
        <f>'t7'!U20</f>
        <v>0</v>
      </c>
      <c r="E21" s="393">
        <f>'t8'!Y20</f>
        <v>0</v>
      </c>
      <c r="F21" s="393">
        <f>'t9'!K20</f>
        <v>0</v>
      </c>
      <c r="G21" s="120" t="str">
        <f t="shared" si="0"/>
        <v>OK</v>
      </c>
      <c r="H21" s="393">
        <f>'t1'!M20</f>
        <v>0</v>
      </c>
      <c r="I21" s="393">
        <f>'t7'!V20</f>
        <v>0</v>
      </c>
      <c r="J21" s="393">
        <f>'t8'!Z20</f>
        <v>0</v>
      </c>
      <c r="K21" s="392">
        <f>'t9'!L20</f>
        <v>0</v>
      </c>
      <c r="L21" s="120" t="str">
        <f t="shared" si="1"/>
        <v>OK</v>
      </c>
    </row>
    <row r="22" spans="1:12" ht="13.5" customHeight="1">
      <c r="A22" s="152" t="str">
        <f>'t1'!A21</f>
        <v>Capitano + 25 Anni</v>
      </c>
      <c r="B22" s="208" t="str">
        <f>'t1'!B21</f>
        <v>0D0233</v>
      </c>
      <c r="C22" s="392">
        <f>'t1'!L21</f>
        <v>0</v>
      </c>
      <c r="D22" s="392">
        <f>'t7'!U21</f>
        <v>0</v>
      </c>
      <c r="E22" s="393">
        <f>'t8'!Y21</f>
        <v>0</v>
      </c>
      <c r="F22" s="393">
        <f>'t9'!K21</f>
        <v>0</v>
      </c>
      <c r="G22" s="120" t="str">
        <f t="shared" si="0"/>
        <v>OK</v>
      </c>
      <c r="H22" s="393">
        <f>'t1'!M21</f>
        <v>0</v>
      </c>
      <c r="I22" s="393">
        <f>'t7'!V21</f>
        <v>0</v>
      </c>
      <c r="J22" s="393">
        <f>'t8'!Z21</f>
        <v>0</v>
      </c>
      <c r="K22" s="392">
        <f>'t9'!L21</f>
        <v>0</v>
      </c>
      <c r="L22" s="120" t="str">
        <f t="shared" si="1"/>
        <v>OK</v>
      </c>
    </row>
    <row r="23" spans="1:12" ht="13.5" customHeight="1">
      <c r="A23" s="152" t="str">
        <f>'t1'!A22</f>
        <v>Capitano + 23 Anni</v>
      </c>
      <c r="B23" s="208" t="str">
        <f>'t1'!B22</f>
        <v>0D0529</v>
      </c>
      <c r="C23" s="392">
        <f>'t1'!L22</f>
        <v>0</v>
      </c>
      <c r="D23" s="392">
        <f>'t7'!U22</f>
        <v>0</v>
      </c>
      <c r="E23" s="393">
        <f>'t8'!Y22</f>
        <v>0</v>
      </c>
      <c r="F23" s="393">
        <f>'t9'!K22</f>
        <v>0</v>
      </c>
      <c r="G23" s="120" t="str">
        <f t="shared" si="0"/>
        <v>OK</v>
      </c>
      <c r="H23" s="393">
        <f>'t1'!M22</f>
        <v>0</v>
      </c>
      <c r="I23" s="393">
        <f>'t7'!V22</f>
        <v>0</v>
      </c>
      <c r="J23" s="393">
        <f>'t8'!Z22</f>
        <v>0</v>
      </c>
      <c r="K23" s="392">
        <f>'t9'!L22</f>
        <v>0</v>
      </c>
      <c r="L23" s="120" t="str">
        <f t="shared" si="1"/>
        <v>OK</v>
      </c>
    </row>
    <row r="24" spans="1:12" ht="13.5" customHeight="1">
      <c r="A24" s="152" t="str">
        <f>'t1'!A23</f>
        <v>Capitano + 15 Anni</v>
      </c>
      <c r="B24" s="208" t="str">
        <f>'t1'!B23</f>
        <v>0D0232</v>
      </c>
      <c r="C24" s="392">
        <f>'t1'!L23</f>
        <v>0</v>
      </c>
      <c r="D24" s="392">
        <f>'t7'!U23</f>
        <v>0</v>
      </c>
      <c r="E24" s="393">
        <f>'t8'!Y23</f>
        <v>0</v>
      </c>
      <c r="F24" s="393">
        <f>'t9'!K23</f>
        <v>0</v>
      </c>
      <c r="G24" s="120" t="str">
        <f t="shared" si="0"/>
        <v>OK</v>
      </c>
      <c r="H24" s="393">
        <f>'t1'!M23</f>
        <v>0</v>
      </c>
      <c r="I24" s="393">
        <f>'t7'!V23</f>
        <v>0</v>
      </c>
      <c r="J24" s="393">
        <f>'t8'!Z23</f>
        <v>0</v>
      </c>
      <c r="K24" s="392">
        <f>'t9'!L23</f>
        <v>0</v>
      </c>
      <c r="L24" s="120" t="str">
        <f t="shared" si="1"/>
        <v>OK</v>
      </c>
    </row>
    <row r="25" spans="1:12" ht="13.5" customHeight="1">
      <c r="A25" s="152" t="str">
        <f>'t1'!A24</f>
        <v>Capitano + 13 Anni</v>
      </c>
      <c r="B25" s="208" t="str">
        <f>'t1'!B24</f>
        <v>0D0530</v>
      </c>
      <c r="C25" s="392">
        <f>'t1'!L24</f>
        <v>0</v>
      </c>
      <c r="D25" s="392">
        <f>'t7'!U24</f>
        <v>0</v>
      </c>
      <c r="E25" s="393">
        <f>'t8'!Y24</f>
        <v>0</v>
      </c>
      <c r="F25" s="393">
        <f>'t9'!K24</f>
        <v>0</v>
      </c>
      <c r="G25" s="120" t="str">
        <f t="shared" si="0"/>
        <v>OK</v>
      </c>
      <c r="H25" s="393">
        <f>'t1'!M24</f>
        <v>0</v>
      </c>
      <c r="I25" s="393">
        <f>'t7'!V24</f>
        <v>0</v>
      </c>
      <c r="J25" s="393">
        <f>'t8'!Z24</f>
        <v>0</v>
      </c>
      <c r="K25" s="392">
        <f>'t9'!L24</f>
        <v>0</v>
      </c>
      <c r="L25" s="120" t="str">
        <f t="shared" si="1"/>
        <v>OK</v>
      </c>
    </row>
    <row r="26" spans="1:12" ht="13.5" customHeight="1">
      <c r="A26" s="152" t="str">
        <f>'t1'!A25</f>
        <v>Tenente Colonnello</v>
      </c>
      <c r="B26" s="208" t="str">
        <f>'t1'!B25</f>
        <v>019312</v>
      </c>
      <c r="C26" s="392">
        <f>'t1'!L25</f>
        <v>0</v>
      </c>
      <c r="D26" s="392">
        <f>'t7'!U25</f>
        <v>0</v>
      </c>
      <c r="E26" s="393">
        <f>'t8'!Y25</f>
        <v>0</v>
      </c>
      <c r="F26" s="393">
        <f>'t9'!K25</f>
        <v>0</v>
      </c>
      <c r="G26" s="120" t="str">
        <f t="shared" si="0"/>
        <v>OK</v>
      </c>
      <c r="H26" s="393">
        <f>'t1'!M25</f>
        <v>0</v>
      </c>
      <c r="I26" s="393">
        <f>'t7'!V25</f>
        <v>0</v>
      </c>
      <c r="J26" s="393">
        <f>'t8'!Z25</f>
        <v>0</v>
      </c>
      <c r="K26" s="392">
        <f>'t9'!L25</f>
        <v>0</v>
      </c>
      <c r="L26" s="120" t="str">
        <f t="shared" si="1"/>
        <v>OK</v>
      </c>
    </row>
    <row r="27" spans="1:12" ht="13.5" customHeight="1">
      <c r="A27" s="152" t="str">
        <f>'t1'!A26</f>
        <v>Maggiore </v>
      </c>
      <c r="B27" s="208" t="str">
        <f>'t1'!B26</f>
        <v>019222</v>
      </c>
      <c r="C27" s="392">
        <f>'t1'!L26</f>
        <v>0</v>
      </c>
      <c r="D27" s="392">
        <f>'t7'!U26</f>
        <v>0</v>
      </c>
      <c r="E27" s="393">
        <f>'t8'!Y26</f>
        <v>0</v>
      </c>
      <c r="F27" s="393">
        <f>'t9'!K26</f>
        <v>0</v>
      </c>
      <c r="G27" s="120" t="str">
        <f t="shared" si="0"/>
        <v>OK</v>
      </c>
      <c r="H27" s="393">
        <f>'t1'!M26</f>
        <v>0</v>
      </c>
      <c r="I27" s="393">
        <f>'t7'!V26</f>
        <v>0</v>
      </c>
      <c r="J27" s="393">
        <f>'t8'!Z26</f>
        <v>0</v>
      </c>
      <c r="K27" s="392">
        <f>'t9'!L26</f>
        <v>0</v>
      </c>
      <c r="L27" s="120" t="str">
        <f t="shared" si="1"/>
        <v>OK</v>
      </c>
    </row>
    <row r="28" spans="1:12" ht="13.5" customHeight="1">
      <c r="A28" s="152" t="str">
        <f>'t1'!A27</f>
        <v>Capitano</v>
      </c>
      <c r="B28" s="208" t="str">
        <f>'t1'!B27</f>
        <v>018213</v>
      </c>
      <c r="C28" s="392">
        <f>'t1'!L27</f>
        <v>0</v>
      </c>
      <c r="D28" s="392">
        <f>'t7'!U27</f>
        <v>0</v>
      </c>
      <c r="E28" s="393">
        <f>'t8'!Y27</f>
        <v>0</v>
      </c>
      <c r="F28" s="393">
        <f>'t9'!K27</f>
        <v>0</v>
      </c>
      <c r="G28" s="120" t="str">
        <f t="shared" si="0"/>
        <v>OK</v>
      </c>
      <c r="H28" s="393">
        <f>'t1'!M27</f>
        <v>0</v>
      </c>
      <c r="I28" s="393">
        <f>'t7'!V27</f>
        <v>0</v>
      </c>
      <c r="J28" s="393">
        <f>'t8'!Z27</f>
        <v>0</v>
      </c>
      <c r="K28" s="392">
        <f>'t9'!L27</f>
        <v>0</v>
      </c>
      <c r="L28" s="120" t="str">
        <f t="shared" si="1"/>
        <v>OK</v>
      </c>
    </row>
    <row r="29" spans="1:12" ht="13.5" customHeight="1">
      <c r="A29" s="152" t="str">
        <f>'t1'!A28</f>
        <v>Tenente </v>
      </c>
      <c r="B29" s="208" t="str">
        <f>'t1'!B28</f>
        <v>018226</v>
      </c>
      <c r="C29" s="392">
        <f>'t1'!L28</f>
        <v>0</v>
      </c>
      <c r="D29" s="392">
        <f>'t7'!U28</f>
        <v>0</v>
      </c>
      <c r="E29" s="393">
        <f>'t8'!Y28</f>
        <v>0</v>
      </c>
      <c r="F29" s="393">
        <f>'t9'!K28</f>
        <v>0</v>
      </c>
      <c r="G29" s="120" t="str">
        <f t="shared" si="0"/>
        <v>OK</v>
      </c>
      <c r="H29" s="393">
        <f>'t1'!M28</f>
        <v>0</v>
      </c>
      <c r="I29" s="393">
        <f>'t7'!V28</f>
        <v>0</v>
      </c>
      <c r="J29" s="393">
        <f>'t8'!Z28</f>
        <v>0</v>
      </c>
      <c r="K29" s="392">
        <f>'t9'!L28</f>
        <v>0</v>
      </c>
      <c r="L29" s="120" t="str">
        <f t="shared" si="1"/>
        <v>OK</v>
      </c>
    </row>
    <row r="30" spans="1:12" ht="13.5" customHeight="1">
      <c r="A30" s="152" t="str">
        <f>'t1'!A29</f>
        <v>Sottotenente </v>
      </c>
      <c r="B30" s="208" t="str">
        <f>'t1'!B29</f>
        <v>017225</v>
      </c>
      <c r="C30" s="392">
        <f>'t1'!L29</f>
        <v>0</v>
      </c>
      <c r="D30" s="392">
        <f>'t7'!U29</f>
        <v>0</v>
      </c>
      <c r="E30" s="393">
        <f>'t8'!Y29</f>
        <v>0</v>
      </c>
      <c r="F30" s="393">
        <f>'t9'!K29</f>
        <v>0</v>
      </c>
      <c r="G30" s="120" t="str">
        <f t="shared" si="0"/>
        <v>OK</v>
      </c>
      <c r="H30" s="393">
        <f>'t1'!M29</f>
        <v>0</v>
      </c>
      <c r="I30" s="393">
        <f>'t7'!V29</f>
        <v>0</v>
      </c>
      <c r="J30" s="393">
        <f>'t8'!Z29</f>
        <v>0</v>
      </c>
      <c r="K30" s="392">
        <f>'t9'!L29</f>
        <v>0</v>
      </c>
      <c r="L30" s="120" t="str">
        <f t="shared" si="1"/>
        <v>OK</v>
      </c>
    </row>
    <row r="31" spans="1:12" ht="13.5" customHeight="1">
      <c r="A31" s="152" t="str">
        <f>'t1'!A30</f>
        <v>Maresciallo Aiutante S.U.P.S. Luogotenente </v>
      </c>
      <c r="B31" s="208" t="str">
        <f>'t1'!B30</f>
        <v>017836</v>
      </c>
      <c r="C31" s="392">
        <f>'t1'!L30</f>
        <v>0</v>
      </c>
      <c r="D31" s="392">
        <f>'t7'!U30</f>
        <v>0</v>
      </c>
      <c r="E31" s="393">
        <f>'t8'!Y30</f>
        <v>0</v>
      </c>
      <c r="F31" s="393">
        <f>'t9'!K30</f>
        <v>0</v>
      </c>
      <c r="G31" s="120" t="str">
        <f t="shared" si="0"/>
        <v>OK</v>
      </c>
      <c r="H31" s="393">
        <f>'t1'!M30</f>
        <v>0</v>
      </c>
      <c r="I31" s="393">
        <f>'t7'!V30</f>
        <v>0</v>
      </c>
      <c r="J31" s="393">
        <f>'t8'!Z30</f>
        <v>0</v>
      </c>
      <c r="K31" s="392">
        <f>'t9'!L30</f>
        <v>0</v>
      </c>
      <c r="L31" s="120" t="str">
        <f t="shared" si="1"/>
        <v>OK</v>
      </c>
    </row>
    <row r="32" spans="1:12" ht="13.5" customHeight="1">
      <c r="A32" s="152" t="str">
        <f>'t1'!A31</f>
        <v>Maresciallo Aiutante S.Ups Con 8 Anni Nel Grado</v>
      </c>
      <c r="B32" s="208" t="str">
        <f>'t1'!B31</f>
        <v>017837</v>
      </c>
      <c r="C32" s="392">
        <f>'t1'!L31</f>
        <v>0</v>
      </c>
      <c r="D32" s="392">
        <f>'t7'!U31</f>
        <v>0</v>
      </c>
      <c r="E32" s="393">
        <f>'t8'!Y31</f>
        <v>0</v>
      </c>
      <c r="F32" s="393">
        <f>'t9'!K31</f>
        <v>0</v>
      </c>
      <c r="G32" s="120" t="str">
        <f t="shared" si="0"/>
        <v>OK</v>
      </c>
      <c r="H32" s="393">
        <f>'t1'!M31</f>
        <v>0</v>
      </c>
      <c r="I32" s="393">
        <f>'t7'!V31</f>
        <v>0</v>
      </c>
      <c r="J32" s="393">
        <f>'t8'!Z31</f>
        <v>0</v>
      </c>
      <c r="K32" s="392">
        <f>'t9'!L31</f>
        <v>0</v>
      </c>
      <c r="L32" s="120" t="str">
        <f t="shared" si="1"/>
        <v>OK</v>
      </c>
    </row>
    <row r="33" spans="1:12" ht="13.5" customHeight="1">
      <c r="A33" s="152" t="str">
        <f>'t1'!A32</f>
        <v>Maresciallo Aiutante</v>
      </c>
      <c r="B33" s="208" t="str">
        <f>'t1'!B32</f>
        <v>017237</v>
      </c>
      <c r="C33" s="392">
        <f>'t1'!L32</f>
        <v>0</v>
      </c>
      <c r="D33" s="392">
        <f>'t7'!U32</f>
        <v>0</v>
      </c>
      <c r="E33" s="393">
        <f>'t8'!Y32</f>
        <v>0</v>
      </c>
      <c r="F33" s="393">
        <f>'t9'!K32</f>
        <v>0</v>
      </c>
      <c r="G33" s="120" t="str">
        <f t="shared" si="0"/>
        <v>OK</v>
      </c>
      <c r="H33" s="393">
        <f>'t1'!M32</f>
        <v>0</v>
      </c>
      <c r="I33" s="393">
        <f>'t7'!V32</f>
        <v>0</v>
      </c>
      <c r="J33" s="393">
        <f>'t8'!Z32</f>
        <v>0</v>
      </c>
      <c r="K33" s="392">
        <f>'t9'!L32</f>
        <v>0</v>
      </c>
      <c r="L33" s="120" t="str">
        <f t="shared" si="1"/>
        <v>OK</v>
      </c>
    </row>
    <row r="34" spans="1:12" ht="13.5" customHeight="1">
      <c r="A34" s="152" t="str">
        <f>'t1'!A33</f>
        <v>Maresciallo Capo Con 10 Anni</v>
      </c>
      <c r="B34" s="208" t="str">
        <f>'t1'!B33</f>
        <v>016MC0</v>
      </c>
      <c r="C34" s="392">
        <f>'t1'!L33</f>
        <v>0</v>
      </c>
      <c r="D34" s="392">
        <f>'t7'!U33</f>
        <v>0</v>
      </c>
      <c r="E34" s="393">
        <f>'t8'!Y33</f>
        <v>0</v>
      </c>
      <c r="F34" s="393">
        <f>'t9'!K33</f>
        <v>0</v>
      </c>
      <c r="G34" s="120" t="str">
        <f t="shared" si="0"/>
        <v>OK</v>
      </c>
      <c r="H34" s="393">
        <f>'t1'!M33</f>
        <v>0</v>
      </c>
      <c r="I34" s="393">
        <f>'t7'!V33</f>
        <v>0</v>
      </c>
      <c r="J34" s="393">
        <f>'t8'!Z33</f>
        <v>0</v>
      </c>
      <c r="K34" s="392">
        <f>'t9'!L33</f>
        <v>0</v>
      </c>
      <c r="L34" s="120" t="str">
        <f t="shared" si="1"/>
        <v>OK</v>
      </c>
    </row>
    <row r="35" spans="1:12" ht="13.5" customHeight="1">
      <c r="A35" s="152" t="str">
        <f>'t1'!A34</f>
        <v>Maresciallo Capo</v>
      </c>
      <c r="B35" s="208" t="str">
        <f>'t1'!B34</f>
        <v>016224</v>
      </c>
      <c r="C35" s="392">
        <f>'t1'!L34</f>
        <v>0</v>
      </c>
      <c r="D35" s="392">
        <f>'t7'!U34</f>
        <v>0</v>
      </c>
      <c r="E35" s="393">
        <f>'t8'!Y34</f>
        <v>0</v>
      </c>
      <c r="F35" s="393">
        <f>'t9'!K34</f>
        <v>0</v>
      </c>
      <c r="G35" s="120" t="str">
        <f t="shared" si="0"/>
        <v>OK</v>
      </c>
      <c r="H35" s="393">
        <f>'t1'!M34</f>
        <v>0</v>
      </c>
      <c r="I35" s="393">
        <f>'t7'!V34</f>
        <v>0</v>
      </c>
      <c r="J35" s="393">
        <f>'t8'!Z34</f>
        <v>0</v>
      </c>
      <c r="K35" s="392">
        <f>'t9'!L34</f>
        <v>0</v>
      </c>
      <c r="L35" s="120" t="str">
        <f t="shared" si="1"/>
        <v>OK</v>
      </c>
    </row>
    <row r="36" spans="1:12" ht="13.5" customHeight="1">
      <c r="A36" s="152" t="str">
        <f>'t1'!A35</f>
        <v>Maresciallo Ordinario</v>
      </c>
      <c r="B36" s="208" t="str">
        <f>'t1'!B35</f>
        <v>015238</v>
      </c>
      <c r="C36" s="392">
        <f>'t1'!L35</f>
        <v>0</v>
      </c>
      <c r="D36" s="392">
        <f>'t7'!U35</f>
        <v>0</v>
      </c>
      <c r="E36" s="393">
        <f>'t8'!Y35</f>
        <v>0</v>
      </c>
      <c r="F36" s="393">
        <f>'t9'!K35</f>
        <v>0</v>
      </c>
      <c r="G36" s="120" t="str">
        <f t="shared" si="0"/>
        <v>OK</v>
      </c>
      <c r="H36" s="393">
        <f>'t1'!M35</f>
        <v>0</v>
      </c>
      <c r="I36" s="393">
        <f>'t7'!V35</f>
        <v>0</v>
      </c>
      <c r="J36" s="393">
        <f>'t8'!Z35</f>
        <v>0</v>
      </c>
      <c r="K36" s="392">
        <f>'t9'!L35</f>
        <v>0</v>
      </c>
      <c r="L36" s="120" t="str">
        <f t="shared" si="1"/>
        <v>OK</v>
      </c>
    </row>
    <row r="37" spans="1:12" ht="13.5" customHeight="1">
      <c r="A37" s="152" t="str">
        <f>'t1'!A36</f>
        <v>Maresciallo</v>
      </c>
      <c r="B37" s="208" t="str">
        <f>'t1'!B36</f>
        <v>014324</v>
      </c>
      <c r="C37" s="392">
        <f>'t1'!L36</f>
        <v>0</v>
      </c>
      <c r="D37" s="392">
        <f>'t7'!U36</f>
        <v>0</v>
      </c>
      <c r="E37" s="393">
        <f>'t8'!Y36</f>
        <v>0</v>
      </c>
      <c r="F37" s="393">
        <f>'t9'!K36</f>
        <v>0</v>
      </c>
      <c r="G37" s="120" t="str">
        <f t="shared" si="0"/>
        <v>OK</v>
      </c>
      <c r="H37" s="393">
        <f>'t1'!M36</f>
        <v>0</v>
      </c>
      <c r="I37" s="393">
        <f>'t7'!V36</f>
        <v>0</v>
      </c>
      <c r="J37" s="393">
        <f>'t8'!Z36</f>
        <v>0</v>
      </c>
      <c r="K37" s="392">
        <f>'t9'!L36</f>
        <v>0</v>
      </c>
      <c r="L37" s="120" t="str">
        <f t="shared" si="1"/>
        <v>OK</v>
      </c>
    </row>
    <row r="38" spans="1:12" ht="13.5" customHeight="1">
      <c r="A38" s="152" t="str">
        <f>'t1'!A37</f>
        <v>Brigadiere Capo Con 8 Anni Nel Grado</v>
      </c>
      <c r="B38" s="208" t="str">
        <f>'t1'!B37</f>
        <v>015839</v>
      </c>
      <c r="C38" s="392">
        <f>'t1'!L37</f>
        <v>0</v>
      </c>
      <c r="D38" s="392">
        <f>'t7'!U37</f>
        <v>0</v>
      </c>
      <c r="E38" s="393">
        <f>'t8'!Y37</f>
        <v>0</v>
      </c>
      <c r="F38" s="393">
        <f>'t9'!K37</f>
        <v>0</v>
      </c>
      <c r="G38" s="120" t="str">
        <f t="shared" si="0"/>
        <v>OK</v>
      </c>
      <c r="H38" s="393">
        <f>'t1'!M37</f>
        <v>0</v>
      </c>
      <c r="I38" s="393">
        <f>'t7'!V37</f>
        <v>0</v>
      </c>
      <c r="J38" s="393">
        <f>'t8'!Z37</f>
        <v>0</v>
      </c>
      <c r="K38" s="392">
        <f>'t9'!L37</f>
        <v>0</v>
      </c>
      <c r="L38" s="120" t="str">
        <f t="shared" si="1"/>
        <v>OK</v>
      </c>
    </row>
    <row r="39" spans="1:12" ht="13.5" customHeight="1">
      <c r="A39" s="152" t="str">
        <f>'t1'!A38</f>
        <v>Brigadiere Capo</v>
      </c>
      <c r="B39" s="208" t="str">
        <f>'t1'!B38</f>
        <v>015212</v>
      </c>
      <c r="C39" s="392">
        <f>'t1'!L38</f>
        <v>0</v>
      </c>
      <c r="D39" s="392">
        <f>'t7'!U38</f>
        <v>0</v>
      </c>
      <c r="E39" s="393">
        <f>'t8'!Y38</f>
        <v>0</v>
      </c>
      <c r="F39" s="393">
        <f>'t9'!K38</f>
        <v>0</v>
      </c>
      <c r="G39" s="120" t="str">
        <f t="shared" si="0"/>
        <v>OK</v>
      </c>
      <c r="H39" s="393">
        <f>'t1'!M38</f>
        <v>0</v>
      </c>
      <c r="I39" s="393">
        <f>'t7'!V38</f>
        <v>0</v>
      </c>
      <c r="J39" s="393">
        <f>'t8'!Z38</f>
        <v>0</v>
      </c>
      <c r="K39" s="392">
        <f>'t9'!L38</f>
        <v>0</v>
      </c>
      <c r="L39" s="120" t="str">
        <f t="shared" si="1"/>
        <v>OK</v>
      </c>
    </row>
    <row r="40" spans="1:12" ht="13.5" customHeight="1">
      <c r="A40" s="152" t="str">
        <f>'t1'!A39</f>
        <v>Brigadiere</v>
      </c>
      <c r="B40" s="208" t="str">
        <f>'t1'!B39</f>
        <v>014211</v>
      </c>
      <c r="C40" s="392">
        <f>'t1'!L39</f>
        <v>0</v>
      </c>
      <c r="D40" s="392">
        <f>'t7'!U39</f>
        <v>0</v>
      </c>
      <c r="E40" s="393">
        <f>'t8'!Y39</f>
        <v>0</v>
      </c>
      <c r="F40" s="393">
        <f>'t9'!K39</f>
        <v>0</v>
      </c>
      <c r="G40" s="120" t="str">
        <f t="shared" si="0"/>
        <v>OK</v>
      </c>
      <c r="H40" s="393">
        <f>'t1'!M39</f>
        <v>0</v>
      </c>
      <c r="I40" s="393">
        <f>'t7'!V39</f>
        <v>0</v>
      </c>
      <c r="J40" s="393">
        <f>'t8'!Z39</f>
        <v>0</v>
      </c>
      <c r="K40" s="392">
        <f>'t9'!L39</f>
        <v>0</v>
      </c>
      <c r="L40" s="120" t="str">
        <f t="shared" si="1"/>
        <v>OK</v>
      </c>
    </row>
    <row r="41" spans="1:12" ht="13.5" customHeight="1">
      <c r="A41" s="152" t="str">
        <f>'t1'!A40</f>
        <v>Vice Brigadiere</v>
      </c>
      <c r="B41" s="208" t="str">
        <f>'t1'!B40</f>
        <v>014230</v>
      </c>
      <c r="C41" s="392">
        <f>'t1'!L40</f>
        <v>0</v>
      </c>
      <c r="D41" s="392">
        <f>'t7'!U40</f>
        <v>0</v>
      </c>
      <c r="E41" s="393">
        <f>'t8'!Y40</f>
        <v>0</v>
      </c>
      <c r="F41" s="393">
        <f>'t9'!K40</f>
        <v>0</v>
      </c>
      <c r="G41" s="120" t="str">
        <f t="shared" si="0"/>
        <v>OK</v>
      </c>
      <c r="H41" s="393">
        <f>'t1'!M40</f>
        <v>0</v>
      </c>
      <c r="I41" s="393">
        <f>'t7'!V40</f>
        <v>0</v>
      </c>
      <c r="J41" s="393">
        <f>'t8'!Z40</f>
        <v>0</v>
      </c>
      <c r="K41" s="392">
        <f>'t9'!L40</f>
        <v>0</v>
      </c>
      <c r="L41" s="120" t="str">
        <f t="shared" si="1"/>
        <v>OK</v>
      </c>
    </row>
    <row r="42" spans="1:12" ht="13.5" customHeight="1">
      <c r="A42" s="152" t="str">
        <f>'t1'!A41</f>
        <v>Appuntato Scelto Con 8 Anni Nel Grado</v>
      </c>
      <c r="B42" s="208" t="str">
        <f>'t1'!B41</f>
        <v>013842</v>
      </c>
      <c r="C42" s="392">
        <f>'t1'!L41</f>
        <v>0</v>
      </c>
      <c r="D42" s="392">
        <f>'t7'!U41</f>
        <v>0</v>
      </c>
      <c r="E42" s="393">
        <f>'t8'!Y41</f>
        <v>0</v>
      </c>
      <c r="F42" s="393">
        <f>'t9'!K41</f>
        <v>0</v>
      </c>
      <c r="G42" s="120" t="str">
        <f t="shared" si="0"/>
        <v>OK</v>
      </c>
      <c r="H42" s="393">
        <f>'t1'!M41</f>
        <v>0</v>
      </c>
      <c r="I42" s="393">
        <f>'t7'!V41</f>
        <v>0</v>
      </c>
      <c r="J42" s="393">
        <f>'t8'!Z41</f>
        <v>0</v>
      </c>
      <c r="K42" s="392">
        <f>'t9'!L41</f>
        <v>0</v>
      </c>
      <c r="L42" s="120" t="str">
        <f t="shared" si="1"/>
        <v>OK</v>
      </c>
    </row>
    <row r="43" spans="1:12" ht="13.5" customHeight="1">
      <c r="A43" s="152" t="str">
        <f>'t1'!A42</f>
        <v>Appuntato Scelto</v>
      </c>
      <c r="B43" s="208" t="str">
        <f>'t1'!B42</f>
        <v>013231</v>
      </c>
      <c r="C43" s="392">
        <f>'t1'!L42</f>
        <v>0</v>
      </c>
      <c r="D43" s="392">
        <f>'t7'!U42</f>
        <v>0</v>
      </c>
      <c r="E43" s="393">
        <f>'t8'!Y42</f>
        <v>0</v>
      </c>
      <c r="F43" s="393">
        <f>'t9'!K42</f>
        <v>0</v>
      </c>
      <c r="G43" s="120" t="str">
        <f t="shared" si="0"/>
        <v>OK</v>
      </c>
      <c r="H43" s="393">
        <f>'t1'!M42</f>
        <v>0</v>
      </c>
      <c r="I43" s="393">
        <f>'t7'!V42</f>
        <v>0</v>
      </c>
      <c r="J43" s="393">
        <f>'t8'!Z42</f>
        <v>0</v>
      </c>
      <c r="K43" s="392">
        <f>'t9'!L42</f>
        <v>0</v>
      </c>
      <c r="L43" s="120" t="str">
        <f t="shared" si="1"/>
        <v>OK</v>
      </c>
    </row>
    <row r="44" spans="1:12" ht="13.5" customHeight="1">
      <c r="A44" s="152" t="str">
        <f>'t1'!A43</f>
        <v>Appuntato</v>
      </c>
      <c r="B44" s="208" t="str">
        <f>'t1'!B43</f>
        <v>013210</v>
      </c>
      <c r="C44" s="392">
        <f>'t1'!L43</f>
        <v>0</v>
      </c>
      <c r="D44" s="392">
        <f>'t7'!U43</f>
        <v>0</v>
      </c>
      <c r="E44" s="393">
        <f>'t8'!Y43</f>
        <v>0</v>
      </c>
      <c r="F44" s="393">
        <f>'t9'!K43</f>
        <v>0</v>
      </c>
      <c r="G44" s="120" t="str">
        <f t="shared" si="0"/>
        <v>OK</v>
      </c>
      <c r="H44" s="393">
        <f>'t1'!M43</f>
        <v>0</v>
      </c>
      <c r="I44" s="393">
        <f>'t7'!V43</f>
        <v>0</v>
      </c>
      <c r="J44" s="393">
        <f>'t8'!Z43</f>
        <v>0</v>
      </c>
      <c r="K44" s="392">
        <f>'t9'!L43</f>
        <v>0</v>
      </c>
      <c r="L44" s="120" t="str">
        <f t="shared" si="1"/>
        <v>OK</v>
      </c>
    </row>
    <row r="45" spans="1:12" ht="13.5" customHeight="1">
      <c r="A45" s="152" t="str">
        <f>'t1'!A44</f>
        <v>Carabiniere Scelto</v>
      </c>
      <c r="B45" s="208" t="str">
        <f>'t1'!B44</f>
        <v>013216</v>
      </c>
      <c r="C45" s="392">
        <f>'t1'!L44</f>
        <v>0</v>
      </c>
      <c r="D45" s="392">
        <f>'t7'!U44</f>
        <v>0</v>
      </c>
      <c r="E45" s="393">
        <f>'t8'!Y44</f>
        <v>0</v>
      </c>
      <c r="F45" s="393">
        <f>'t9'!K44</f>
        <v>0</v>
      </c>
      <c r="G45" s="120" t="str">
        <f t="shared" si="0"/>
        <v>OK</v>
      </c>
      <c r="H45" s="393">
        <f>'t1'!M44</f>
        <v>0</v>
      </c>
      <c r="I45" s="393">
        <f>'t7'!V44</f>
        <v>0</v>
      </c>
      <c r="J45" s="393">
        <f>'t8'!Z44</f>
        <v>0</v>
      </c>
      <c r="K45" s="392">
        <f>'t9'!L44</f>
        <v>0</v>
      </c>
      <c r="L45" s="120" t="str">
        <f t="shared" si="1"/>
        <v>OK</v>
      </c>
    </row>
    <row r="46" spans="1:12" ht="13.5" customHeight="1">
      <c r="A46" s="152" t="str">
        <f>'t1'!A45</f>
        <v>Carabiniere</v>
      </c>
      <c r="B46" s="208" t="str">
        <f>'t1'!B45</f>
        <v>013214</v>
      </c>
      <c r="C46" s="392">
        <f>'t1'!L45</f>
        <v>0</v>
      </c>
      <c r="D46" s="392">
        <f>'t7'!U45</f>
        <v>0</v>
      </c>
      <c r="E46" s="393">
        <f>'t8'!Y45</f>
        <v>0</v>
      </c>
      <c r="F46" s="393">
        <f>'t9'!K45</f>
        <v>0</v>
      </c>
      <c r="G46" s="120" t="str">
        <f t="shared" si="0"/>
        <v>OK</v>
      </c>
      <c r="H46" s="393">
        <f>'t1'!M45</f>
        <v>0</v>
      </c>
      <c r="I46" s="393">
        <f>'t7'!V45</f>
        <v>0</v>
      </c>
      <c r="J46" s="393">
        <f>'t8'!Z45</f>
        <v>0</v>
      </c>
      <c r="K46" s="392">
        <f>'t9'!L45</f>
        <v>0</v>
      </c>
      <c r="L46" s="120" t="str">
        <f t="shared" si="1"/>
        <v>OK</v>
      </c>
    </row>
    <row r="47" spans="1:12" ht="13.5" customHeight="1">
      <c r="A47" s="152" t="str">
        <f>'t1'!A46</f>
        <v>Tenente In Ferma Prefissata</v>
      </c>
      <c r="B47" s="208" t="str">
        <f>'t1'!B46</f>
        <v>000847</v>
      </c>
      <c r="C47" s="392">
        <f>'t1'!L46</f>
        <v>0</v>
      </c>
      <c r="D47" s="392">
        <f>'t7'!U46</f>
        <v>0</v>
      </c>
      <c r="E47" s="393">
        <f>'t8'!Y46</f>
        <v>0</v>
      </c>
      <c r="F47" s="393">
        <f>'t9'!K46</f>
        <v>0</v>
      </c>
      <c r="G47" s="120" t="str">
        <f t="shared" si="0"/>
        <v>OK</v>
      </c>
      <c r="H47" s="393">
        <f>'t1'!M46</f>
        <v>0</v>
      </c>
      <c r="I47" s="393">
        <f>'t7'!V46</f>
        <v>0</v>
      </c>
      <c r="J47" s="393">
        <f>'t8'!Z46</f>
        <v>0</v>
      </c>
      <c r="K47" s="392">
        <f>'t9'!L46</f>
        <v>0</v>
      </c>
      <c r="L47" s="120" t="str">
        <f t="shared" si="1"/>
        <v>OK</v>
      </c>
    </row>
    <row r="48" spans="1:12" ht="13.5" customHeight="1">
      <c r="A48" s="152" t="str">
        <f>'t1'!A47</f>
        <v>Sottotenente In Ferma Prefissata</v>
      </c>
      <c r="B48" s="208" t="str">
        <f>'t1'!B47</f>
        <v>000848</v>
      </c>
      <c r="C48" s="392">
        <f>'t1'!L47</f>
        <v>0</v>
      </c>
      <c r="D48" s="392">
        <f>'t7'!U47</f>
        <v>0</v>
      </c>
      <c r="E48" s="393">
        <f>'t8'!Y47</f>
        <v>0</v>
      </c>
      <c r="F48" s="393">
        <f>'t9'!K47</f>
        <v>0</v>
      </c>
      <c r="G48" s="120" t="str">
        <f t="shared" si="0"/>
        <v>OK</v>
      </c>
      <c r="H48" s="393">
        <f>'t1'!M47</f>
        <v>0</v>
      </c>
      <c r="I48" s="393">
        <f>'t7'!V47</f>
        <v>0</v>
      </c>
      <c r="J48" s="393">
        <f>'t8'!Z47</f>
        <v>0</v>
      </c>
      <c r="K48" s="392">
        <f>'t9'!L47</f>
        <v>0</v>
      </c>
      <c r="L48" s="120" t="str">
        <f t="shared" si="1"/>
        <v>OK</v>
      </c>
    </row>
    <row r="49" spans="1:12" ht="13.5" customHeight="1">
      <c r="A49" s="152" t="str">
        <f>'t1'!A48</f>
        <v>Allievi</v>
      </c>
      <c r="B49" s="208" t="str">
        <f>'t1'!B48</f>
        <v>000180</v>
      </c>
      <c r="C49" s="392">
        <f>'t1'!L48</f>
        <v>0</v>
      </c>
      <c r="D49" s="392">
        <f>'t7'!U48</f>
        <v>0</v>
      </c>
      <c r="E49" s="393">
        <f>'t8'!Y48</f>
        <v>0</v>
      </c>
      <c r="F49" s="393">
        <f>'t9'!K48</f>
        <v>0</v>
      </c>
      <c r="G49" s="120" t="str">
        <f t="shared" si="0"/>
        <v>OK</v>
      </c>
      <c r="H49" s="393">
        <f>'t1'!M48</f>
        <v>0</v>
      </c>
      <c r="I49" s="393">
        <f>'t7'!V48</f>
        <v>0</v>
      </c>
      <c r="J49" s="393">
        <f>'t8'!Z48</f>
        <v>0</v>
      </c>
      <c r="K49" s="392">
        <f>'t9'!L48</f>
        <v>0</v>
      </c>
      <c r="L49" s="120" t="str">
        <f t="shared" si="1"/>
        <v>OK</v>
      </c>
    </row>
    <row r="50" spans="1:12" ht="15.75" customHeight="1">
      <c r="A50" s="152" t="str">
        <f>'t1'!A49</f>
        <v>TOTALE</v>
      </c>
      <c r="B50" s="197"/>
      <c r="C50" s="393">
        <f>SUM(C7:C49)</f>
        <v>0</v>
      </c>
      <c r="D50" s="393">
        <f>SUM(D7:D49)</f>
        <v>0</v>
      </c>
      <c r="E50" s="393">
        <f>SUM(E7:E49)</f>
        <v>0</v>
      </c>
      <c r="F50" s="393">
        <f>SUM(F7:F49)</f>
        <v>0</v>
      </c>
      <c r="G50" s="120" t="str">
        <f>IF(COUNTIF(C50:F50,C50)=4,"OK","ERRORE")</f>
        <v>OK</v>
      </c>
      <c r="H50" s="393">
        <f>SUM(H7:H49)</f>
        <v>0</v>
      </c>
      <c r="I50" s="393">
        <f>SUM(I7:I49)</f>
        <v>0</v>
      </c>
      <c r="J50" s="393">
        <f>SUM(J7:J49)</f>
        <v>0</v>
      </c>
      <c r="K50" s="393">
        <f>SUM(K7:K49)</f>
        <v>0</v>
      </c>
      <c r="L50" s="120" t="str">
        <f>IF(COUNTIF(H50:K50,H50)=4,"OK","ERRORE")</f>
        <v>OK</v>
      </c>
    </row>
  </sheetData>
  <sheetProtection password="EA98" sheet="1" objects="1" scenarios="1" formatColumns="0" selectLockedCells="1" selectUnlockedCells="1"/>
  <mergeCells count="4">
    <mergeCell ref="C4:G4"/>
    <mergeCell ref="H4:L4"/>
    <mergeCell ref="E2:L2"/>
    <mergeCell ref="A1:J1"/>
  </mergeCells>
  <printOptions horizontalCentered="1" verticalCentered="1"/>
  <pageMargins left="0" right="0" top="0.17" bottom="0.16" header="0.19" footer="0.17"/>
  <pageSetup fitToHeight="1" fitToWidth="1" horizontalDpi="300" verticalDpi="300" orientation="landscape" paperSize="9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R51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9.33203125" defaultRowHeight="10.5"/>
  <cols>
    <col min="1" max="1" width="45.83203125" style="5" customWidth="1"/>
    <col min="2" max="2" width="11" style="7" customWidth="1"/>
    <col min="3" max="3" width="10.83203125" style="7" customWidth="1"/>
    <col min="4" max="7" width="12.83203125" style="7" customWidth="1"/>
    <col min="8" max="8" width="14.5" style="7" bestFit="1" customWidth="1"/>
    <col min="9" max="9" width="14.33203125" style="7" customWidth="1"/>
    <col min="10" max="10" width="11.83203125" style="7" customWidth="1"/>
    <col min="11" max="11" width="10.83203125" style="7" customWidth="1"/>
    <col min="12" max="15" width="12.83203125" style="7" customWidth="1"/>
    <col min="16" max="16" width="14.5" style="7" bestFit="1" customWidth="1"/>
    <col min="17" max="17" width="13.5" style="7" customWidth="1"/>
    <col min="18" max="18" width="11.83203125" style="7" customWidth="1"/>
    <col min="19" max="16384" width="9.33203125" style="5" customWidth="1"/>
  </cols>
  <sheetData>
    <row r="1" spans="1:18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5"/>
      <c r="R1" s="362"/>
    </row>
    <row r="2" spans="2:18" ht="21" customHeight="1">
      <c r="B2" s="5"/>
      <c r="C2" s="5"/>
      <c r="D2" s="5"/>
      <c r="E2" s="5"/>
      <c r="F2" s="5"/>
      <c r="G2" s="5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</row>
    <row r="3" spans="1:18" ht="18.75" customHeight="1">
      <c r="A3" s="218" t="str">
        <f>"Tavola di coerenza tra presenti al 31.12."&amp;'t1'!M1&amp;" rilevati in Tabella 1 e 3 con i presenti rilevati in Tabella 10 (Squadratura 3)(*)"</f>
        <v>Tavola di coerenza tra presenti al 31.12.2007 rilevati in Tabella 1 e 3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">
      <c r="A4" s="367" t="s">
        <v>173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201"/>
      <c r="B5" s="198"/>
      <c r="C5" s="681" t="s">
        <v>204</v>
      </c>
      <c r="D5" s="682"/>
      <c r="E5" s="682"/>
      <c r="F5" s="682"/>
      <c r="G5" s="682"/>
      <c r="H5" s="682"/>
      <c r="I5" s="682"/>
      <c r="J5" s="683"/>
      <c r="K5" s="681" t="s">
        <v>205</v>
      </c>
      <c r="L5" s="682"/>
      <c r="M5" s="682"/>
      <c r="N5" s="682"/>
      <c r="O5" s="682"/>
      <c r="P5" s="682"/>
      <c r="Q5" s="682"/>
      <c r="R5" s="683"/>
    </row>
    <row r="6" spans="1:18" s="217" customFormat="1" ht="64.5" customHeight="1">
      <c r="A6" s="205" t="s">
        <v>139</v>
      </c>
      <c r="B6" s="205" t="s">
        <v>138</v>
      </c>
      <c r="C6" s="205" t="str">
        <f>"Presenti 31.12."&amp;'t1'!M1&amp;" (Tab 1)"</f>
        <v>Presenti 31.12.2007 (Tab 1)</v>
      </c>
      <c r="D6" s="205" t="s">
        <v>153</v>
      </c>
      <c r="E6" s="205" t="s">
        <v>152</v>
      </c>
      <c r="F6" s="205" t="s">
        <v>172</v>
      </c>
      <c r="G6" s="205" t="s">
        <v>154</v>
      </c>
      <c r="H6" s="205" t="s">
        <v>174</v>
      </c>
      <c r="I6" s="205" t="s">
        <v>175</v>
      </c>
      <c r="J6" s="205" t="s">
        <v>133</v>
      </c>
      <c r="K6" s="205" t="str">
        <f>"Presenti 31.12."&amp;'t1'!M1&amp;" (Tab 1)"</f>
        <v>Presenti 31.12.2007 (Tab 1)</v>
      </c>
      <c r="L6" s="205" t="s">
        <v>153</v>
      </c>
      <c r="M6" s="205" t="s">
        <v>152</v>
      </c>
      <c r="N6" s="205" t="s">
        <v>172</v>
      </c>
      <c r="O6" s="205" t="s">
        <v>154</v>
      </c>
      <c r="P6" s="205" t="s">
        <v>174</v>
      </c>
      <c r="Q6" s="205" t="s">
        <v>175</v>
      </c>
      <c r="R6" s="205" t="s">
        <v>133</v>
      </c>
    </row>
    <row r="7" spans="1:18" s="215" customFormat="1" ht="11.25">
      <c r="A7" s="214"/>
      <c r="B7" s="214"/>
      <c r="C7" s="211" t="s">
        <v>140</v>
      </c>
      <c r="D7" s="211" t="s">
        <v>141</v>
      </c>
      <c r="E7" s="211" t="s">
        <v>142</v>
      </c>
      <c r="F7" s="212" t="s">
        <v>143</v>
      </c>
      <c r="G7" s="212" t="s">
        <v>144</v>
      </c>
      <c r="H7" s="212" t="s">
        <v>155</v>
      </c>
      <c r="I7" s="212" t="s">
        <v>146</v>
      </c>
      <c r="J7" s="212" t="s">
        <v>147</v>
      </c>
      <c r="K7" s="211" t="s">
        <v>156</v>
      </c>
      <c r="L7" s="211" t="s">
        <v>157</v>
      </c>
      <c r="M7" s="211" t="s">
        <v>158</v>
      </c>
      <c r="N7" s="212" t="s">
        <v>159</v>
      </c>
      <c r="O7" s="212" t="s">
        <v>160</v>
      </c>
      <c r="P7" s="212" t="s">
        <v>161</v>
      </c>
      <c r="Q7" s="212" t="s">
        <v>162</v>
      </c>
      <c r="R7" s="212" t="s">
        <v>163</v>
      </c>
    </row>
    <row r="8" spans="1:18" ht="13.5" customHeight="1">
      <c r="A8" s="152" t="str">
        <f>'t1'!A6</f>
        <v>Comandante Generale</v>
      </c>
      <c r="B8" s="208" t="str">
        <f>'t1'!B6</f>
        <v>0D0219</v>
      </c>
      <c r="C8" s="392">
        <f>'t1'!L6</f>
        <v>0</v>
      </c>
      <c r="D8" s="392">
        <f>'t3'!G6</f>
        <v>0</v>
      </c>
      <c r="E8" s="393">
        <f>'t3'!I6</f>
        <v>0</v>
      </c>
      <c r="F8" s="393">
        <f>'t3'!C6</f>
        <v>0</v>
      </c>
      <c r="G8" s="393">
        <f>'t3'!E6</f>
        <v>0</v>
      </c>
      <c r="H8" s="393">
        <f>C8+D8+E8-F8-G8</f>
        <v>0</v>
      </c>
      <c r="I8" s="393">
        <f>'t10'!AU6</f>
        <v>0</v>
      </c>
      <c r="J8" s="120" t="str">
        <f>IF(H8=I8,"OK","ERRORE")</f>
        <v>OK</v>
      </c>
      <c r="K8" s="392">
        <f>'t1'!M6</f>
        <v>0</v>
      </c>
      <c r="L8" s="392">
        <f>'t3'!H6</f>
        <v>0</v>
      </c>
      <c r="M8" s="393">
        <f>'t3'!J6</f>
        <v>0</v>
      </c>
      <c r="N8" s="393">
        <f>'t3'!D6</f>
        <v>0</v>
      </c>
      <c r="O8" s="393">
        <f>'t3'!F6</f>
        <v>0</v>
      </c>
      <c r="P8" s="393">
        <f>K8+L8+M8-N8-O8</f>
        <v>0</v>
      </c>
      <c r="Q8" s="393">
        <f>'t10'!AV6</f>
        <v>0</v>
      </c>
      <c r="R8" s="213" t="str">
        <f>IF(P8=Q8,"OK","ERRORE")</f>
        <v>OK</v>
      </c>
    </row>
    <row r="9" spans="1:18" ht="13.5" customHeight="1">
      <c r="A9" s="152" t="str">
        <f>'t1'!A7</f>
        <v>Generale Corpo di Armata</v>
      </c>
      <c r="B9" s="208" t="str">
        <f>'t1'!B7</f>
        <v>0D0554</v>
      </c>
      <c r="C9" s="392">
        <f>'t1'!L7</f>
        <v>0</v>
      </c>
      <c r="D9" s="392">
        <f>'t3'!G7</f>
        <v>0</v>
      </c>
      <c r="E9" s="393">
        <f>'t3'!I7</f>
        <v>0</v>
      </c>
      <c r="F9" s="393">
        <f>'t3'!C7</f>
        <v>0</v>
      </c>
      <c r="G9" s="393">
        <f>'t3'!E7</f>
        <v>0</v>
      </c>
      <c r="H9" s="393">
        <f aca="true" t="shared" si="0" ref="H9:H50">C9+D9+E9-F9-G9</f>
        <v>0</v>
      </c>
      <c r="I9" s="393">
        <f>'t10'!AU7</f>
        <v>0</v>
      </c>
      <c r="J9" s="120" t="str">
        <f aca="true" t="shared" si="1" ref="J9:J50">IF(H9=I9,"OK","ERRORE")</f>
        <v>OK</v>
      </c>
      <c r="K9" s="392">
        <f>'t1'!M7</f>
        <v>0</v>
      </c>
      <c r="L9" s="392">
        <f>'t3'!H7</f>
        <v>0</v>
      </c>
      <c r="M9" s="393">
        <f>'t3'!J7</f>
        <v>0</v>
      </c>
      <c r="N9" s="393">
        <f>'t3'!D7</f>
        <v>0</v>
      </c>
      <c r="O9" s="393">
        <f>'t3'!F7</f>
        <v>0</v>
      </c>
      <c r="P9" s="393">
        <f aca="true" t="shared" si="2" ref="P9:P50">K9+L9+M9-N9-O9</f>
        <v>0</v>
      </c>
      <c r="Q9" s="393">
        <f>'t10'!AV7</f>
        <v>0</v>
      </c>
      <c r="R9" s="213" t="str">
        <f aca="true" t="shared" si="3" ref="R9:R50">IF(P9=Q9,"OK","ERRORE")</f>
        <v>OK</v>
      </c>
    </row>
    <row r="10" spans="1:18" ht="13.5" customHeight="1">
      <c r="A10" s="152" t="str">
        <f>'t1'!A8</f>
        <v>Generale di Divisione</v>
      </c>
      <c r="B10" s="208" t="str">
        <f>'t1'!B8</f>
        <v>0D0221</v>
      </c>
      <c r="C10" s="392">
        <f>'t1'!L8</f>
        <v>0</v>
      </c>
      <c r="D10" s="392">
        <f>'t3'!G8</f>
        <v>0</v>
      </c>
      <c r="E10" s="393">
        <f>'t3'!I8</f>
        <v>0</v>
      </c>
      <c r="F10" s="393">
        <f>'t3'!C8</f>
        <v>0</v>
      </c>
      <c r="G10" s="393">
        <f>'t3'!E8</f>
        <v>0</v>
      </c>
      <c r="H10" s="393">
        <f t="shared" si="0"/>
        <v>0</v>
      </c>
      <c r="I10" s="393">
        <f>'t10'!AU8</f>
        <v>0</v>
      </c>
      <c r="J10" s="120" t="str">
        <f t="shared" si="1"/>
        <v>OK</v>
      </c>
      <c r="K10" s="392">
        <f>'t1'!M8</f>
        <v>0</v>
      </c>
      <c r="L10" s="392">
        <f>'t3'!H8</f>
        <v>0</v>
      </c>
      <c r="M10" s="393">
        <f>'t3'!J8</f>
        <v>0</v>
      </c>
      <c r="N10" s="393">
        <f>'t3'!D8</f>
        <v>0</v>
      </c>
      <c r="O10" s="393">
        <f>'t3'!F8</f>
        <v>0</v>
      </c>
      <c r="P10" s="393">
        <f t="shared" si="2"/>
        <v>0</v>
      </c>
      <c r="Q10" s="393">
        <f>'t10'!AV8</f>
        <v>0</v>
      </c>
      <c r="R10" s="213" t="str">
        <f t="shared" si="3"/>
        <v>OK</v>
      </c>
    </row>
    <row r="11" spans="1:18" ht="13.5" customHeight="1">
      <c r="A11" s="152" t="str">
        <f>'t1'!A9</f>
        <v>Generale di Brigata</v>
      </c>
      <c r="B11" s="208" t="str">
        <f>'t1'!B9</f>
        <v>0D0220</v>
      </c>
      <c r="C11" s="392">
        <f>'t1'!L9</f>
        <v>0</v>
      </c>
      <c r="D11" s="392">
        <f>'t3'!G9</f>
        <v>0</v>
      </c>
      <c r="E11" s="393">
        <f>'t3'!I9</f>
        <v>0</v>
      </c>
      <c r="F11" s="393">
        <f>'t3'!C9</f>
        <v>0</v>
      </c>
      <c r="G11" s="393">
        <f>'t3'!E9</f>
        <v>0</v>
      </c>
      <c r="H11" s="393">
        <f t="shared" si="0"/>
        <v>0</v>
      </c>
      <c r="I11" s="393">
        <f>'t10'!AU9</f>
        <v>0</v>
      </c>
      <c r="J11" s="120" t="str">
        <f t="shared" si="1"/>
        <v>OK</v>
      </c>
      <c r="K11" s="392">
        <f>'t1'!M9</f>
        <v>0</v>
      </c>
      <c r="L11" s="392">
        <f>'t3'!H9</f>
        <v>0</v>
      </c>
      <c r="M11" s="393">
        <f>'t3'!J9</f>
        <v>0</v>
      </c>
      <c r="N11" s="393">
        <f>'t3'!D9</f>
        <v>0</v>
      </c>
      <c r="O11" s="393">
        <f>'t3'!F9</f>
        <v>0</v>
      </c>
      <c r="P11" s="393">
        <f t="shared" si="2"/>
        <v>0</v>
      </c>
      <c r="Q11" s="393">
        <f>'t10'!AV9</f>
        <v>0</v>
      </c>
      <c r="R11" s="213" t="str">
        <f t="shared" si="3"/>
        <v>OK</v>
      </c>
    </row>
    <row r="12" spans="1:18" ht="13.5" customHeight="1">
      <c r="A12" s="152" t="str">
        <f>'t1'!A10</f>
        <v>Colonnello + 25 Anni</v>
      </c>
      <c r="B12" s="208" t="str">
        <f>'t1'!B10</f>
        <v>0D0218</v>
      </c>
      <c r="C12" s="392">
        <f>'t1'!L10</f>
        <v>0</v>
      </c>
      <c r="D12" s="392">
        <f>'t3'!G10</f>
        <v>0</v>
      </c>
      <c r="E12" s="393">
        <f>'t3'!I10</f>
        <v>0</v>
      </c>
      <c r="F12" s="393">
        <f>'t3'!C10</f>
        <v>0</v>
      </c>
      <c r="G12" s="393">
        <f>'t3'!E10</f>
        <v>0</v>
      </c>
      <c r="H12" s="393">
        <f t="shared" si="0"/>
        <v>0</v>
      </c>
      <c r="I12" s="393">
        <f>'t10'!AU10</f>
        <v>0</v>
      </c>
      <c r="J12" s="120" t="str">
        <f t="shared" si="1"/>
        <v>OK</v>
      </c>
      <c r="K12" s="392">
        <f>'t1'!M10</f>
        <v>0</v>
      </c>
      <c r="L12" s="392">
        <f>'t3'!H10</f>
        <v>0</v>
      </c>
      <c r="M12" s="393">
        <f>'t3'!J10</f>
        <v>0</v>
      </c>
      <c r="N12" s="393">
        <f>'t3'!D10</f>
        <v>0</v>
      </c>
      <c r="O12" s="393">
        <f>'t3'!F10</f>
        <v>0</v>
      </c>
      <c r="P12" s="393">
        <f t="shared" si="2"/>
        <v>0</v>
      </c>
      <c r="Q12" s="393">
        <f>'t10'!AV10</f>
        <v>0</v>
      </c>
      <c r="R12" s="213" t="str">
        <f t="shared" si="3"/>
        <v>OK</v>
      </c>
    </row>
    <row r="13" spans="1:18" ht="13.5" customHeight="1">
      <c r="A13" s="152" t="str">
        <f>'t1'!A11</f>
        <v>Colonnello + 23 Anni</v>
      </c>
      <c r="B13" s="208" t="str">
        <f>'t1'!B11</f>
        <v>0D0524</v>
      </c>
      <c r="C13" s="392">
        <f>'t1'!L11</f>
        <v>0</v>
      </c>
      <c r="D13" s="392">
        <f>'t3'!G11</f>
        <v>0</v>
      </c>
      <c r="E13" s="393">
        <f>'t3'!I11</f>
        <v>0</v>
      </c>
      <c r="F13" s="393">
        <f>'t3'!C11</f>
        <v>0</v>
      </c>
      <c r="G13" s="393">
        <f>'t3'!E11</f>
        <v>0</v>
      </c>
      <c r="H13" s="393">
        <f t="shared" si="0"/>
        <v>0</v>
      </c>
      <c r="I13" s="393">
        <f>'t10'!AU11</f>
        <v>0</v>
      </c>
      <c r="J13" s="120" t="str">
        <f t="shared" si="1"/>
        <v>OK</v>
      </c>
      <c r="K13" s="392">
        <f>'t1'!M11</f>
        <v>0</v>
      </c>
      <c r="L13" s="392">
        <f>'t3'!H11</f>
        <v>0</v>
      </c>
      <c r="M13" s="393">
        <f>'t3'!J11</f>
        <v>0</v>
      </c>
      <c r="N13" s="393">
        <f>'t3'!D11</f>
        <v>0</v>
      </c>
      <c r="O13" s="393">
        <f>'t3'!F11</f>
        <v>0</v>
      </c>
      <c r="P13" s="393">
        <f t="shared" si="2"/>
        <v>0</v>
      </c>
      <c r="Q13" s="393">
        <f>'t10'!AV11</f>
        <v>0</v>
      </c>
      <c r="R13" s="213" t="str">
        <f t="shared" si="3"/>
        <v>OK</v>
      </c>
    </row>
    <row r="14" spans="1:18" ht="13.5" customHeight="1">
      <c r="A14" s="152" t="str">
        <f>'t1'!A12</f>
        <v>Colonnello</v>
      </c>
      <c r="B14" s="208" t="str">
        <f>'t1'!B12</f>
        <v>0D0217</v>
      </c>
      <c r="C14" s="392">
        <f>'t1'!L12</f>
        <v>0</v>
      </c>
      <c r="D14" s="392">
        <f>'t3'!G12</f>
        <v>0</v>
      </c>
      <c r="E14" s="393">
        <f>'t3'!I12</f>
        <v>0</v>
      </c>
      <c r="F14" s="393">
        <f>'t3'!C12</f>
        <v>0</v>
      </c>
      <c r="G14" s="393">
        <f>'t3'!E12</f>
        <v>0</v>
      </c>
      <c r="H14" s="393">
        <f t="shared" si="0"/>
        <v>0</v>
      </c>
      <c r="I14" s="393">
        <f>'t10'!AU12</f>
        <v>0</v>
      </c>
      <c r="J14" s="120" t="str">
        <f t="shared" si="1"/>
        <v>OK</v>
      </c>
      <c r="K14" s="392">
        <f>'t1'!M12</f>
        <v>0</v>
      </c>
      <c r="L14" s="392">
        <f>'t3'!H12</f>
        <v>0</v>
      </c>
      <c r="M14" s="393">
        <f>'t3'!J12</f>
        <v>0</v>
      </c>
      <c r="N14" s="393">
        <f>'t3'!D12</f>
        <v>0</v>
      </c>
      <c r="O14" s="393">
        <f>'t3'!F12</f>
        <v>0</v>
      </c>
      <c r="P14" s="393">
        <f t="shared" si="2"/>
        <v>0</v>
      </c>
      <c r="Q14" s="393">
        <f>'t10'!AV12</f>
        <v>0</v>
      </c>
      <c r="R14" s="213" t="str">
        <f t="shared" si="3"/>
        <v>OK</v>
      </c>
    </row>
    <row r="15" spans="1:18" ht="13.5" customHeight="1">
      <c r="A15" s="152" t="str">
        <f>'t1'!A13</f>
        <v>Tenente Colonnello + 25 Anni</v>
      </c>
      <c r="B15" s="208" t="str">
        <f>'t1'!B13</f>
        <v>0D0229</v>
      </c>
      <c r="C15" s="392">
        <f>'t1'!L13</f>
        <v>0</v>
      </c>
      <c r="D15" s="392">
        <f>'t3'!G13</f>
        <v>0</v>
      </c>
      <c r="E15" s="393">
        <f>'t3'!I13</f>
        <v>0</v>
      </c>
      <c r="F15" s="393">
        <f>'t3'!C13</f>
        <v>0</v>
      </c>
      <c r="G15" s="393">
        <f>'t3'!E13</f>
        <v>0</v>
      </c>
      <c r="H15" s="393">
        <f t="shared" si="0"/>
        <v>0</v>
      </c>
      <c r="I15" s="393">
        <f>'t10'!AU13</f>
        <v>0</v>
      </c>
      <c r="J15" s="120" t="str">
        <f t="shared" si="1"/>
        <v>OK</v>
      </c>
      <c r="K15" s="392">
        <f>'t1'!M13</f>
        <v>0</v>
      </c>
      <c r="L15" s="392">
        <f>'t3'!H13</f>
        <v>0</v>
      </c>
      <c r="M15" s="393">
        <f>'t3'!J13</f>
        <v>0</v>
      </c>
      <c r="N15" s="393">
        <f>'t3'!D13</f>
        <v>0</v>
      </c>
      <c r="O15" s="393">
        <f>'t3'!F13</f>
        <v>0</v>
      </c>
      <c r="P15" s="393">
        <f t="shared" si="2"/>
        <v>0</v>
      </c>
      <c r="Q15" s="393">
        <f>'t10'!AV13</f>
        <v>0</v>
      </c>
      <c r="R15" s="213" t="str">
        <f t="shared" si="3"/>
        <v>OK</v>
      </c>
    </row>
    <row r="16" spans="1:18" ht="13.5" customHeight="1">
      <c r="A16" s="152" t="str">
        <f>'t1'!A14</f>
        <v>Tenente Colonnello + 23 Anni</v>
      </c>
      <c r="B16" s="208" t="str">
        <f>'t1'!B14</f>
        <v>0D0525</v>
      </c>
      <c r="C16" s="392">
        <f>'t1'!L14</f>
        <v>0</v>
      </c>
      <c r="D16" s="392">
        <f>'t3'!G14</f>
        <v>0</v>
      </c>
      <c r="E16" s="393">
        <f>'t3'!I14</f>
        <v>0</v>
      </c>
      <c r="F16" s="393">
        <f>'t3'!C14</f>
        <v>0</v>
      </c>
      <c r="G16" s="393">
        <f>'t3'!E14</f>
        <v>0</v>
      </c>
      <c r="H16" s="393">
        <f t="shared" si="0"/>
        <v>0</v>
      </c>
      <c r="I16" s="393">
        <f>'t10'!AU14</f>
        <v>0</v>
      </c>
      <c r="J16" s="120" t="str">
        <f t="shared" si="1"/>
        <v>OK</v>
      </c>
      <c r="K16" s="392">
        <f>'t1'!M14</f>
        <v>0</v>
      </c>
      <c r="L16" s="392">
        <f>'t3'!H14</f>
        <v>0</v>
      </c>
      <c r="M16" s="393">
        <f>'t3'!J14</f>
        <v>0</v>
      </c>
      <c r="N16" s="393">
        <f>'t3'!D14</f>
        <v>0</v>
      </c>
      <c r="O16" s="393">
        <f>'t3'!F14</f>
        <v>0</v>
      </c>
      <c r="P16" s="393">
        <f t="shared" si="2"/>
        <v>0</v>
      </c>
      <c r="Q16" s="393">
        <f>'t10'!AV14</f>
        <v>0</v>
      </c>
      <c r="R16" s="213" t="str">
        <f t="shared" si="3"/>
        <v>OK</v>
      </c>
    </row>
    <row r="17" spans="1:18" ht="13.5" customHeight="1">
      <c r="A17" s="152" t="str">
        <f>'t1'!A15</f>
        <v>Tenente Colonnello + 15 Anni</v>
      </c>
      <c r="B17" s="208" t="str">
        <f>'t1'!B15</f>
        <v>0D0228</v>
      </c>
      <c r="C17" s="392">
        <f>'t1'!L15</f>
        <v>0</v>
      </c>
      <c r="D17" s="392">
        <f>'t3'!G15</f>
        <v>0</v>
      </c>
      <c r="E17" s="393">
        <f>'t3'!I15</f>
        <v>0</v>
      </c>
      <c r="F17" s="393">
        <f>'t3'!C15</f>
        <v>0</v>
      </c>
      <c r="G17" s="393">
        <f>'t3'!E15</f>
        <v>0</v>
      </c>
      <c r="H17" s="393">
        <f t="shared" si="0"/>
        <v>0</v>
      </c>
      <c r="I17" s="393">
        <f>'t10'!AU15</f>
        <v>0</v>
      </c>
      <c r="J17" s="120" t="str">
        <f t="shared" si="1"/>
        <v>OK</v>
      </c>
      <c r="K17" s="392">
        <f>'t1'!M15</f>
        <v>0</v>
      </c>
      <c r="L17" s="392">
        <f>'t3'!H15</f>
        <v>0</v>
      </c>
      <c r="M17" s="393">
        <f>'t3'!J15</f>
        <v>0</v>
      </c>
      <c r="N17" s="393">
        <f>'t3'!D15</f>
        <v>0</v>
      </c>
      <c r="O17" s="393">
        <f>'t3'!F15</f>
        <v>0</v>
      </c>
      <c r="P17" s="393">
        <f t="shared" si="2"/>
        <v>0</v>
      </c>
      <c r="Q17" s="393">
        <f>'t10'!AV15</f>
        <v>0</v>
      </c>
      <c r="R17" s="213" t="str">
        <f t="shared" si="3"/>
        <v>OK</v>
      </c>
    </row>
    <row r="18" spans="1:18" ht="13.5" customHeight="1">
      <c r="A18" s="152" t="str">
        <f>'t1'!A16</f>
        <v>Tenente Colonnello + 13 Anni</v>
      </c>
      <c r="B18" s="208" t="str">
        <f>'t1'!B16</f>
        <v>0D0526</v>
      </c>
      <c r="C18" s="392">
        <f>'t1'!L16</f>
        <v>0</v>
      </c>
      <c r="D18" s="392">
        <f>'t3'!G16</f>
        <v>0</v>
      </c>
      <c r="E18" s="393">
        <f>'t3'!I16</f>
        <v>0</v>
      </c>
      <c r="F18" s="393">
        <f>'t3'!C16</f>
        <v>0</v>
      </c>
      <c r="G18" s="393">
        <f>'t3'!E16</f>
        <v>0</v>
      </c>
      <c r="H18" s="393">
        <f t="shared" si="0"/>
        <v>0</v>
      </c>
      <c r="I18" s="393">
        <f>'t10'!AU16</f>
        <v>0</v>
      </c>
      <c r="J18" s="120" t="str">
        <f t="shared" si="1"/>
        <v>OK</v>
      </c>
      <c r="K18" s="392">
        <f>'t1'!M16</f>
        <v>0</v>
      </c>
      <c r="L18" s="392">
        <f>'t3'!H16</f>
        <v>0</v>
      </c>
      <c r="M18" s="393">
        <f>'t3'!J16</f>
        <v>0</v>
      </c>
      <c r="N18" s="393">
        <f>'t3'!D16</f>
        <v>0</v>
      </c>
      <c r="O18" s="393">
        <f>'t3'!F16</f>
        <v>0</v>
      </c>
      <c r="P18" s="393">
        <f t="shared" si="2"/>
        <v>0</v>
      </c>
      <c r="Q18" s="393">
        <f>'t10'!AV16</f>
        <v>0</v>
      </c>
      <c r="R18" s="213" t="str">
        <f t="shared" si="3"/>
        <v>OK</v>
      </c>
    </row>
    <row r="19" spans="1:18" ht="13.5" customHeight="1">
      <c r="A19" s="152" t="str">
        <f>'t1'!A17</f>
        <v>Maggiore + 25 Anni</v>
      </c>
      <c r="B19" s="208" t="str">
        <f>'t1'!B17</f>
        <v>0D0223</v>
      </c>
      <c r="C19" s="392">
        <f>'t1'!L17</f>
        <v>0</v>
      </c>
      <c r="D19" s="392">
        <f>'t3'!G17</f>
        <v>0</v>
      </c>
      <c r="E19" s="393">
        <f>'t3'!I17</f>
        <v>0</v>
      </c>
      <c r="F19" s="393">
        <f>'t3'!C17</f>
        <v>0</v>
      </c>
      <c r="G19" s="393">
        <f>'t3'!E17</f>
        <v>0</v>
      </c>
      <c r="H19" s="393">
        <f t="shared" si="0"/>
        <v>0</v>
      </c>
      <c r="I19" s="393">
        <f>'t10'!AU17</f>
        <v>0</v>
      </c>
      <c r="J19" s="120" t="str">
        <f t="shared" si="1"/>
        <v>OK</v>
      </c>
      <c r="K19" s="392">
        <f>'t1'!M17</f>
        <v>0</v>
      </c>
      <c r="L19" s="392">
        <f>'t3'!H17</f>
        <v>0</v>
      </c>
      <c r="M19" s="393">
        <f>'t3'!J17</f>
        <v>0</v>
      </c>
      <c r="N19" s="393">
        <f>'t3'!D17</f>
        <v>0</v>
      </c>
      <c r="O19" s="393">
        <f>'t3'!F17</f>
        <v>0</v>
      </c>
      <c r="P19" s="393">
        <f t="shared" si="2"/>
        <v>0</v>
      </c>
      <c r="Q19" s="393">
        <f>'t10'!AV17</f>
        <v>0</v>
      </c>
      <c r="R19" s="213" t="str">
        <f t="shared" si="3"/>
        <v>OK</v>
      </c>
    </row>
    <row r="20" spans="1:18" ht="13.5" customHeight="1">
      <c r="A20" s="152" t="str">
        <f>'t1'!A18</f>
        <v>Maggiore + 23 Anni</v>
      </c>
      <c r="B20" s="208" t="str">
        <f>'t1'!B18</f>
        <v>0D0527</v>
      </c>
      <c r="C20" s="392">
        <f>'t1'!L18</f>
        <v>0</v>
      </c>
      <c r="D20" s="392">
        <f>'t3'!G18</f>
        <v>0</v>
      </c>
      <c r="E20" s="393">
        <f>'t3'!I18</f>
        <v>0</v>
      </c>
      <c r="F20" s="393">
        <f>'t3'!C18</f>
        <v>0</v>
      </c>
      <c r="G20" s="393">
        <f>'t3'!E18</f>
        <v>0</v>
      </c>
      <c r="H20" s="393">
        <f t="shared" si="0"/>
        <v>0</v>
      </c>
      <c r="I20" s="393">
        <f>'t10'!AU18</f>
        <v>0</v>
      </c>
      <c r="J20" s="120" t="str">
        <f t="shared" si="1"/>
        <v>OK</v>
      </c>
      <c r="K20" s="392">
        <f>'t1'!M18</f>
        <v>0</v>
      </c>
      <c r="L20" s="392">
        <f>'t3'!H18</f>
        <v>0</v>
      </c>
      <c r="M20" s="393">
        <f>'t3'!J18</f>
        <v>0</v>
      </c>
      <c r="N20" s="393">
        <f>'t3'!D18</f>
        <v>0</v>
      </c>
      <c r="O20" s="393">
        <f>'t3'!F18</f>
        <v>0</v>
      </c>
      <c r="P20" s="393">
        <f t="shared" si="2"/>
        <v>0</v>
      </c>
      <c r="Q20" s="393">
        <f>'t10'!AV18</f>
        <v>0</v>
      </c>
      <c r="R20" s="213" t="str">
        <f t="shared" si="3"/>
        <v>OK</v>
      </c>
    </row>
    <row r="21" spans="1:18" ht="13.5" customHeight="1">
      <c r="A21" s="152" t="str">
        <f>'t1'!A19</f>
        <v>Maggiore + 15 Anni</v>
      </c>
      <c r="B21" s="208" t="str">
        <f>'t1'!B19</f>
        <v>0D0302</v>
      </c>
      <c r="C21" s="392">
        <f>'t1'!L19</f>
        <v>0</v>
      </c>
      <c r="D21" s="392">
        <f>'t3'!G19</f>
        <v>0</v>
      </c>
      <c r="E21" s="393">
        <f>'t3'!I19</f>
        <v>0</v>
      </c>
      <c r="F21" s="393">
        <f>'t3'!C19</f>
        <v>0</v>
      </c>
      <c r="G21" s="393">
        <f>'t3'!E19</f>
        <v>0</v>
      </c>
      <c r="H21" s="393">
        <f t="shared" si="0"/>
        <v>0</v>
      </c>
      <c r="I21" s="393">
        <f>'t10'!AU19</f>
        <v>0</v>
      </c>
      <c r="J21" s="120" t="str">
        <f t="shared" si="1"/>
        <v>OK</v>
      </c>
      <c r="K21" s="392">
        <f>'t1'!M19</f>
        <v>0</v>
      </c>
      <c r="L21" s="392">
        <f>'t3'!H19</f>
        <v>0</v>
      </c>
      <c r="M21" s="393">
        <f>'t3'!J19</f>
        <v>0</v>
      </c>
      <c r="N21" s="393">
        <f>'t3'!D19</f>
        <v>0</v>
      </c>
      <c r="O21" s="393">
        <f>'t3'!F19</f>
        <v>0</v>
      </c>
      <c r="P21" s="393">
        <f t="shared" si="2"/>
        <v>0</v>
      </c>
      <c r="Q21" s="393">
        <f>'t10'!AV19</f>
        <v>0</v>
      </c>
      <c r="R21" s="213" t="str">
        <f t="shared" si="3"/>
        <v>OK</v>
      </c>
    </row>
    <row r="22" spans="1:18" ht="13.5" customHeight="1">
      <c r="A22" s="152" t="str">
        <f>'t1'!A20</f>
        <v>Maggiore + 13 Anni</v>
      </c>
      <c r="B22" s="208" t="str">
        <f>'t1'!B20</f>
        <v>0D0528</v>
      </c>
      <c r="C22" s="392">
        <f>'t1'!L20</f>
        <v>0</v>
      </c>
      <c r="D22" s="392">
        <f>'t3'!G20</f>
        <v>0</v>
      </c>
      <c r="E22" s="393">
        <f>'t3'!I20</f>
        <v>0</v>
      </c>
      <c r="F22" s="393">
        <f>'t3'!C20</f>
        <v>0</v>
      </c>
      <c r="G22" s="393">
        <f>'t3'!E20</f>
        <v>0</v>
      </c>
      <c r="H22" s="393">
        <f t="shared" si="0"/>
        <v>0</v>
      </c>
      <c r="I22" s="393">
        <f>'t10'!AU20</f>
        <v>0</v>
      </c>
      <c r="J22" s="120" t="str">
        <f t="shared" si="1"/>
        <v>OK</v>
      </c>
      <c r="K22" s="392">
        <f>'t1'!M20</f>
        <v>0</v>
      </c>
      <c r="L22" s="392">
        <f>'t3'!H20</f>
        <v>0</v>
      </c>
      <c r="M22" s="393">
        <f>'t3'!J20</f>
        <v>0</v>
      </c>
      <c r="N22" s="393">
        <f>'t3'!D20</f>
        <v>0</v>
      </c>
      <c r="O22" s="393">
        <f>'t3'!F20</f>
        <v>0</v>
      </c>
      <c r="P22" s="393">
        <f t="shared" si="2"/>
        <v>0</v>
      </c>
      <c r="Q22" s="393">
        <f>'t10'!AV20</f>
        <v>0</v>
      </c>
      <c r="R22" s="213" t="str">
        <f t="shared" si="3"/>
        <v>OK</v>
      </c>
    </row>
    <row r="23" spans="1:18" ht="13.5" customHeight="1">
      <c r="A23" s="152" t="str">
        <f>'t1'!A21</f>
        <v>Capitano + 25 Anni</v>
      </c>
      <c r="B23" s="208" t="str">
        <f>'t1'!B21</f>
        <v>0D0233</v>
      </c>
      <c r="C23" s="392">
        <f>'t1'!L21</f>
        <v>0</v>
      </c>
      <c r="D23" s="392">
        <f>'t3'!G21</f>
        <v>0</v>
      </c>
      <c r="E23" s="393">
        <f>'t3'!I21</f>
        <v>0</v>
      </c>
      <c r="F23" s="393">
        <f>'t3'!C21</f>
        <v>0</v>
      </c>
      <c r="G23" s="393">
        <f>'t3'!E21</f>
        <v>0</v>
      </c>
      <c r="H23" s="393">
        <f t="shared" si="0"/>
        <v>0</v>
      </c>
      <c r="I23" s="393">
        <f>'t10'!AU21</f>
        <v>0</v>
      </c>
      <c r="J23" s="120" t="str">
        <f t="shared" si="1"/>
        <v>OK</v>
      </c>
      <c r="K23" s="392">
        <f>'t1'!M21</f>
        <v>0</v>
      </c>
      <c r="L23" s="392">
        <f>'t3'!H21</f>
        <v>0</v>
      </c>
      <c r="M23" s="393">
        <f>'t3'!J21</f>
        <v>0</v>
      </c>
      <c r="N23" s="393">
        <f>'t3'!D21</f>
        <v>0</v>
      </c>
      <c r="O23" s="393">
        <f>'t3'!F21</f>
        <v>0</v>
      </c>
      <c r="P23" s="393">
        <f t="shared" si="2"/>
        <v>0</v>
      </c>
      <c r="Q23" s="393">
        <f>'t10'!AV21</f>
        <v>0</v>
      </c>
      <c r="R23" s="213" t="str">
        <f t="shared" si="3"/>
        <v>OK</v>
      </c>
    </row>
    <row r="24" spans="1:18" ht="13.5" customHeight="1">
      <c r="A24" s="152" t="str">
        <f>'t1'!A22</f>
        <v>Capitano + 23 Anni</v>
      </c>
      <c r="B24" s="208" t="str">
        <f>'t1'!B22</f>
        <v>0D0529</v>
      </c>
      <c r="C24" s="392">
        <f>'t1'!L22</f>
        <v>0</v>
      </c>
      <c r="D24" s="392">
        <f>'t3'!G22</f>
        <v>0</v>
      </c>
      <c r="E24" s="393">
        <f>'t3'!I22</f>
        <v>0</v>
      </c>
      <c r="F24" s="393">
        <f>'t3'!C22</f>
        <v>0</v>
      </c>
      <c r="G24" s="393">
        <f>'t3'!E22</f>
        <v>0</v>
      </c>
      <c r="H24" s="393">
        <f t="shared" si="0"/>
        <v>0</v>
      </c>
      <c r="I24" s="393">
        <f>'t10'!AU22</f>
        <v>0</v>
      </c>
      <c r="J24" s="120" t="str">
        <f t="shared" si="1"/>
        <v>OK</v>
      </c>
      <c r="K24" s="392">
        <f>'t1'!M22</f>
        <v>0</v>
      </c>
      <c r="L24" s="392">
        <f>'t3'!H22</f>
        <v>0</v>
      </c>
      <c r="M24" s="393">
        <f>'t3'!J22</f>
        <v>0</v>
      </c>
      <c r="N24" s="393">
        <f>'t3'!D22</f>
        <v>0</v>
      </c>
      <c r="O24" s="393">
        <f>'t3'!F22</f>
        <v>0</v>
      </c>
      <c r="P24" s="393">
        <f t="shared" si="2"/>
        <v>0</v>
      </c>
      <c r="Q24" s="393">
        <f>'t10'!AV22</f>
        <v>0</v>
      </c>
      <c r="R24" s="213" t="str">
        <f t="shared" si="3"/>
        <v>OK</v>
      </c>
    </row>
    <row r="25" spans="1:18" ht="13.5" customHeight="1">
      <c r="A25" s="152" t="str">
        <f>'t1'!A23</f>
        <v>Capitano + 15 Anni</v>
      </c>
      <c r="B25" s="208" t="str">
        <f>'t1'!B23</f>
        <v>0D0232</v>
      </c>
      <c r="C25" s="392">
        <f>'t1'!L23</f>
        <v>0</v>
      </c>
      <c r="D25" s="392">
        <f>'t3'!G23</f>
        <v>0</v>
      </c>
      <c r="E25" s="393">
        <f>'t3'!I23</f>
        <v>0</v>
      </c>
      <c r="F25" s="393">
        <f>'t3'!C23</f>
        <v>0</v>
      </c>
      <c r="G25" s="393">
        <f>'t3'!E23</f>
        <v>0</v>
      </c>
      <c r="H25" s="393">
        <f t="shared" si="0"/>
        <v>0</v>
      </c>
      <c r="I25" s="393">
        <f>'t10'!AU23</f>
        <v>0</v>
      </c>
      <c r="J25" s="120" t="str">
        <f t="shared" si="1"/>
        <v>OK</v>
      </c>
      <c r="K25" s="392">
        <f>'t1'!M23</f>
        <v>0</v>
      </c>
      <c r="L25" s="392">
        <f>'t3'!H23</f>
        <v>0</v>
      </c>
      <c r="M25" s="393">
        <f>'t3'!J23</f>
        <v>0</v>
      </c>
      <c r="N25" s="393">
        <f>'t3'!D23</f>
        <v>0</v>
      </c>
      <c r="O25" s="393">
        <f>'t3'!F23</f>
        <v>0</v>
      </c>
      <c r="P25" s="393">
        <f t="shared" si="2"/>
        <v>0</v>
      </c>
      <c r="Q25" s="393">
        <f>'t10'!AV23</f>
        <v>0</v>
      </c>
      <c r="R25" s="213" t="str">
        <f t="shared" si="3"/>
        <v>OK</v>
      </c>
    </row>
    <row r="26" spans="1:18" ht="13.5" customHeight="1">
      <c r="A26" s="152" t="str">
        <f>'t1'!A24</f>
        <v>Capitano + 13 Anni</v>
      </c>
      <c r="B26" s="208" t="str">
        <f>'t1'!B24</f>
        <v>0D0530</v>
      </c>
      <c r="C26" s="392">
        <f>'t1'!L24</f>
        <v>0</v>
      </c>
      <c r="D26" s="392">
        <f>'t3'!G24</f>
        <v>0</v>
      </c>
      <c r="E26" s="393">
        <f>'t3'!I24</f>
        <v>0</v>
      </c>
      <c r="F26" s="393">
        <f>'t3'!C24</f>
        <v>0</v>
      </c>
      <c r="G26" s="393">
        <f>'t3'!E24</f>
        <v>0</v>
      </c>
      <c r="H26" s="393">
        <f t="shared" si="0"/>
        <v>0</v>
      </c>
      <c r="I26" s="393">
        <f>'t10'!AU24</f>
        <v>0</v>
      </c>
      <c r="J26" s="120" t="str">
        <f t="shared" si="1"/>
        <v>OK</v>
      </c>
      <c r="K26" s="392">
        <f>'t1'!M24</f>
        <v>0</v>
      </c>
      <c r="L26" s="392">
        <f>'t3'!H24</f>
        <v>0</v>
      </c>
      <c r="M26" s="393">
        <f>'t3'!J24</f>
        <v>0</v>
      </c>
      <c r="N26" s="393">
        <f>'t3'!D24</f>
        <v>0</v>
      </c>
      <c r="O26" s="393">
        <f>'t3'!F24</f>
        <v>0</v>
      </c>
      <c r="P26" s="393">
        <f t="shared" si="2"/>
        <v>0</v>
      </c>
      <c r="Q26" s="393">
        <f>'t10'!AV24</f>
        <v>0</v>
      </c>
      <c r="R26" s="213" t="str">
        <f t="shared" si="3"/>
        <v>OK</v>
      </c>
    </row>
    <row r="27" spans="1:18" ht="13.5" customHeight="1">
      <c r="A27" s="152" t="str">
        <f>'t1'!A25</f>
        <v>Tenente Colonnello</v>
      </c>
      <c r="B27" s="208" t="str">
        <f>'t1'!B25</f>
        <v>019312</v>
      </c>
      <c r="C27" s="392">
        <f>'t1'!L25</f>
        <v>0</v>
      </c>
      <c r="D27" s="392">
        <f>'t3'!G25</f>
        <v>0</v>
      </c>
      <c r="E27" s="393">
        <f>'t3'!I25</f>
        <v>0</v>
      </c>
      <c r="F27" s="393">
        <f>'t3'!C25</f>
        <v>0</v>
      </c>
      <c r="G27" s="393">
        <f>'t3'!E25</f>
        <v>0</v>
      </c>
      <c r="H27" s="393">
        <f t="shared" si="0"/>
        <v>0</v>
      </c>
      <c r="I27" s="393">
        <f>'t10'!AU25</f>
        <v>0</v>
      </c>
      <c r="J27" s="120" t="str">
        <f t="shared" si="1"/>
        <v>OK</v>
      </c>
      <c r="K27" s="392">
        <f>'t1'!M25</f>
        <v>0</v>
      </c>
      <c r="L27" s="392">
        <f>'t3'!H25</f>
        <v>0</v>
      </c>
      <c r="M27" s="393">
        <f>'t3'!J25</f>
        <v>0</v>
      </c>
      <c r="N27" s="393">
        <f>'t3'!D25</f>
        <v>0</v>
      </c>
      <c r="O27" s="393">
        <f>'t3'!F25</f>
        <v>0</v>
      </c>
      <c r="P27" s="393">
        <f t="shared" si="2"/>
        <v>0</v>
      </c>
      <c r="Q27" s="393">
        <f>'t10'!AV25</f>
        <v>0</v>
      </c>
      <c r="R27" s="213" t="str">
        <f t="shared" si="3"/>
        <v>OK</v>
      </c>
    </row>
    <row r="28" spans="1:18" ht="13.5" customHeight="1">
      <c r="A28" s="152" t="str">
        <f>'t1'!A26</f>
        <v>Maggiore </v>
      </c>
      <c r="B28" s="208" t="str">
        <f>'t1'!B26</f>
        <v>019222</v>
      </c>
      <c r="C28" s="392">
        <f>'t1'!L26</f>
        <v>0</v>
      </c>
      <c r="D28" s="392">
        <f>'t3'!G26</f>
        <v>0</v>
      </c>
      <c r="E28" s="393">
        <f>'t3'!I26</f>
        <v>0</v>
      </c>
      <c r="F28" s="393">
        <f>'t3'!C26</f>
        <v>0</v>
      </c>
      <c r="G28" s="393">
        <f>'t3'!E26</f>
        <v>0</v>
      </c>
      <c r="H28" s="393">
        <f t="shared" si="0"/>
        <v>0</v>
      </c>
      <c r="I28" s="393">
        <f>'t10'!AU26</f>
        <v>0</v>
      </c>
      <c r="J28" s="120" t="str">
        <f t="shared" si="1"/>
        <v>OK</v>
      </c>
      <c r="K28" s="392">
        <f>'t1'!M26</f>
        <v>0</v>
      </c>
      <c r="L28" s="392">
        <f>'t3'!H26</f>
        <v>0</v>
      </c>
      <c r="M28" s="393">
        <f>'t3'!J26</f>
        <v>0</v>
      </c>
      <c r="N28" s="393">
        <f>'t3'!D26</f>
        <v>0</v>
      </c>
      <c r="O28" s="393">
        <f>'t3'!F26</f>
        <v>0</v>
      </c>
      <c r="P28" s="393">
        <f t="shared" si="2"/>
        <v>0</v>
      </c>
      <c r="Q28" s="393">
        <f>'t10'!AV26</f>
        <v>0</v>
      </c>
      <c r="R28" s="213" t="str">
        <f t="shared" si="3"/>
        <v>OK</v>
      </c>
    </row>
    <row r="29" spans="1:18" ht="13.5" customHeight="1">
      <c r="A29" s="152" t="str">
        <f>'t1'!A27</f>
        <v>Capitano</v>
      </c>
      <c r="B29" s="208" t="str">
        <f>'t1'!B27</f>
        <v>018213</v>
      </c>
      <c r="C29" s="392">
        <f>'t1'!L27</f>
        <v>0</v>
      </c>
      <c r="D29" s="392">
        <f>'t3'!G27</f>
        <v>0</v>
      </c>
      <c r="E29" s="393">
        <f>'t3'!I27</f>
        <v>0</v>
      </c>
      <c r="F29" s="393">
        <f>'t3'!C27</f>
        <v>0</v>
      </c>
      <c r="G29" s="393">
        <f>'t3'!E27</f>
        <v>0</v>
      </c>
      <c r="H29" s="393">
        <f t="shared" si="0"/>
        <v>0</v>
      </c>
      <c r="I29" s="393">
        <f>'t10'!AU27</f>
        <v>0</v>
      </c>
      <c r="J29" s="120" t="str">
        <f t="shared" si="1"/>
        <v>OK</v>
      </c>
      <c r="K29" s="392">
        <f>'t1'!M27</f>
        <v>0</v>
      </c>
      <c r="L29" s="392">
        <f>'t3'!H27</f>
        <v>0</v>
      </c>
      <c r="M29" s="393">
        <f>'t3'!J27</f>
        <v>0</v>
      </c>
      <c r="N29" s="393">
        <f>'t3'!D27</f>
        <v>0</v>
      </c>
      <c r="O29" s="393">
        <f>'t3'!F27</f>
        <v>0</v>
      </c>
      <c r="P29" s="393">
        <f t="shared" si="2"/>
        <v>0</v>
      </c>
      <c r="Q29" s="393">
        <f>'t10'!AV27</f>
        <v>0</v>
      </c>
      <c r="R29" s="213" t="str">
        <f t="shared" si="3"/>
        <v>OK</v>
      </c>
    </row>
    <row r="30" spans="1:18" ht="13.5" customHeight="1">
      <c r="A30" s="152" t="str">
        <f>'t1'!A28</f>
        <v>Tenente </v>
      </c>
      <c r="B30" s="208" t="str">
        <f>'t1'!B28</f>
        <v>018226</v>
      </c>
      <c r="C30" s="392">
        <f>'t1'!L28</f>
        <v>0</v>
      </c>
      <c r="D30" s="392">
        <f>'t3'!G28</f>
        <v>0</v>
      </c>
      <c r="E30" s="393">
        <f>'t3'!I28</f>
        <v>0</v>
      </c>
      <c r="F30" s="393">
        <f>'t3'!C28</f>
        <v>0</v>
      </c>
      <c r="G30" s="393">
        <f>'t3'!E28</f>
        <v>0</v>
      </c>
      <c r="H30" s="393">
        <f t="shared" si="0"/>
        <v>0</v>
      </c>
      <c r="I30" s="393">
        <f>'t10'!AU28</f>
        <v>0</v>
      </c>
      <c r="J30" s="120" t="str">
        <f t="shared" si="1"/>
        <v>OK</v>
      </c>
      <c r="K30" s="392">
        <f>'t1'!M28</f>
        <v>0</v>
      </c>
      <c r="L30" s="392">
        <f>'t3'!H28</f>
        <v>0</v>
      </c>
      <c r="M30" s="393">
        <f>'t3'!J28</f>
        <v>0</v>
      </c>
      <c r="N30" s="393">
        <f>'t3'!D28</f>
        <v>0</v>
      </c>
      <c r="O30" s="393">
        <f>'t3'!F28</f>
        <v>0</v>
      </c>
      <c r="P30" s="393">
        <f t="shared" si="2"/>
        <v>0</v>
      </c>
      <c r="Q30" s="393">
        <f>'t10'!AV28</f>
        <v>0</v>
      </c>
      <c r="R30" s="213" t="str">
        <f t="shared" si="3"/>
        <v>OK</v>
      </c>
    </row>
    <row r="31" spans="1:18" ht="13.5" customHeight="1">
      <c r="A31" s="152" t="str">
        <f>'t1'!A29</f>
        <v>Sottotenente </v>
      </c>
      <c r="B31" s="208" t="str">
        <f>'t1'!B29</f>
        <v>017225</v>
      </c>
      <c r="C31" s="392">
        <f>'t1'!L29</f>
        <v>0</v>
      </c>
      <c r="D31" s="392">
        <f>'t3'!G29</f>
        <v>0</v>
      </c>
      <c r="E31" s="393">
        <f>'t3'!I29</f>
        <v>0</v>
      </c>
      <c r="F31" s="393">
        <f>'t3'!C29</f>
        <v>0</v>
      </c>
      <c r="G31" s="393">
        <f>'t3'!E29</f>
        <v>0</v>
      </c>
      <c r="H31" s="393">
        <f t="shared" si="0"/>
        <v>0</v>
      </c>
      <c r="I31" s="393">
        <f>'t10'!AU29</f>
        <v>0</v>
      </c>
      <c r="J31" s="120" t="str">
        <f t="shared" si="1"/>
        <v>OK</v>
      </c>
      <c r="K31" s="392">
        <f>'t1'!M29</f>
        <v>0</v>
      </c>
      <c r="L31" s="392">
        <f>'t3'!H29</f>
        <v>0</v>
      </c>
      <c r="M31" s="393">
        <f>'t3'!J29</f>
        <v>0</v>
      </c>
      <c r="N31" s="393">
        <f>'t3'!D29</f>
        <v>0</v>
      </c>
      <c r="O31" s="393">
        <f>'t3'!F29</f>
        <v>0</v>
      </c>
      <c r="P31" s="393">
        <f t="shared" si="2"/>
        <v>0</v>
      </c>
      <c r="Q31" s="393">
        <f>'t10'!AV29</f>
        <v>0</v>
      </c>
      <c r="R31" s="213" t="str">
        <f t="shared" si="3"/>
        <v>OK</v>
      </c>
    </row>
    <row r="32" spans="1:18" ht="13.5" customHeight="1">
      <c r="A32" s="152" t="str">
        <f>'t1'!A30</f>
        <v>Maresciallo Aiutante S.U.P.S. Luogotenente </v>
      </c>
      <c r="B32" s="208" t="str">
        <f>'t1'!B30</f>
        <v>017836</v>
      </c>
      <c r="C32" s="392">
        <f>'t1'!L30</f>
        <v>0</v>
      </c>
      <c r="D32" s="392">
        <f>'t3'!G30</f>
        <v>0</v>
      </c>
      <c r="E32" s="393">
        <f>'t3'!I30</f>
        <v>0</v>
      </c>
      <c r="F32" s="393">
        <f>'t3'!C30</f>
        <v>0</v>
      </c>
      <c r="G32" s="393">
        <f>'t3'!E30</f>
        <v>0</v>
      </c>
      <c r="H32" s="393">
        <f t="shared" si="0"/>
        <v>0</v>
      </c>
      <c r="I32" s="393">
        <f>'t10'!AU30</f>
        <v>0</v>
      </c>
      <c r="J32" s="120" t="str">
        <f t="shared" si="1"/>
        <v>OK</v>
      </c>
      <c r="K32" s="392">
        <f>'t1'!M30</f>
        <v>0</v>
      </c>
      <c r="L32" s="392">
        <f>'t3'!H30</f>
        <v>0</v>
      </c>
      <c r="M32" s="393">
        <f>'t3'!J30</f>
        <v>0</v>
      </c>
      <c r="N32" s="393">
        <f>'t3'!D30</f>
        <v>0</v>
      </c>
      <c r="O32" s="393">
        <f>'t3'!F30</f>
        <v>0</v>
      </c>
      <c r="P32" s="393">
        <f t="shared" si="2"/>
        <v>0</v>
      </c>
      <c r="Q32" s="393">
        <f>'t10'!AV30</f>
        <v>0</v>
      </c>
      <c r="R32" s="213" t="str">
        <f t="shared" si="3"/>
        <v>OK</v>
      </c>
    </row>
    <row r="33" spans="1:18" ht="13.5" customHeight="1">
      <c r="A33" s="152" t="str">
        <f>'t1'!A31</f>
        <v>Maresciallo Aiutante S.Ups Con 8 Anni Nel Grado</v>
      </c>
      <c r="B33" s="208" t="str">
        <f>'t1'!B31</f>
        <v>017837</v>
      </c>
      <c r="C33" s="392">
        <f>'t1'!L31</f>
        <v>0</v>
      </c>
      <c r="D33" s="392">
        <f>'t3'!G31</f>
        <v>0</v>
      </c>
      <c r="E33" s="393">
        <f>'t3'!I31</f>
        <v>0</v>
      </c>
      <c r="F33" s="393">
        <f>'t3'!C31</f>
        <v>0</v>
      </c>
      <c r="G33" s="393">
        <f>'t3'!E31</f>
        <v>0</v>
      </c>
      <c r="H33" s="393">
        <f t="shared" si="0"/>
        <v>0</v>
      </c>
      <c r="I33" s="393">
        <f>'t10'!AU31</f>
        <v>0</v>
      </c>
      <c r="J33" s="120" t="str">
        <f t="shared" si="1"/>
        <v>OK</v>
      </c>
      <c r="K33" s="392">
        <f>'t1'!M31</f>
        <v>0</v>
      </c>
      <c r="L33" s="392">
        <f>'t3'!H31</f>
        <v>0</v>
      </c>
      <c r="M33" s="393">
        <f>'t3'!J31</f>
        <v>0</v>
      </c>
      <c r="N33" s="393">
        <f>'t3'!D31</f>
        <v>0</v>
      </c>
      <c r="O33" s="393">
        <f>'t3'!F31</f>
        <v>0</v>
      </c>
      <c r="P33" s="393">
        <f t="shared" si="2"/>
        <v>0</v>
      </c>
      <c r="Q33" s="393">
        <f>'t10'!AV31</f>
        <v>0</v>
      </c>
      <c r="R33" s="213" t="str">
        <f t="shared" si="3"/>
        <v>OK</v>
      </c>
    </row>
    <row r="34" spans="1:18" ht="13.5" customHeight="1">
      <c r="A34" s="152" t="str">
        <f>'t1'!A32</f>
        <v>Maresciallo Aiutante</v>
      </c>
      <c r="B34" s="208" t="str">
        <f>'t1'!B32</f>
        <v>017237</v>
      </c>
      <c r="C34" s="392">
        <f>'t1'!L32</f>
        <v>0</v>
      </c>
      <c r="D34" s="392">
        <f>'t3'!G32</f>
        <v>0</v>
      </c>
      <c r="E34" s="393">
        <f>'t3'!I32</f>
        <v>0</v>
      </c>
      <c r="F34" s="393">
        <f>'t3'!C32</f>
        <v>0</v>
      </c>
      <c r="G34" s="393">
        <f>'t3'!E32</f>
        <v>0</v>
      </c>
      <c r="H34" s="393">
        <f t="shared" si="0"/>
        <v>0</v>
      </c>
      <c r="I34" s="393">
        <f>'t10'!AU32</f>
        <v>0</v>
      </c>
      <c r="J34" s="120" t="str">
        <f t="shared" si="1"/>
        <v>OK</v>
      </c>
      <c r="K34" s="392">
        <f>'t1'!M32</f>
        <v>0</v>
      </c>
      <c r="L34" s="392">
        <f>'t3'!H32</f>
        <v>0</v>
      </c>
      <c r="M34" s="393">
        <f>'t3'!J32</f>
        <v>0</v>
      </c>
      <c r="N34" s="393">
        <f>'t3'!D32</f>
        <v>0</v>
      </c>
      <c r="O34" s="393">
        <f>'t3'!F32</f>
        <v>0</v>
      </c>
      <c r="P34" s="393">
        <f t="shared" si="2"/>
        <v>0</v>
      </c>
      <c r="Q34" s="393">
        <f>'t10'!AV32</f>
        <v>0</v>
      </c>
      <c r="R34" s="213" t="str">
        <f t="shared" si="3"/>
        <v>OK</v>
      </c>
    </row>
    <row r="35" spans="1:18" ht="13.5" customHeight="1">
      <c r="A35" s="152" t="str">
        <f>'t1'!A33</f>
        <v>Maresciallo Capo Con 10 Anni</v>
      </c>
      <c r="B35" s="208" t="str">
        <f>'t1'!B33</f>
        <v>016MC0</v>
      </c>
      <c r="C35" s="392">
        <f>'t1'!L33</f>
        <v>0</v>
      </c>
      <c r="D35" s="392">
        <f>'t3'!G33</f>
        <v>0</v>
      </c>
      <c r="E35" s="393">
        <f>'t3'!I33</f>
        <v>0</v>
      </c>
      <c r="F35" s="393">
        <f>'t3'!C33</f>
        <v>0</v>
      </c>
      <c r="G35" s="393">
        <f>'t3'!E33</f>
        <v>0</v>
      </c>
      <c r="H35" s="393">
        <f t="shared" si="0"/>
        <v>0</v>
      </c>
      <c r="I35" s="393">
        <f>'t10'!AU33</f>
        <v>0</v>
      </c>
      <c r="J35" s="120" t="str">
        <f t="shared" si="1"/>
        <v>OK</v>
      </c>
      <c r="K35" s="392">
        <f>'t1'!M33</f>
        <v>0</v>
      </c>
      <c r="L35" s="392">
        <f>'t3'!H33</f>
        <v>0</v>
      </c>
      <c r="M35" s="393">
        <f>'t3'!J33</f>
        <v>0</v>
      </c>
      <c r="N35" s="393">
        <f>'t3'!D33</f>
        <v>0</v>
      </c>
      <c r="O35" s="393">
        <f>'t3'!F33</f>
        <v>0</v>
      </c>
      <c r="P35" s="393">
        <f t="shared" si="2"/>
        <v>0</v>
      </c>
      <c r="Q35" s="393">
        <f>'t10'!AV33</f>
        <v>0</v>
      </c>
      <c r="R35" s="213" t="str">
        <f t="shared" si="3"/>
        <v>OK</v>
      </c>
    </row>
    <row r="36" spans="1:18" ht="13.5" customHeight="1">
      <c r="A36" s="152" t="str">
        <f>'t1'!A34</f>
        <v>Maresciallo Capo</v>
      </c>
      <c r="B36" s="208" t="str">
        <f>'t1'!B34</f>
        <v>016224</v>
      </c>
      <c r="C36" s="392">
        <f>'t1'!L34</f>
        <v>0</v>
      </c>
      <c r="D36" s="392">
        <f>'t3'!G34</f>
        <v>0</v>
      </c>
      <c r="E36" s="393">
        <f>'t3'!I34</f>
        <v>0</v>
      </c>
      <c r="F36" s="393">
        <f>'t3'!C34</f>
        <v>0</v>
      </c>
      <c r="G36" s="393">
        <f>'t3'!E34</f>
        <v>0</v>
      </c>
      <c r="H36" s="393">
        <f t="shared" si="0"/>
        <v>0</v>
      </c>
      <c r="I36" s="393">
        <f>'t10'!AU34</f>
        <v>0</v>
      </c>
      <c r="J36" s="120" t="str">
        <f t="shared" si="1"/>
        <v>OK</v>
      </c>
      <c r="K36" s="392">
        <f>'t1'!M34</f>
        <v>0</v>
      </c>
      <c r="L36" s="392">
        <f>'t3'!H34</f>
        <v>0</v>
      </c>
      <c r="M36" s="393">
        <f>'t3'!J34</f>
        <v>0</v>
      </c>
      <c r="N36" s="393">
        <f>'t3'!D34</f>
        <v>0</v>
      </c>
      <c r="O36" s="393">
        <f>'t3'!F34</f>
        <v>0</v>
      </c>
      <c r="P36" s="393">
        <f t="shared" si="2"/>
        <v>0</v>
      </c>
      <c r="Q36" s="393">
        <f>'t10'!AV34</f>
        <v>0</v>
      </c>
      <c r="R36" s="213" t="str">
        <f t="shared" si="3"/>
        <v>OK</v>
      </c>
    </row>
    <row r="37" spans="1:18" ht="13.5" customHeight="1">
      <c r="A37" s="152" t="str">
        <f>'t1'!A35</f>
        <v>Maresciallo Ordinario</v>
      </c>
      <c r="B37" s="208" t="str">
        <f>'t1'!B35</f>
        <v>015238</v>
      </c>
      <c r="C37" s="392">
        <f>'t1'!L35</f>
        <v>0</v>
      </c>
      <c r="D37" s="392">
        <f>'t3'!G35</f>
        <v>0</v>
      </c>
      <c r="E37" s="393">
        <f>'t3'!I35</f>
        <v>0</v>
      </c>
      <c r="F37" s="393">
        <f>'t3'!C35</f>
        <v>0</v>
      </c>
      <c r="G37" s="393">
        <f>'t3'!E35</f>
        <v>0</v>
      </c>
      <c r="H37" s="393">
        <f t="shared" si="0"/>
        <v>0</v>
      </c>
      <c r="I37" s="393">
        <f>'t10'!AU35</f>
        <v>0</v>
      </c>
      <c r="J37" s="120" t="str">
        <f t="shared" si="1"/>
        <v>OK</v>
      </c>
      <c r="K37" s="392">
        <f>'t1'!M35</f>
        <v>0</v>
      </c>
      <c r="L37" s="392">
        <f>'t3'!H35</f>
        <v>0</v>
      </c>
      <c r="M37" s="393">
        <f>'t3'!J35</f>
        <v>0</v>
      </c>
      <c r="N37" s="393">
        <f>'t3'!D35</f>
        <v>0</v>
      </c>
      <c r="O37" s="393">
        <f>'t3'!F35</f>
        <v>0</v>
      </c>
      <c r="P37" s="393">
        <f t="shared" si="2"/>
        <v>0</v>
      </c>
      <c r="Q37" s="393">
        <f>'t10'!AV35</f>
        <v>0</v>
      </c>
      <c r="R37" s="213" t="str">
        <f t="shared" si="3"/>
        <v>OK</v>
      </c>
    </row>
    <row r="38" spans="1:18" ht="13.5" customHeight="1">
      <c r="A38" s="152" t="str">
        <f>'t1'!A36</f>
        <v>Maresciallo</v>
      </c>
      <c r="B38" s="208" t="str">
        <f>'t1'!B36</f>
        <v>014324</v>
      </c>
      <c r="C38" s="392">
        <f>'t1'!L36</f>
        <v>0</v>
      </c>
      <c r="D38" s="392">
        <f>'t3'!G36</f>
        <v>0</v>
      </c>
      <c r="E38" s="393">
        <f>'t3'!I36</f>
        <v>0</v>
      </c>
      <c r="F38" s="393">
        <f>'t3'!C36</f>
        <v>0</v>
      </c>
      <c r="G38" s="393">
        <f>'t3'!E36</f>
        <v>0</v>
      </c>
      <c r="H38" s="393">
        <f t="shared" si="0"/>
        <v>0</v>
      </c>
      <c r="I38" s="393">
        <f>'t10'!AU36</f>
        <v>0</v>
      </c>
      <c r="J38" s="120" t="str">
        <f t="shared" si="1"/>
        <v>OK</v>
      </c>
      <c r="K38" s="392">
        <f>'t1'!M36</f>
        <v>0</v>
      </c>
      <c r="L38" s="392">
        <f>'t3'!H36</f>
        <v>0</v>
      </c>
      <c r="M38" s="393">
        <f>'t3'!J36</f>
        <v>0</v>
      </c>
      <c r="N38" s="393">
        <f>'t3'!D36</f>
        <v>0</v>
      </c>
      <c r="O38" s="393">
        <f>'t3'!F36</f>
        <v>0</v>
      </c>
      <c r="P38" s="393">
        <f t="shared" si="2"/>
        <v>0</v>
      </c>
      <c r="Q38" s="393">
        <f>'t10'!AV36</f>
        <v>0</v>
      </c>
      <c r="R38" s="213" t="str">
        <f t="shared" si="3"/>
        <v>OK</v>
      </c>
    </row>
    <row r="39" spans="1:18" ht="13.5" customHeight="1">
      <c r="A39" s="152" t="str">
        <f>'t1'!A37</f>
        <v>Brigadiere Capo Con 8 Anni Nel Grado</v>
      </c>
      <c r="B39" s="208" t="str">
        <f>'t1'!B37</f>
        <v>015839</v>
      </c>
      <c r="C39" s="392">
        <f>'t1'!L37</f>
        <v>0</v>
      </c>
      <c r="D39" s="392">
        <f>'t3'!G37</f>
        <v>0</v>
      </c>
      <c r="E39" s="393">
        <f>'t3'!I37</f>
        <v>0</v>
      </c>
      <c r="F39" s="393">
        <f>'t3'!C37</f>
        <v>0</v>
      </c>
      <c r="G39" s="393">
        <f>'t3'!E37</f>
        <v>0</v>
      </c>
      <c r="H39" s="393">
        <f t="shared" si="0"/>
        <v>0</v>
      </c>
      <c r="I39" s="393">
        <f>'t10'!AU37</f>
        <v>0</v>
      </c>
      <c r="J39" s="120" t="str">
        <f t="shared" si="1"/>
        <v>OK</v>
      </c>
      <c r="K39" s="392">
        <f>'t1'!M37</f>
        <v>0</v>
      </c>
      <c r="L39" s="392">
        <f>'t3'!H37</f>
        <v>0</v>
      </c>
      <c r="M39" s="393">
        <f>'t3'!J37</f>
        <v>0</v>
      </c>
      <c r="N39" s="393">
        <f>'t3'!D37</f>
        <v>0</v>
      </c>
      <c r="O39" s="393">
        <f>'t3'!F37</f>
        <v>0</v>
      </c>
      <c r="P39" s="393">
        <f t="shared" si="2"/>
        <v>0</v>
      </c>
      <c r="Q39" s="393">
        <f>'t10'!AV37</f>
        <v>0</v>
      </c>
      <c r="R39" s="213" t="str">
        <f t="shared" si="3"/>
        <v>OK</v>
      </c>
    </row>
    <row r="40" spans="1:18" ht="13.5" customHeight="1">
      <c r="A40" s="152" t="str">
        <f>'t1'!A38</f>
        <v>Brigadiere Capo</v>
      </c>
      <c r="B40" s="208" t="str">
        <f>'t1'!B38</f>
        <v>015212</v>
      </c>
      <c r="C40" s="392">
        <f>'t1'!L38</f>
        <v>0</v>
      </c>
      <c r="D40" s="392">
        <f>'t3'!G38</f>
        <v>0</v>
      </c>
      <c r="E40" s="393">
        <f>'t3'!I38</f>
        <v>0</v>
      </c>
      <c r="F40" s="393">
        <f>'t3'!C38</f>
        <v>0</v>
      </c>
      <c r="G40" s="393">
        <f>'t3'!E38</f>
        <v>0</v>
      </c>
      <c r="H40" s="393">
        <f t="shared" si="0"/>
        <v>0</v>
      </c>
      <c r="I40" s="393">
        <f>'t10'!AU38</f>
        <v>0</v>
      </c>
      <c r="J40" s="120" t="str">
        <f t="shared" si="1"/>
        <v>OK</v>
      </c>
      <c r="K40" s="392">
        <f>'t1'!M38</f>
        <v>0</v>
      </c>
      <c r="L40" s="392">
        <f>'t3'!H38</f>
        <v>0</v>
      </c>
      <c r="M40" s="393">
        <f>'t3'!J38</f>
        <v>0</v>
      </c>
      <c r="N40" s="393">
        <f>'t3'!D38</f>
        <v>0</v>
      </c>
      <c r="O40" s="393">
        <f>'t3'!F38</f>
        <v>0</v>
      </c>
      <c r="P40" s="393">
        <f t="shared" si="2"/>
        <v>0</v>
      </c>
      <c r="Q40" s="393">
        <f>'t10'!AV38</f>
        <v>0</v>
      </c>
      <c r="R40" s="213" t="str">
        <f t="shared" si="3"/>
        <v>OK</v>
      </c>
    </row>
    <row r="41" spans="1:18" ht="13.5" customHeight="1">
      <c r="A41" s="152" t="str">
        <f>'t1'!A39</f>
        <v>Brigadiere</v>
      </c>
      <c r="B41" s="208" t="str">
        <f>'t1'!B39</f>
        <v>014211</v>
      </c>
      <c r="C41" s="392">
        <f>'t1'!L39</f>
        <v>0</v>
      </c>
      <c r="D41" s="392">
        <f>'t3'!G39</f>
        <v>0</v>
      </c>
      <c r="E41" s="393">
        <f>'t3'!I39</f>
        <v>0</v>
      </c>
      <c r="F41" s="393">
        <f>'t3'!C39</f>
        <v>0</v>
      </c>
      <c r="G41" s="393">
        <f>'t3'!E39</f>
        <v>0</v>
      </c>
      <c r="H41" s="393">
        <f t="shared" si="0"/>
        <v>0</v>
      </c>
      <c r="I41" s="393">
        <f>'t10'!AU39</f>
        <v>0</v>
      </c>
      <c r="J41" s="120" t="str">
        <f t="shared" si="1"/>
        <v>OK</v>
      </c>
      <c r="K41" s="392">
        <f>'t1'!M39</f>
        <v>0</v>
      </c>
      <c r="L41" s="392">
        <f>'t3'!H39</f>
        <v>0</v>
      </c>
      <c r="M41" s="393">
        <f>'t3'!J39</f>
        <v>0</v>
      </c>
      <c r="N41" s="393">
        <f>'t3'!D39</f>
        <v>0</v>
      </c>
      <c r="O41" s="393">
        <f>'t3'!F39</f>
        <v>0</v>
      </c>
      <c r="P41" s="393">
        <f t="shared" si="2"/>
        <v>0</v>
      </c>
      <c r="Q41" s="393">
        <f>'t10'!AV39</f>
        <v>0</v>
      </c>
      <c r="R41" s="213" t="str">
        <f t="shared" si="3"/>
        <v>OK</v>
      </c>
    </row>
    <row r="42" spans="1:18" ht="13.5" customHeight="1">
      <c r="A42" s="152" t="str">
        <f>'t1'!A40</f>
        <v>Vice Brigadiere</v>
      </c>
      <c r="B42" s="208" t="str">
        <f>'t1'!B40</f>
        <v>014230</v>
      </c>
      <c r="C42" s="392">
        <f>'t1'!L40</f>
        <v>0</v>
      </c>
      <c r="D42" s="392">
        <f>'t3'!G40</f>
        <v>0</v>
      </c>
      <c r="E42" s="393">
        <f>'t3'!I40</f>
        <v>0</v>
      </c>
      <c r="F42" s="393">
        <f>'t3'!C40</f>
        <v>0</v>
      </c>
      <c r="G42" s="393">
        <f>'t3'!E40</f>
        <v>0</v>
      </c>
      <c r="H42" s="393">
        <f t="shared" si="0"/>
        <v>0</v>
      </c>
      <c r="I42" s="393">
        <f>'t10'!AU40</f>
        <v>0</v>
      </c>
      <c r="J42" s="120" t="str">
        <f t="shared" si="1"/>
        <v>OK</v>
      </c>
      <c r="K42" s="392">
        <f>'t1'!M40</f>
        <v>0</v>
      </c>
      <c r="L42" s="392">
        <f>'t3'!H40</f>
        <v>0</v>
      </c>
      <c r="M42" s="393">
        <f>'t3'!J40</f>
        <v>0</v>
      </c>
      <c r="N42" s="393">
        <f>'t3'!D40</f>
        <v>0</v>
      </c>
      <c r="O42" s="393">
        <f>'t3'!F40</f>
        <v>0</v>
      </c>
      <c r="P42" s="393">
        <f t="shared" si="2"/>
        <v>0</v>
      </c>
      <c r="Q42" s="393">
        <f>'t10'!AV40</f>
        <v>0</v>
      </c>
      <c r="R42" s="213" t="str">
        <f t="shared" si="3"/>
        <v>OK</v>
      </c>
    </row>
    <row r="43" spans="1:18" ht="13.5" customHeight="1">
      <c r="A43" s="152" t="str">
        <f>'t1'!A41</f>
        <v>Appuntato Scelto Con 8 Anni Nel Grado</v>
      </c>
      <c r="B43" s="208" t="str">
        <f>'t1'!B41</f>
        <v>013842</v>
      </c>
      <c r="C43" s="392">
        <f>'t1'!L41</f>
        <v>0</v>
      </c>
      <c r="D43" s="392">
        <f>'t3'!G41</f>
        <v>0</v>
      </c>
      <c r="E43" s="393">
        <f>'t3'!I41</f>
        <v>0</v>
      </c>
      <c r="F43" s="393">
        <f>'t3'!C41</f>
        <v>0</v>
      </c>
      <c r="G43" s="393">
        <f>'t3'!E41</f>
        <v>0</v>
      </c>
      <c r="H43" s="393">
        <f t="shared" si="0"/>
        <v>0</v>
      </c>
      <c r="I43" s="393">
        <f>'t10'!AU41</f>
        <v>0</v>
      </c>
      <c r="J43" s="120" t="str">
        <f t="shared" si="1"/>
        <v>OK</v>
      </c>
      <c r="K43" s="392">
        <f>'t1'!M41</f>
        <v>0</v>
      </c>
      <c r="L43" s="392">
        <f>'t3'!H41</f>
        <v>0</v>
      </c>
      <c r="M43" s="393">
        <f>'t3'!J41</f>
        <v>0</v>
      </c>
      <c r="N43" s="393">
        <f>'t3'!D41</f>
        <v>0</v>
      </c>
      <c r="O43" s="393">
        <f>'t3'!F41</f>
        <v>0</v>
      </c>
      <c r="P43" s="393">
        <f t="shared" si="2"/>
        <v>0</v>
      </c>
      <c r="Q43" s="393">
        <f>'t10'!AV41</f>
        <v>0</v>
      </c>
      <c r="R43" s="213" t="str">
        <f t="shared" si="3"/>
        <v>OK</v>
      </c>
    </row>
    <row r="44" spans="1:18" ht="13.5" customHeight="1">
      <c r="A44" s="152" t="str">
        <f>'t1'!A42</f>
        <v>Appuntato Scelto</v>
      </c>
      <c r="B44" s="208" t="str">
        <f>'t1'!B42</f>
        <v>013231</v>
      </c>
      <c r="C44" s="392">
        <f>'t1'!L42</f>
        <v>0</v>
      </c>
      <c r="D44" s="392">
        <f>'t3'!G42</f>
        <v>0</v>
      </c>
      <c r="E44" s="393">
        <f>'t3'!I42</f>
        <v>0</v>
      </c>
      <c r="F44" s="393">
        <f>'t3'!C42</f>
        <v>0</v>
      </c>
      <c r="G44" s="393">
        <f>'t3'!E42</f>
        <v>0</v>
      </c>
      <c r="H44" s="393">
        <f t="shared" si="0"/>
        <v>0</v>
      </c>
      <c r="I44" s="393">
        <f>'t10'!AU42</f>
        <v>0</v>
      </c>
      <c r="J44" s="120" t="str">
        <f t="shared" si="1"/>
        <v>OK</v>
      </c>
      <c r="K44" s="392">
        <f>'t1'!M42</f>
        <v>0</v>
      </c>
      <c r="L44" s="392">
        <f>'t3'!H42</f>
        <v>0</v>
      </c>
      <c r="M44" s="393">
        <f>'t3'!J42</f>
        <v>0</v>
      </c>
      <c r="N44" s="393">
        <f>'t3'!D42</f>
        <v>0</v>
      </c>
      <c r="O44" s="393">
        <f>'t3'!F42</f>
        <v>0</v>
      </c>
      <c r="P44" s="393">
        <f t="shared" si="2"/>
        <v>0</v>
      </c>
      <c r="Q44" s="393">
        <f>'t10'!AV42</f>
        <v>0</v>
      </c>
      <c r="R44" s="213" t="str">
        <f t="shared" si="3"/>
        <v>OK</v>
      </c>
    </row>
    <row r="45" spans="1:18" ht="13.5" customHeight="1">
      <c r="A45" s="152" t="str">
        <f>'t1'!A43</f>
        <v>Appuntato</v>
      </c>
      <c r="B45" s="208" t="str">
        <f>'t1'!B43</f>
        <v>013210</v>
      </c>
      <c r="C45" s="392">
        <f>'t1'!L43</f>
        <v>0</v>
      </c>
      <c r="D45" s="392">
        <f>'t3'!G43</f>
        <v>0</v>
      </c>
      <c r="E45" s="393">
        <f>'t3'!I43</f>
        <v>0</v>
      </c>
      <c r="F45" s="393">
        <f>'t3'!C43</f>
        <v>0</v>
      </c>
      <c r="G45" s="393">
        <f>'t3'!E43</f>
        <v>0</v>
      </c>
      <c r="H45" s="393">
        <f t="shared" si="0"/>
        <v>0</v>
      </c>
      <c r="I45" s="393">
        <f>'t10'!AU43</f>
        <v>0</v>
      </c>
      <c r="J45" s="120" t="str">
        <f t="shared" si="1"/>
        <v>OK</v>
      </c>
      <c r="K45" s="392">
        <f>'t1'!M43</f>
        <v>0</v>
      </c>
      <c r="L45" s="392">
        <f>'t3'!H43</f>
        <v>0</v>
      </c>
      <c r="M45" s="393">
        <f>'t3'!J43</f>
        <v>0</v>
      </c>
      <c r="N45" s="393">
        <f>'t3'!D43</f>
        <v>0</v>
      </c>
      <c r="O45" s="393">
        <f>'t3'!F43</f>
        <v>0</v>
      </c>
      <c r="P45" s="393">
        <f t="shared" si="2"/>
        <v>0</v>
      </c>
      <c r="Q45" s="393">
        <f>'t10'!AV43</f>
        <v>0</v>
      </c>
      <c r="R45" s="213" t="str">
        <f t="shared" si="3"/>
        <v>OK</v>
      </c>
    </row>
    <row r="46" spans="1:18" ht="13.5" customHeight="1">
      <c r="A46" s="152" t="str">
        <f>'t1'!A44</f>
        <v>Carabiniere Scelto</v>
      </c>
      <c r="B46" s="208" t="str">
        <f>'t1'!B44</f>
        <v>013216</v>
      </c>
      <c r="C46" s="392">
        <f>'t1'!L44</f>
        <v>0</v>
      </c>
      <c r="D46" s="392">
        <f>'t3'!G44</f>
        <v>0</v>
      </c>
      <c r="E46" s="393">
        <f>'t3'!I44</f>
        <v>0</v>
      </c>
      <c r="F46" s="393">
        <f>'t3'!C44</f>
        <v>0</v>
      </c>
      <c r="G46" s="393">
        <f>'t3'!E44</f>
        <v>0</v>
      </c>
      <c r="H46" s="393">
        <f t="shared" si="0"/>
        <v>0</v>
      </c>
      <c r="I46" s="393">
        <f>'t10'!AU44</f>
        <v>0</v>
      </c>
      <c r="J46" s="120" t="str">
        <f t="shared" si="1"/>
        <v>OK</v>
      </c>
      <c r="K46" s="392">
        <f>'t1'!M44</f>
        <v>0</v>
      </c>
      <c r="L46" s="392">
        <f>'t3'!H44</f>
        <v>0</v>
      </c>
      <c r="M46" s="393">
        <f>'t3'!J44</f>
        <v>0</v>
      </c>
      <c r="N46" s="393">
        <f>'t3'!D44</f>
        <v>0</v>
      </c>
      <c r="O46" s="393">
        <f>'t3'!F44</f>
        <v>0</v>
      </c>
      <c r="P46" s="393">
        <f t="shared" si="2"/>
        <v>0</v>
      </c>
      <c r="Q46" s="393">
        <f>'t10'!AV44</f>
        <v>0</v>
      </c>
      <c r="R46" s="213" t="str">
        <f t="shared" si="3"/>
        <v>OK</v>
      </c>
    </row>
    <row r="47" spans="1:18" ht="13.5" customHeight="1">
      <c r="A47" s="152" t="str">
        <f>'t1'!A45</f>
        <v>Carabiniere</v>
      </c>
      <c r="B47" s="208" t="str">
        <f>'t1'!B45</f>
        <v>013214</v>
      </c>
      <c r="C47" s="392">
        <f>'t1'!L45</f>
        <v>0</v>
      </c>
      <c r="D47" s="392">
        <f>'t3'!G45</f>
        <v>0</v>
      </c>
      <c r="E47" s="393">
        <f>'t3'!I45</f>
        <v>0</v>
      </c>
      <c r="F47" s="393">
        <f>'t3'!C45</f>
        <v>0</v>
      </c>
      <c r="G47" s="393">
        <f>'t3'!E45</f>
        <v>0</v>
      </c>
      <c r="H47" s="393">
        <f t="shared" si="0"/>
        <v>0</v>
      </c>
      <c r="I47" s="393">
        <f>'t10'!AU45</f>
        <v>0</v>
      </c>
      <c r="J47" s="120" t="str">
        <f t="shared" si="1"/>
        <v>OK</v>
      </c>
      <c r="K47" s="392">
        <f>'t1'!M45</f>
        <v>0</v>
      </c>
      <c r="L47" s="392">
        <f>'t3'!H45</f>
        <v>0</v>
      </c>
      <c r="M47" s="393">
        <f>'t3'!J45</f>
        <v>0</v>
      </c>
      <c r="N47" s="393">
        <f>'t3'!D45</f>
        <v>0</v>
      </c>
      <c r="O47" s="393">
        <f>'t3'!F45</f>
        <v>0</v>
      </c>
      <c r="P47" s="393">
        <f t="shared" si="2"/>
        <v>0</v>
      </c>
      <c r="Q47" s="393">
        <f>'t10'!AV45</f>
        <v>0</v>
      </c>
      <c r="R47" s="213" t="str">
        <f t="shared" si="3"/>
        <v>OK</v>
      </c>
    </row>
    <row r="48" spans="1:18" ht="13.5" customHeight="1">
      <c r="A48" s="152" t="str">
        <f>'t1'!A46</f>
        <v>Tenente In Ferma Prefissata</v>
      </c>
      <c r="B48" s="208" t="str">
        <f>'t1'!B46</f>
        <v>000847</v>
      </c>
      <c r="C48" s="392">
        <f>'t1'!L46</f>
        <v>0</v>
      </c>
      <c r="D48" s="392">
        <f>'t3'!G46</f>
        <v>0</v>
      </c>
      <c r="E48" s="393">
        <f>'t3'!I46</f>
        <v>0</v>
      </c>
      <c r="F48" s="393">
        <f>'t3'!C46</f>
        <v>0</v>
      </c>
      <c r="G48" s="393">
        <f>'t3'!E46</f>
        <v>0</v>
      </c>
      <c r="H48" s="393">
        <f t="shared" si="0"/>
        <v>0</v>
      </c>
      <c r="I48" s="393">
        <f>'t10'!AU46</f>
        <v>0</v>
      </c>
      <c r="J48" s="120" t="str">
        <f t="shared" si="1"/>
        <v>OK</v>
      </c>
      <c r="K48" s="392">
        <f>'t1'!M46</f>
        <v>0</v>
      </c>
      <c r="L48" s="392">
        <f>'t3'!H46</f>
        <v>0</v>
      </c>
      <c r="M48" s="393">
        <f>'t3'!J46</f>
        <v>0</v>
      </c>
      <c r="N48" s="393">
        <f>'t3'!D46</f>
        <v>0</v>
      </c>
      <c r="O48" s="393">
        <f>'t3'!F46</f>
        <v>0</v>
      </c>
      <c r="P48" s="393">
        <f t="shared" si="2"/>
        <v>0</v>
      </c>
      <c r="Q48" s="393">
        <f>'t10'!AV46</f>
        <v>0</v>
      </c>
      <c r="R48" s="213" t="str">
        <f t="shared" si="3"/>
        <v>OK</v>
      </c>
    </row>
    <row r="49" spans="1:18" ht="13.5" customHeight="1">
      <c r="A49" s="152" t="str">
        <f>'t1'!A47</f>
        <v>Sottotenente In Ferma Prefissata</v>
      </c>
      <c r="B49" s="208" t="str">
        <f>'t1'!B47</f>
        <v>000848</v>
      </c>
      <c r="C49" s="392">
        <f>'t1'!L47</f>
        <v>0</v>
      </c>
      <c r="D49" s="392">
        <f>'t3'!G47</f>
        <v>0</v>
      </c>
      <c r="E49" s="393">
        <f>'t3'!I47</f>
        <v>0</v>
      </c>
      <c r="F49" s="393">
        <f>'t3'!C47</f>
        <v>0</v>
      </c>
      <c r="G49" s="393">
        <f>'t3'!E47</f>
        <v>0</v>
      </c>
      <c r="H49" s="393">
        <f t="shared" si="0"/>
        <v>0</v>
      </c>
      <c r="I49" s="393">
        <f>'t10'!AU47</f>
        <v>0</v>
      </c>
      <c r="J49" s="120" t="str">
        <f t="shared" si="1"/>
        <v>OK</v>
      </c>
      <c r="K49" s="392">
        <f>'t1'!M47</f>
        <v>0</v>
      </c>
      <c r="L49" s="392">
        <f>'t3'!H47</f>
        <v>0</v>
      </c>
      <c r="M49" s="393">
        <f>'t3'!J47</f>
        <v>0</v>
      </c>
      <c r="N49" s="393">
        <f>'t3'!D47</f>
        <v>0</v>
      </c>
      <c r="O49" s="393">
        <f>'t3'!F47</f>
        <v>0</v>
      </c>
      <c r="P49" s="393">
        <f t="shared" si="2"/>
        <v>0</v>
      </c>
      <c r="Q49" s="393">
        <f>'t10'!AV47</f>
        <v>0</v>
      </c>
      <c r="R49" s="213" t="str">
        <f t="shared" si="3"/>
        <v>OK</v>
      </c>
    </row>
    <row r="50" spans="1:18" ht="13.5" customHeight="1">
      <c r="A50" s="152" t="str">
        <f>'t1'!A48</f>
        <v>Allievi</v>
      </c>
      <c r="B50" s="208" t="str">
        <f>'t1'!B48</f>
        <v>000180</v>
      </c>
      <c r="C50" s="392">
        <f>'t1'!L48</f>
        <v>0</v>
      </c>
      <c r="D50" s="392">
        <f>'t3'!G48</f>
        <v>0</v>
      </c>
      <c r="E50" s="393">
        <f>'t3'!I48</f>
        <v>0</v>
      </c>
      <c r="F50" s="393">
        <f>'t3'!C48</f>
        <v>0</v>
      </c>
      <c r="G50" s="393">
        <f>'t3'!E48</f>
        <v>0</v>
      </c>
      <c r="H50" s="393">
        <f t="shared" si="0"/>
        <v>0</v>
      </c>
      <c r="I50" s="393">
        <f>'t10'!AU48</f>
        <v>0</v>
      </c>
      <c r="J50" s="120" t="str">
        <f t="shared" si="1"/>
        <v>OK</v>
      </c>
      <c r="K50" s="392">
        <f>'t1'!M48</f>
        <v>0</v>
      </c>
      <c r="L50" s="392">
        <f>'t3'!H48</f>
        <v>0</v>
      </c>
      <c r="M50" s="393">
        <f>'t3'!J48</f>
        <v>0</v>
      </c>
      <c r="N50" s="393">
        <f>'t3'!D48</f>
        <v>0</v>
      </c>
      <c r="O50" s="393">
        <f>'t3'!F48</f>
        <v>0</v>
      </c>
      <c r="P50" s="393">
        <f t="shared" si="2"/>
        <v>0</v>
      </c>
      <c r="Q50" s="393">
        <f>'t10'!AV48</f>
        <v>0</v>
      </c>
      <c r="R50" s="213" t="str">
        <f t="shared" si="3"/>
        <v>OK</v>
      </c>
    </row>
    <row r="51" spans="1:18" ht="15.75" customHeight="1">
      <c r="A51" s="152" t="str">
        <f>'t1'!A49</f>
        <v>TOTALE</v>
      </c>
      <c r="B51" s="197"/>
      <c r="C51" s="392">
        <f aca="true" t="shared" si="4" ref="C51:I51">SUM(C8:C50)</f>
        <v>0</v>
      </c>
      <c r="D51" s="392">
        <f t="shared" si="4"/>
        <v>0</v>
      </c>
      <c r="E51" s="392">
        <f t="shared" si="4"/>
        <v>0</v>
      </c>
      <c r="F51" s="392">
        <f t="shared" si="4"/>
        <v>0</v>
      </c>
      <c r="G51" s="392">
        <f t="shared" si="4"/>
        <v>0</v>
      </c>
      <c r="H51" s="392">
        <f t="shared" si="4"/>
        <v>0</v>
      </c>
      <c r="I51" s="392">
        <f t="shared" si="4"/>
        <v>0</v>
      </c>
      <c r="J51" s="120" t="str">
        <f>IF(H51=I51,"OK","ERRORE")</f>
        <v>OK</v>
      </c>
      <c r="K51" s="392">
        <f aca="true" t="shared" si="5" ref="K51:Q51">SUM(K8:K50)</f>
        <v>0</v>
      </c>
      <c r="L51" s="392">
        <f t="shared" si="5"/>
        <v>0</v>
      </c>
      <c r="M51" s="392">
        <f t="shared" si="5"/>
        <v>0</v>
      </c>
      <c r="N51" s="392">
        <f t="shared" si="5"/>
        <v>0</v>
      </c>
      <c r="O51" s="392">
        <f t="shared" si="5"/>
        <v>0</v>
      </c>
      <c r="P51" s="392">
        <f t="shared" si="5"/>
        <v>0</v>
      </c>
      <c r="Q51" s="392">
        <f t="shared" si="5"/>
        <v>0</v>
      </c>
      <c r="R51" s="213" t="str">
        <f>IF(P51=Q51,"OK","ERRORE")</f>
        <v>OK</v>
      </c>
    </row>
  </sheetData>
  <sheetProtection password="EA98" sheet="1" objects="1" scenarios="1" formatColumns="0" selectLockedCells="1" selectUnlockedCells="1"/>
  <mergeCells count="4">
    <mergeCell ref="K5:R5"/>
    <mergeCell ref="C5:J5"/>
    <mergeCell ref="A1:P1"/>
    <mergeCell ref="H2:R2"/>
  </mergeCells>
  <printOptions horizontalCentered="1" verticalCentered="1"/>
  <pageMargins left="0.2" right="0" top="0.17" bottom="0.16" header="0.18" footer="0.2"/>
  <pageSetup fitToHeight="1" fitToWidth="1" horizontalDpi="300" verticalDpi="300" orientation="landscape" paperSize="9" scale="7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M49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33203125" defaultRowHeight="10.5"/>
  <cols>
    <col min="1" max="1" width="46.83203125" style="5" customWidth="1"/>
    <col min="2" max="2" width="11.66015625" style="7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365"/>
      <c r="I1" s="362"/>
      <c r="K1" s="3"/>
      <c r="M1"/>
    </row>
    <row r="2" spans="2:13" ht="21" customHeight="1">
      <c r="B2" s="5"/>
      <c r="C2" s="5"/>
      <c r="D2" s="677"/>
      <c r="E2" s="677"/>
      <c r="F2" s="677"/>
      <c r="G2" s="677"/>
      <c r="H2" s="677"/>
      <c r="I2" s="677"/>
      <c r="J2" s="366"/>
      <c r="K2" s="3"/>
      <c r="M2"/>
    </row>
    <row r="3" spans="1:9" ht="21" customHeight="1">
      <c r="A3" s="218" t="s">
        <v>206</v>
      </c>
      <c r="C3" s="5"/>
      <c r="D3" s="5"/>
      <c r="E3" s="5"/>
      <c r="F3" s="5"/>
      <c r="G3" s="5"/>
      <c r="H3" s="5"/>
      <c r="I3" s="5"/>
    </row>
    <row r="4" spans="1:9" ht="49.5" customHeight="1">
      <c r="A4" s="205" t="s">
        <v>139</v>
      </c>
      <c r="B4" s="205" t="s">
        <v>138</v>
      </c>
      <c r="C4" s="205" t="str">
        <f>"Presenti 31.12 anno precedente (Tab 1)"</f>
        <v>Presenti 31.12 anno precedente (Tab 1)</v>
      </c>
      <c r="D4" s="205" t="s">
        <v>164</v>
      </c>
      <c r="E4" s="205" t="s">
        <v>165</v>
      </c>
      <c r="F4" s="205" t="s">
        <v>166</v>
      </c>
      <c r="G4" s="205" t="s">
        <v>177</v>
      </c>
      <c r="H4" s="205" t="s">
        <v>167</v>
      </c>
      <c r="I4" s="205" t="s">
        <v>133</v>
      </c>
    </row>
    <row r="5" spans="1:9" ht="11.25">
      <c r="A5" s="368"/>
      <c r="B5" s="205"/>
      <c r="C5" s="216" t="s">
        <v>140</v>
      </c>
      <c r="D5" s="216" t="s">
        <v>141</v>
      </c>
      <c r="E5" s="216" t="s">
        <v>142</v>
      </c>
      <c r="F5" s="216" t="s">
        <v>143</v>
      </c>
      <c r="G5" s="216" t="s">
        <v>176</v>
      </c>
      <c r="H5" s="216" t="s">
        <v>168</v>
      </c>
      <c r="I5" s="216" t="s">
        <v>169</v>
      </c>
    </row>
    <row r="6" spans="1:9" ht="13.5" customHeight="1">
      <c r="A6" s="175" t="str">
        <f>'t1'!A6</f>
        <v>Comandante Generale</v>
      </c>
      <c r="B6" s="208" t="str">
        <f>'t1'!B6</f>
        <v>0D0219</v>
      </c>
      <c r="C6" s="392">
        <f>'t1'!C6+'t1'!D6</f>
        <v>0</v>
      </c>
      <c r="D6" s="392">
        <f>'t5'!M6+'t5'!N6</f>
        <v>0</v>
      </c>
      <c r="E6" s="393">
        <f>'t6'!K6+'t6'!L6</f>
        <v>0</v>
      </c>
      <c r="F6" s="393">
        <f>'t4'!C49</f>
        <v>0</v>
      </c>
      <c r="G6" s="393">
        <f>C6-D6+E6+F6</f>
        <v>0</v>
      </c>
      <c r="H6" s="393">
        <f>'t4'!AT6</f>
        <v>0</v>
      </c>
      <c r="I6" s="198" t="str">
        <f>IF(H6&lt;=G6,"OK","ERRORE")</f>
        <v>OK</v>
      </c>
    </row>
    <row r="7" spans="1:9" ht="13.5" customHeight="1">
      <c r="A7" s="175" t="str">
        <f>'t1'!A7</f>
        <v>Generale Corpo di Armata</v>
      </c>
      <c r="B7" s="208" t="str">
        <f>'t1'!B7</f>
        <v>0D0554</v>
      </c>
      <c r="C7" s="392">
        <f>'t1'!C7+'t1'!D7</f>
        <v>0</v>
      </c>
      <c r="D7" s="392">
        <f>'t5'!M7+'t5'!N7</f>
        <v>0</v>
      </c>
      <c r="E7" s="393">
        <f>'t6'!K7+'t6'!L7</f>
        <v>0</v>
      </c>
      <c r="F7" s="393">
        <f>'t4'!D49</f>
        <v>0</v>
      </c>
      <c r="G7" s="393">
        <f aca="true" t="shared" si="0" ref="G7:G48">C7-D7+E7+F7</f>
        <v>0</v>
      </c>
      <c r="H7" s="393">
        <f>'t4'!AT7</f>
        <v>0</v>
      </c>
      <c r="I7" s="198" t="str">
        <f aca="true" t="shared" si="1" ref="I7:I48">IF(H7&lt;=G7,"OK","ERRORE")</f>
        <v>OK</v>
      </c>
    </row>
    <row r="8" spans="1:9" ht="13.5" customHeight="1">
      <c r="A8" s="175" t="str">
        <f>'t1'!A8</f>
        <v>Generale di Divisione</v>
      </c>
      <c r="B8" s="208" t="str">
        <f>'t1'!B8</f>
        <v>0D0221</v>
      </c>
      <c r="C8" s="392">
        <f>'t1'!C8+'t1'!D8</f>
        <v>0</v>
      </c>
      <c r="D8" s="392">
        <f>'t5'!M8+'t5'!N8</f>
        <v>0</v>
      </c>
      <c r="E8" s="393">
        <f>'t6'!K8+'t6'!L8</f>
        <v>0</v>
      </c>
      <c r="F8" s="393">
        <f>'t4'!E49</f>
        <v>0</v>
      </c>
      <c r="G8" s="393">
        <f t="shared" si="0"/>
        <v>0</v>
      </c>
      <c r="H8" s="393">
        <f>'t4'!AT8</f>
        <v>0</v>
      </c>
      <c r="I8" s="198" t="str">
        <f t="shared" si="1"/>
        <v>OK</v>
      </c>
    </row>
    <row r="9" spans="1:9" ht="13.5" customHeight="1">
      <c r="A9" s="175" t="str">
        <f>'t1'!A9</f>
        <v>Generale di Brigata</v>
      </c>
      <c r="B9" s="208" t="str">
        <f>'t1'!B9</f>
        <v>0D0220</v>
      </c>
      <c r="C9" s="392">
        <f>'t1'!C9+'t1'!D9</f>
        <v>0</v>
      </c>
      <c r="D9" s="392">
        <f>'t5'!M9+'t5'!N9</f>
        <v>0</v>
      </c>
      <c r="E9" s="393">
        <f>'t6'!K9+'t6'!L9</f>
        <v>0</v>
      </c>
      <c r="F9" s="393">
        <f>'t4'!F49</f>
        <v>0</v>
      </c>
      <c r="G9" s="393">
        <f t="shared" si="0"/>
        <v>0</v>
      </c>
      <c r="H9" s="393">
        <f>'t4'!AT9</f>
        <v>0</v>
      </c>
      <c r="I9" s="198" t="str">
        <f t="shared" si="1"/>
        <v>OK</v>
      </c>
    </row>
    <row r="10" spans="1:9" ht="13.5" customHeight="1">
      <c r="A10" s="175" t="str">
        <f>'t1'!A10</f>
        <v>Colonnello + 25 Anni</v>
      </c>
      <c r="B10" s="208" t="str">
        <f>'t1'!B10</f>
        <v>0D0218</v>
      </c>
      <c r="C10" s="392">
        <f>'t1'!C10+'t1'!D10</f>
        <v>0</v>
      </c>
      <c r="D10" s="392">
        <f>'t5'!M10+'t5'!N10</f>
        <v>0</v>
      </c>
      <c r="E10" s="393">
        <f>'t6'!K10+'t6'!L10</f>
        <v>0</v>
      </c>
      <c r="F10" s="393">
        <f>'t4'!G49</f>
        <v>0</v>
      </c>
      <c r="G10" s="393">
        <f t="shared" si="0"/>
        <v>0</v>
      </c>
      <c r="H10" s="393">
        <f>'t4'!AT10</f>
        <v>0</v>
      </c>
      <c r="I10" s="198" t="str">
        <f t="shared" si="1"/>
        <v>OK</v>
      </c>
    </row>
    <row r="11" spans="1:9" ht="13.5" customHeight="1">
      <c r="A11" s="175" t="str">
        <f>'t1'!A11</f>
        <v>Colonnello + 23 Anni</v>
      </c>
      <c r="B11" s="208" t="str">
        <f>'t1'!B11</f>
        <v>0D0524</v>
      </c>
      <c r="C11" s="392">
        <f>'t1'!C11+'t1'!D11</f>
        <v>0</v>
      </c>
      <c r="D11" s="392">
        <f>'t5'!M11+'t5'!N11</f>
        <v>0</v>
      </c>
      <c r="E11" s="393">
        <f>'t6'!K11+'t6'!L11</f>
        <v>0</v>
      </c>
      <c r="F11" s="393">
        <f>'t4'!H49</f>
        <v>0</v>
      </c>
      <c r="G11" s="393">
        <f t="shared" si="0"/>
        <v>0</v>
      </c>
      <c r="H11" s="393">
        <f>'t4'!AT11</f>
        <v>0</v>
      </c>
      <c r="I11" s="198" t="str">
        <f t="shared" si="1"/>
        <v>OK</v>
      </c>
    </row>
    <row r="12" spans="1:9" ht="13.5" customHeight="1">
      <c r="A12" s="175" t="str">
        <f>'t1'!A12</f>
        <v>Colonnello</v>
      </c>
      <c r="B12" s="208" t="str">
        <f>'t1'!B12</f>
        <v>0D0217</v>
      </c>
      <c r="C12" s="392">
        <f>'t1'!C12+'t1'!D12</f>
        <v>0</v>
      </c>
      <c r="D12" s="392">
        <f>'t5'!M12+'t5'!N12</f>
        <v>0</v>
      </c>
      <c r="E12" s="393">
        <f>'t6'!K12+'t6'!L12</f>
        <v>0</v>
      </c>
      <c r="F12" s="393">
        <f>'t4'!I49</f>
        <v>0</v>
      </c>
      <c r="G12" s="393">
        <f t="shared" si="0"/>
        <v>0</v>
      </c>
      <c r="H12" s="393">
        <f>'t4'!AT12</f>
        <v>0</v>
      </c>
      <c r="I12" s="198" t="str">
        <f t="shared" si="1"/>
        <v>OK</v>
      </c>
    </row>
    <row r="13" spans="1:9" ht="13.5" customHeight="1">
      <c r="A13" s="175" t="str">
        <f>'t1'!A13</f>
        <v>Tenente Colonnello + 25 Anni</v>
      </c>
      <c r="B13" s="208" t="str">
        <f>'t1'!B13</f>
        <v>0D0229</v>
      </c>
      <c r="C13" s="392">
        <f>'t1'!C13+'t1'!D13</f>
        <v>0</v>
      </c>
      <c r="D13" s="392">
        <f>'t5'!M13+'t5'!N13</f>
        <v>0</v>
      </c>
      <c r="E13" s="393">
        <f>'t6'!K13+'t6'!L13</f>
        <v>0</v>
      </c>
      <c r="F13" s="393">
        <f>'t4'!J49</f>
        <v>0</v>
      </c>
      <c r="G13" s="393">
        <f t="shared" si="0"/>
        <v>0</v>
      </c>
      <c r="H13" s="393">
        <f>'t4'!AT13</f>
        <v>0</v>
      </c>
      <c r="I13" s="198" t="str">
        <f t="shared" si="1"/>
        <v>OK</v>
      </c>
    </row>
    <row r="14" spans="1:9" ht="13.5" customHeight="1">
      <c r="A14" s="175" t="str">
        <f>'t1'!A14</f>
        <v>Tenente Colonnello + 23 Anni</v>
      </c>
      <c r="B14" s="208" t="str">
        <f>'t1'!B14</f>
        <v>0D0525</v>
      </c>
      <c r="C14" s="392">
        <f>'t1'!C14+'t1'!D14</f>
        <v>0</v>
      </c>
      <c r="D14" s="392">
        <f>'t5'!M14+'t5'!N14</f>
        <v>0</v>
      </c>
      <c r="E14" s="393">
        <f>'t6'!K14+'t6'!L14</f>
        <v>0</v>
      </c>
      <c r="F14" s="393">
        <f>'t4'!K49</f>
        <v>0</v>
      </c>
      <c r="G14" s="393">
        <f t="shared" si="0"/>
        <v>0</v>
      </c>
      <c r="H14" s="393">
        <f>'t4'!AT14</f>
        <v>0</v>
      </c>
      <c r="I14" s="198" t="str">
        <f t="shared" si="1"/>
        <v>OK</v>
      </c>
    </row>
    <row r="15" spans="1:9" ht="13.5" customHeight="1">
      <c r="A15" s="175" t="str">
        <f>'t1'!A15</f>
        <v>Tenente Colonnello + 15 Anni</v>
      </c>
      <c r="B15" s="208" t="str">
        <f>'t1'!B15</f>
        <v>0D0228</v>
      </c>
      <c r="C15" s="392">
        <f>'t1'!C15+'t1'!D15</f>
        <v>0</v>
      </c>
      <c r="D15" s="392">
        <f>'t5'!M15+'t5'!N15</f>
        <v>0</v>
      </c>
      <c r="E15" s="393">
        <f>'t6'!K15+'t6'!L15</f>
        <v>0</v>
      </c>
      <c r="F15" s="393">
        <f>'t4'!L49</f>
        <v>0</v>
      </c>
      <c r="G15" s="393">
        <f t="shared" si="0"/>
        <v>0</v>
      </c>
      <c r="H15" s="393">
        <f>'t4'!AT15</f>
        <v>0</v>
      </c>
      <c r="I15" s="198" t="str">
        <f t="shared" si="1"/>
        <v>OK</v>
      </c>
    </row>
    <row r="16" spans="1:9" ht="13.5" customHeight="1">
      <c r="A16" s="175" t="str">
        <f>'t1'!A16</f>
        <v>Tenente Colonnello + 13 Anni</v>
      </c>
      <c r="B16" s="208" t="str">
        <f>'t1'!B16</f>
        <v>0D0526</v>
      </c>
      <c r="C16" s="392">
        <f>'t1'!C16+'t1'!D16</f>
        <v>0</v>
      </c>
      <c r="D16" s="392">
        <f>'t5'!M16+'t5'!N16</f>
        <v>0</v>
      </c>
      <c r="E16" s="393">
        <f>'t6'!K16+'t6'!L16</f>
        <v>0</v>
      </c>
      <c r="F16" s="393">
        <f>'t4'!M49</f>
        <v>0</v>
      </c>
      <c r="G16" s="393">
        <f t="shared" si="0"/>
        <v>0</v>
      </c>
      <c r="H16" s="393">
        <f>'t4'!AT16</f>
        <v>0</v>
      </c>
      <c r="I16" s="198" t="str">
        <f t="shared" si="1"/>
        <v>OK</v>
      </c>
    </row>
    <row r="17" spans="1:9" ht="13.5" customHeight="1">
      <c r="A17" s="175" t="str">
        <f>'t1'!A17</f>
        <v>Maggiore + 25 Anni</v>
      </c>
      <c r="B17" s="208" t="str">
        <f>'t1'!B17</f>
        <v>0D0223</v>
      </c>
      <c r="C17" s="392">
        <f>'t1'!C17+'t1'!D17</f>
        <v>0</v>
      </c>
      <c r="D17" s="392">
        <f>'t5'!M17+'t5'!N17</f>
        <v>0</v>
      </c>
      <c r="E17" s="393">
        <f>'t6'!K17+'t6'!L17</f>
        <v>0</v>
      </c>
      <c r="F17" s="393">
        <f>'t4'!N49</f>
        <v>0</v>
      </c>
      <c r="G17" s="393">
        <f t="shared" si="0"/>
        <v>0</v>
      </c>
      <c r="H17" s="393">
        <f>'t4'!AT17</f>
        <v>0</v>
      </c>
      <c r="I17" s="198" t="str">
        <f t="shared" si="1"/>
        <v>OK</v>
      </c>
    </row>
    <row r="18" spans="1:9" ht="13.5" customHeight="1">
      <c r="A18" s="175" t="str">
        <f>'t1'!A18</f>
        <v>Maggiore + 23 Anni</v>
      </c>
      <c r="B18" s="208" t="str">
        <f>'t1'!B18</f>
        <v>0D0527</v>
      </c>
      <c r="C18" s="392">
        <f>'t1'!C18+'t1'!D18</f>
        <v>0</v>
      </c>
      <c r="D18" s="392">
        <f>'t5'!M18+'t5'!N18</f>
        <v>0</v>
      </c>
      <c r="E18" s="393">
        <f>'t6'!K18+'t6'!L18</f>
        <v>0</v>
      </c>
      <c r="F18" s="393">
        <f>'t4'!O49</f>
        <v>0</v>
      </c>
      <c r="G18" s="393">
        <f t="shared" si="0"/>
        <v>0</v>
      </c>
      <c r="H18" s="393">
        <f>'t4'!AT18</f>
        <v>0</v>
      </c>
      <c r="I18" s="198" t="str">
        <f t="shared" si="1"/>
        <v>OK</v>
      </c>
    </row>
    <row r="19" spans="1:9" ht="13.5" customHeight="1">
      <c r="A19" s="175" t="str">
        <f>'t1'!A19</f>
        <v>Maggiore + 15 Anni</v>
      </c>
      <c r="B19" s="208" t="str">
        <f>'t1'!B19</f>
        <v>0D0302</v>
      </c>
      <c r="C19" s="392">
        <f>'t1'!C19+'t1'!D19</f>
        <v>0</v>
      </c>
      <c r="D19" s="392">
        <f>'t5'!M19+'t5'!N19</f>
        <v>0</v>
      </c>
      <c r="E19" s="393">
        <f>'t6'!K19+'t6'!L19</f>
        <v>0</v>
      </c>
      <c r="F19" s="393">
        <f>'t4'!P49</f>
        <v>0</v>
      </c>
      <c r="G19" s="393">
        <f t="shared" si="0"/>
        <v>0</v>
      </c>
      <c r="H19" s="393">
        <f>'t4'!AT19</f>
        <v>0</v>
      </c>
      <c r="I19" s="198" t="str">
        <f t="shared" si="1"/>
        <v>OK</v>
      </c>
    </row>
    <row r="20" spans="1:9" ht="13.5" customHeight="1">
      <c r="A20" s="175" t="str">
        <f>'t1'!A20</f>
        <v>Maggiore + 13 Anni</v>
      </c>
      <c r="B20" s="208" t="str">
        <f>'t1'!B20</f>
        <v>0D0528</v>
      </c>
      <c r="C20" s="392">
        <f>'t1'!C20+'t1'!D20</f>
        <v>0</v>
      </c>
      <c r="D20" s="392">
        <f>'t5'!M20+'t5'!N20</f>
        <v>0</v>
      </c>
      <c r="E20" s="393">
        <f>'t6'!K20+'t6'!L20</f>
        <v>0</v>
      </c>
      <c r="F20" s="393">
        <f>'t4'!Q49</f>
        <v>0</v>
      </c>
      <c r="G20" s="393">
        <f t="shared" si="0"/>
        <v>0</v>
      </c>
      <c r="H20" s="393">
        <f>'t4'!AT20</f>
        <v>0</v>
      </c>
      <c r="I20" s="198" t="str">
        <f t="shared" si="1"/>
        <v>OK</v>
      </c>
    </row>
    <row r="21" spans="1:9" ht="13.5" customHeight="1">
      <c r="A21" s="175" t="str">
        <f>'t1'!A21</f>
        <v>Capitano + 25 Anni</v>
      </c>
      <c r="B21" s="208" t="str">
        <f>'t1'!B21</f>
        <v>0D0233</v>
      </c>
      <c r="C21" s="392">
        <f>'t1'!C21+'t1'!D21</f>
        <v>0</v>
      </c>
      <c r="D21" s="392">
        <f>'t5'!M21+'t5'!N21</f>
        <v>0</v>
      </c>
      <c r="E21" s="393">
        <f>'t6'!K21+'t6'!L21</f>
        <v>0</v>
      </c>
      <c r="F21" s="393">
        <f>'t4'!R49</f>
        <v>0</v>
      </c>
      <c r="G21" s="393">
        <f t="shared" si="0"/>
        <v>0</v>
      </c>
      <c r="H21" s="393">
        <f>'t4'!AT21</f>
        <v>0</v>
      </c>
      <c r="I21" s="198" t="str">
        <f t="shared" si="1"/>
        <v>OK</v>
      </c>
    </row>
    <row r="22" spans="1:9" ht="13.5" customHeight="1">
      <c r="A22" s="175" t="str">
        <f>'t1'!A22</f>
        <v>Capitano + 23 Anni</v>
      </c>
      <c r="B22" s="208" t="str">
        <f>'t1'!B22</f>
        <v>0D0529</v>
      </c>
      <c r="C22" s="392">
        <f>'t1'!C22+'t1'!D22</f>
        <v>0</v>
      </c>
      <c r="D22" s="392">
        <f>'t5'!M22+'t5'!N22</f>
        <v>0</v>
      </c>
      <c r="E22" s="393">
        <f>'t6'!K22+'t6'!L22</f>
        <v>0</v>
      </c>
      <c r="F22" s="393">
        <f>'t4'!S49</f>
        <v>0</v>
      </c>
      <c r="G22" s="393">
        <f t="shared" si="0"/>
        <v>0</v>
      </c>
      <c r="H22" s="393">
        <f>'t4'!AT22</f>
        <v>0</v>
      </c>
      <c r="I22" s="198" t="str">
        <f t="shared" si="1"/>
        <v>OK</v>
      </c>
    </row>
    <row r="23" spans="1:9" ht="13.5" customHeight="1">
      <c r="A23" s="175" t="str">
        <f>'t1'!A23</f>
        <v>Capitano + 15 Anni</v>
      </c>
      <c r="B23" s="208" t="str">
        <f>'t1'!B23</f>
        <v>0D0232</v>
      </c>
      <c r="C23" s="392">
        <f>'t1'!C23+'t1'!D23</f>
        <v>0</v>
      </c>
      <c r="D23" s="392">
        <f>'t5'!M23+'t5'!N23</f>
        <v>0</v>
      </c>
      <c r="E23" s="393">
        <f>'t6'!K23+'t6'!L23</f>
        <v>0</v>
      </c>
      <c r="F23" s="393">
        <f>'t4'!T49</f>
        <v>0</v>
      </c>
      <c r="G23" s="393">
        <f t="shared" si="0"/>
        <v>0</v>
      </c>
      <c r="H23" s="393">
        <f>'t4'!AT23</f>
        <v>0</v>
      </c>
      <c r="I23" s="198" t="str">
        <f t="shared" si="1"/>
        <v>OK</v>
      </c>
    </row>
    <row r="24" spans="1:9" ht="13.5" customHeight="1">
      <c r="A24" s="175" t="str">
        <f>'t1'!A24</f>
        <v>Capitano + 13 Anni</v>
      </c>
      <c r="B24" s="208" t="str">
        <f>'t1'!B24</f>
        <v>0D0530</v>
      </c>
      <c r="C24" s="392">
        <f>'t1'!C24+'t1'!D24</f>
        <v>0</v>
      </c>
      <c r="D24" s="392">
        <f>'t5'!M24+'t5'!N24</f>
        <v>0</v>
      </c>
      <c r="E24" s="393">
        <f>'t6'!K24+'t6'!L24</f>
        <v>0</v>
      </c>
      <c r="F24" s="393">
        <f>'t4'!U49</f>
        <v>0</v>
      </c>
      <c r="G24" s="393">
        <f t="shared" si="0"/>
        <v>0</v>
      </c>
      <c r="H24" s="393">
        <f>'t4'!AT24</f>
        <v>0</v>
      </c>
      <c r="I24" s="198" t="str">
        <f t="shared" si="1"/>
        <v>OK</v>
      </c>
    </row>
    <row r="25" spans="1:9" ht="13.5" customHeight="1">
      <c r="A25" s="175" t="str">
        <f>'t1'!A25</f>
        <v>Tenente Colonnello</v>
      </c>
      <c r="B25" s="208" t="str">
        <f>'t1'!B25</f>
        <v>019312</v>
      </c>
      <c r="C25" s="392">
        <f>'t1'!C25+'t1'!D25</f>
        <v>0</v>
      </c>
      <c r="D25" s="392">
        <f>'t5'!M25+'t5'!N25</f>
        <v>0</v>
      </c>
      <c r="E25" s="393">
        <f>'t6'!K25+'t6'!L25</f>
        <v>0</v>
      </c>
      <c r="F25" s="393">
        <f>'t4'!V49</f>
        <v>0</v>
      </c>
      <c r="G25" s="393">
        <f t="shared" si="0"/>
        <v>0</v>
      </c>
      <c r="H25" s="393">
        <f>'t4'!AT25</f>
        <v>0</v>
      </c>
      <c r="I25" s="198" t="str">
        <f t="shared" si="1"/>
        <v>OK</v>
      </c>
    </row>
    <row r="26" spans="1:9" ht="13.5" customHeight="1">
      <c r="A26" s="175" t="str">
        <f>'t1'!A26</f>
        <v>Maggiore </v>
      </c>
      <c r="B26" s="208" t="str">
        <f>'t1'!B26</f>
        <v>019222</v>
      </c>
      <c r="C26" s="392">
        <f>'t1'!C26+'t1'!D26</f>
        <v>0</v>
      </c>
      <c r="D26" s="392">
        <f>'t5'!M26+'t5'!N26</f>
        <v>0</v>
      </c>
      <c r="E26" s="393">
        <f>'t6'!K26+'t6'!L26</f>
        <v>0</v>
      </c>
      <c r="F26" s="393">
        <f>'t4'!W49</f>
        <v>0</v>
      </c>
      <c r="G26" s="393">
        <f t="shared" si="0"/>
        <v>0</v>
      </c>
      <c r="H26" s="393">
        <f>'t4'!AT26</f>
        <v>0</v>
      </c>
      <c r="I26" s="198" t="str">
        <f t="shared" si="1"/>
        <v>OK</v>
      </c>
    </row>
    <row r="27" spans="1:9" ht="13.5" customHeight="1">
      <c r="A27" s="175" t="str">
        <f>'t1'!A27</f>
        <v>Capitano</v>
      </c>
      <c r="B27" s="208" t="str">
        <f>'t1'!B27</f>
        <v>018213</v>
      </c>
      <c r="C27" s="392">
        <f>'t1'!C27+'t1'!D27</f>
        <v>0</v>
      </c>
      <c r="D27" s="392">
        <f>'t5'!M27+'t5'!N27</f>
        <v>0</v>
      </c>
      <c r="E27" s="393">
        <f>'t6'!K27+'t6'!L27</f>
        <v>0</v>
      </c>
      <c r="F27" s="393">
        <f>'t4'!X49</f>
        <v>0</v>
      </c>
      <c r="G27" s="393">
        <f t="shared" si="0"/>
        <v>0</v>
      </c>
      <c r="H27" s="393">
        <f>'t4'!AT27</f>
        <v>0</v>
      </c>
      <c r="I27" s="198" t="str">
        <f t="shared" si="1"/>
        <v>OK</v>
      </c>
    </row>
    <row r="28" spans="1:9" ht="13.5" customHeight="1">
      <c r="A28" s="175" t="str">
        <f>'t1'!A28</f>
        <v>Tenente </v>
      </c>
      <c r="B28" s="208" t="str">
        <f>'t1'!B28</f>
        <v>018226</v>
      </c>
      <c r="C28" s="392">
        <f>'t1'!C28+'t1'!D28</f>
        <v>0</v>
      </c>
      <c r="D28" s="392">
        <f>'t5'!M28+'t5'!N28</f>
        <v>0</v>
      </c>
      <c r="E28" s="393">
        <f>'t6'!K28+'t6'!L28</f>
        <v>0</v>
      </c>
      <c r="F28" s="393">
        <f>'t4'!Y49</f>
        <v>0</v>
      </c>
      <c r="G28" s="393">
        <f t="shared" si="0"/>
        <v>0</v>
      </c>
      <c r="H28" s="393">
        <f>'t4'!AT28</f>
        <v>0</v>
      </c>
      <c r="I28" s="198" t="str">
        <f t="shared" si="1"/>
        <v>OK</v>
      </c>
    </row>
    <row r="29" spans="1:9" ht="13.5" customHeight="1">
      <c r="A29" s="175" t="str">
        <f>'t1'!A29</f>
        <v>Sottotenente </v>
      </c>
      <c r="B29" s="208" t="str">
        <f>'t1'!B29</f>
        <v>017225</v>
      </c>
      <c r="C29" s="392">
        <f>'t1'!C29+'t1'!D29</f>
        <v>0</v>
      </c>
      <c r="D29" s="392">
        <f>'t5'!M29+'t5'!N29</f>
        <v>0</v>
      </c>
      <c r="E29" s="393">
        <f>'t6'!K29+'t6'!L29</f>
        <v>0</v>
      </c>
      <c r="F29" s="393">
        <f>'t4'!Z49</f>
        <v>0</v>
      </c>
      <c r="G29" s="393">
        <f t="shared" si="0"/>
        <v>0</v>
      </c>
      <c r="H29" s="393">
        <f>'t4'!AT29</f>
        <v>0</v>
      </c>
      <c r="I29" s="198" t="str">
        <f t="shared" si="1"/>
        <v>OK</v>
      </c>
    </row>
    <row r="30" spans="1:9" ht="13.5" customHeight="1">
      <c r="A30" s="175" t="str">
        <f>'t1'!A30</f>
        <v>Maresciallo Aiutante S.U.P.S. Luogotenente </v>
      </c>
      <c r="B30" s="208" t="str">
        <f>'t1'!B30</f>
        <v>017836</v>
      </c>
      <c r="C30" s="392">
        <f>'t1'!C30+'t1'!D30</f>
        <v>0</v>
      </c>
      <c r="D30" s="392">
        <f>'t5'!M30+'t5'!N30</f>
        <v>0</v>
      </c>
      <c r="E30" s="393">
        <f>'t6'!K30+'t6'!L30</f>
        <v>0</v>
      </c>
      <c r="F30" s="393">
        <f>'t4'!AA49</f>
        <v>0</v>
      </c>
      <c r="G30" s="393">
        <f t="shared" si="0"/>
        <v>0</v>
      </c>
      <c r="H30" s="393">
        <f>'t4'!AT30</f>
        <v>0</v>
      </c>
      <c r="I30" s="198" t="str">
        <f t="shared" si="1"/>
        <v>OK</v>
      </c>
    </row>
    <row r="31" spans="1:9" ht="13.5" customHeight="1">
      <c r="A31" s="175" t="str">
        <f>'t1'!A31</f>
        <v>Maresciallo Aiutante S.Ups Con 8 Anni Nel Grado</v>
      </c>
      <c r="B31" s="208" t="str">
        <f>'t1'!B31</f>
        <v>017837</v>
      </c>
      <c r="C31" s="392">
        <f>'t1'!C31+'t1'!D31</f>
        <v>0</v>
      </c>
      <c r="D31" s="392">
        <f>'t5'!M31+'t5'!N31</f>
        <v>0</v>
      </c>
      <c r="E31" s="393">
        <f>'t6'!K31+'t6'!L31</f>
        <v>0</v>
      </c>
      <c r="F31" s="393">
        <f>'t4'!AB49</f>
        <v>0</v>
      </c>
      <c r="G31" s="393">
        <f t="shared" si="0"/>
        <v>0</v>
      </c>
      <c r="H31" s="393">
        <f>'t4'!AT31</f>
        <v>0</v>
      </c>
      <c r="I31" s="198" t="str">
        <f t="shared" si="1"/>
        <v>OK</v>
      </c>
    </row>
    <row r="32" spans="1:9" ht="13.5" customHeight="1">
      <c r="A32" s="175" t="str">
        <f>'t1'!A32</f>
        <v>Maresciallo Aiutante</v>
      </c>
      <c r="B32" s="208" t="str">
        <f>'t1'!B32</f>
        <v>017237</v>
      </c>
      <c r="C32" s="392">
        <f>'t1'!C32+'t1'!D32</f>
        <v>0</v>
      </c>
      <c r="D32" s="392">
        <f>'t5'!M32+'t5'!N32</f>
        <v>0</v>
      </c>
      <c r="E32" s="393">
        <f>'t6'!K32+'t6'!L32</f>
        <v>0</v>
      </c>
      <c r="F32" s="393">
        <f>'t4'!AC49</f>
        <v>0</v>
      </c>
      <c r="G32" s="393">
        <f t="shared" si="0"/>
        <v>0</v>
      </c>
      <c r="H32" s="393">
        <f>'t4'!AT32</f>
        <v>0</v>
      </c>
      <c r="I32" s="198" t="str">
        <f t="shared" si="1"/>
        <v>OK</v>
      </c>
    </row>
    <row r="33" spans="1:9" ht="13.5" customHeight="1">
      <c r="A33" s="175" t="str">
        <f>'t1'!A33</f>
        <v>Maresciallo Capo Con 10 Anni</v>
      </c>
      <c r="B33" s="208" t="str">
        <f>'t1'!B33</f>
        <v>016MC0</v>
      </c>
      <c r="C33" s="392">
        <f>'t1'!C33+'t1'!D33</f>
        <v>0</v>
      </c>
      <c r="D33" s="392">
        <f>'t5'!M33+'t5'!N33</f>
        <v>0</v>
      </c>
      <c r="E33" s="393">
        <f>'t6'!K33+'t6'!L33</f>
        <v>0</v>
      </c>
      <c r="F33" s="393">
        <f>'t4'!AD49</f>
        <v>0</v>
      </c>
      <c r="G33" s="393">
        <f t="shared" si="0"/>
        <v>0</v>
      </c>
      <c r="H33" s="393">
        <f>'t4'!AT33</f>
        <v>0</v>
      </c>
      <c r="I33" s="198" t="str">
        <f t="shared" si="1"/>
        <v>OK</v>
      </c>
    </row>
    <row r="34" spans="1:9" ht="13.5" customHeight="1">
      <c r="A34" s="175" t="str">
        <f>'t1'!A34</f>
        <v>Maresciallo Capo</v>
      </c>
      <c r="B34" s="208" t="str">
        <f>'t1'!B34</f>
        <v>016224</v>
      </c>
      <c r="C34" s="392">
        <f>'t1'!C34+'t1'!D34</f>
        <v>0</v>
      </c>
      <c r="D34" s="392">
        <f>'t5'!M34+'t5'!N34</f>
        <v>0</v>
      </c>
      <c r="E34" s="393">
        <f>'t6'!K34+'t6'!L34</f>
        <v>0</v>
      </c>
      <c r="F34" s="393">
        <f>'t4'!AE49</f>
        <v>0</v>
      </c>
      <c r="G34" s="393">
        <f t="shared" si="0"/>
        <v>0</v>
      </c>
      <c r="H34" s="393">
        <f>'t4'!AT34</f>
        <v>0</v>
      </c>
      <c r="I34" s="198" t="str">
        <f t="shared" si="1"/>
        <v>OK</v>
      </c>
    </row>
    <row r="35" spans="1:9" ht="13.5" customHeight="1">
      <c r="A35" s="175" t="str">
        <f>'t1'!A35</f>
        <v>Maresciallo Ordinario</v>
      </c>
      <c r="B35" s="208" t="str">
        <f>'t1'!B35</f>
        <v>015238</v>
      </c>
      <c r="C35" s="392">
        <f>'t1'!C35+'t1'!D35</f>
        <v>0</v>
      </c>
      <c r="D35" s="392">
        <f>'t5'!M35+'t5'!N35</f>
        <v>0</v>
      </c>
      <c r="E35" s="393">
        <f>'t6'!K35+'t6'!L35</f>
        <v>0</v>
      </c>
      <c r="F35" s="393">
        <f>'t4'!AF49</f>
        <v>0</v>
      </c>
      <c r="G35" s="393">
        <f t="shared" si="0"/>
        <v>0</v>
      </c>
      <c r="H35" s="393">
        <f>'t4'!AT35</f>
        <v>0</v>
      </c>
      <c r="I35" s="198" t="str">
        <f t="shared" si="1"/>
        <v>OK</v>
      </c>
    </row>
    <row r="36" spans="1:9" ht="13.5" customHeight="1">
      <c r="A36" s="175" t="str">
        <f>'t1'!A36</f>
        <v>Maresciallo</v>
      </c>
      <c r="B36" s="208" t="str">
        <f>'t1'!B36</f>
        <v>014324</v>
      </c>
      <c r="C36" s="392">
        <f>'t1'!C36+'t1'!D36</f>
        <v>0</v>
      </c>
      <c r="D36" s="392">
        <f>'t5'!M36+'t5'!N36</f>
        <v>0</v>
      </c>
      <c r="E36" s="393">
        <f>'t6'!K36+'t6'!L36</f>
        <v>0</v>
      </c>
      <c r="F36" s="393">
        <f>'t4'!AG49</f>
        <v>0</v>
      </c>
      <c r="G36" s="393">
        <f t="shared" si="0"/>
        <v>0</v>
      </c>
      <c r="H36" s="393">
        <f>'t4'!AT36</f>
        <v>0</v>
      </c>
      <c r="I36" s="198" t="str">
        <f t="shared" si="1"/>
        <v>OK</v>
      </c>
    </row>
    <row r="37" spans="1:9" ht="13.5" customHeight="1">
      <c r="A37" s="175" t="str">
        <f>'t1'!A37</f>
        <v>Brigadiere Capo Con 8 Anni Nel Grado</v>
      </c>
      <c r="B37" s="208" t="str">
        <f>'t1'!B37</f>
        <v>015839</v>
      </c>
      <c r="C37" s="392">
        <f>'t1'!C37+'t1'!D37</f>
        <v>0</v>
      </c>
      <c r="D37" s="392">
        <f>'t5'!M37+'t5'!N37</f>
        <v>0</v>
      </c>
      <c r="E37" s="393">
        <f>'t6'!K37+'t6'!L37</f>
        <v>0</v>
      </c>
      <c r="F37" s="393">
        <f>'t4'!AH49</f>
        <v>0</v>
      </c>
      <c r="G37" s="393">
        <f t="shared" si="0"/>
        <v>0</v>
      </c>
      <c r="H37" s="393">
        <f>'t4'!AT37</f>
        <v>0</v>
      </c>
      <c r="I37" s="198" t="str">
        <f t="shared" si="1"/>
        <v>OK</v>
      </c>
    </row>
    <row r="38" spans="1:9" ht="13.5" customHeight="1">
      <c r="A38" s="175" t="str">
        <f>'t1'!A38</f>
        <v>Brigadiere Capo</v>
      </c>
      <c r="B38" s="208" t="str">
        <f>'t1'!B38</f>
        <v>015212</v>
      </c>
      <c r="C38" s="392">
        <f>'t1'!C38+'t1'!D38</f>
        <v>0</v>
      </c>
      <c r="D38" s="392">
        <f>'t5'!M38+'t5'!N38</f>
        <v>0</v>
      </c>
      <c r="E38" s="393">
        <f>'t6'!K38+'t6'!L38</f>
        <v>0</v>
      </c>
      <c r="F38" s="393">
        <f>'t4'!AI49</f>
        <v>0</v>
      </c>
      <c r="G38" s="393">
        <f t="shared" si="0"/>
        <v>0</v>
      </c>
      <c r="H38" s="393">
        <f>'t4'!AT38</f>
        <v>0</v>
      </c>
      <c r="I38" s="198" t="str">
        <f t="shared" si="1"/>
        <v>OK</v>
      </c>
    </row>
    <row r="39" spans="1:9" ht="13.5" customHeight="1">
      <c r="A39" s="175" t="str">
        <f>'t1'!A39</f>
        <v>Brigadiere</v>
      </c>
      <c r="B39" s="208" t="str">
        <f>'t1'!B39</f>
        <v>014211</v>
      </c>
      <c r="C39" s="392">
        <f>'t1'!C39+'t1'!D39</f>
        <v>0</v>
      </c>
      <c r="D39" s="392">
        <f>'t5'!M39+'t5'!N39</f>
        <v>0</v>
      </c>
      <c r="E39" s="393">
        <f>'t6'!K39+'t6'!L39</f>
        <v>0</v>
      </c>
      <c r="F39" s="393">
        <f>'t4'!AJ49</f>
        <v>0</v>
      </c>
      <c r="G39" s="393">
        <f t="shared" si="0"/>
        <v>0</v>
      </c>
      <c r="H39" s="393">
        <f>'t4'!AT39</f>
        <v>0</v>
      </c>
      <c r="I39" s="198" t="str">
        <f t="shared" si="1"/>
        <v>OK</v>
      </c>
    </row>
    <row r="40" spans="1:9" ht="13.5" customHeight="1">
      <c r="A40" s="175" t="str">
        <f>'t1'!A40</f>
        <v>Vice Brigadiere</v>
      </c>
      <c r="B40" s="208" t="str">
        <f>'t1'!B40</f>
        <v>014230</v>
      </c>
      <c r="C40" s="392">
        <f>'t1'!C40+'t1'!D40</f>
        <v>0</v>
      </c>
      <c r="D40" s="392">
        <f>'t5'!M40+'t5'!N40</f>
        <v>0</v>
      </c>
      <c r="E40" s="393">
        <f>'t6'!K40+'t6'!L40</f>
        <v>0</v>
      </c>
      <c r="F40" s="393">
        <f>'t4'!AK49</f>
        <v>0</v>
      </c>
      <c r="G40" s="393">
        <f t="shared" si="0"/>
        <v>0</v>
      </c>
      <c r="H40" s="393">
        <f>'t4'!AT40</f>
        <v>0</v>
      </c>
      <c r="I40" s="198" t="str">
        <f t="shared" si="1"/>
        <v>OK</v>
      </c>
    </row>
    <row r="41" spans="1:9" ht="13.5" customHeight="1">
      <c r="A41" s="175" t="str">
        <f>'t1'!A41</f>
        <v>Appuntato Scelto Con 8 Anni Nel Grado</v>
      </c>
      <c r="B41" s="208" t="str">
        <f>'t1'!B41</f>
        <v>013842</v>
      </c>
      <c r="C41" s="392">
        <f>'t1'!C41+'t1'!D41</f>
        <v>0</v>
      </c>
      <c r="D41" s="392">
        <f>'t5'!M41+'t5'!N41</f>
        <v>0</v>
      </c>
      <c r="E41" s="393">
        <f>'t6'!K41+'t6'!L41</f>
        <v>0</v>
      </c>
      <c r="F41" s="393">
        <f>'t4'!AL49</f>
        <v>0</v>
      </c>
      <c r="G41" s="393">
        <f t="shared" si="0"/>
        <v>0</v>
      </c>
      <c r="H41" s="393">
        <f>'t4'!AT41</f>
        <v>0</v>
      </c>
      <c r="I41" s="198" t="str">
        <f t="shared" si="1"/>
        <v>OK</v>
      </c>
    </row>
    <row r="42" spans="1:9" ht="13.5" customHeight="1">
      <c r="A42" s="175" t="str">
        <f>'t1'!A42</f>
        <v>Appuntato Scelto</v>
      </c>
      <c r="B42" s="208" t="str">
        <f>'t1'!B42</f>
        <v>013231</v>
      </c>
      <c r="C42" s="392">
        <f>'t1'!C42+'t1'!D42</f>
        <v>0</v>
      </c>
      <c r="D42" s="392">
        <f>'t5'!M42+'t5'!N42</f>
        <v>0</v>
      </c>
      <c r="E42" s="393">
        <f>'t6'!K42+'t6'!L42</f>
        <v>0</v>
      </c>
      <c r="F42" s="393">
        <f>'t4'!AM49</f>
        <v>0</v>
      </c>
      <c r="G42" s="393">
        <f t="shared" si="0"/>
        <v>0</v>
      </c>
      <c r="H42" s="393">
        <f>'t4'!AT42</f>
        <v>0</v>
      </c>
      <c r="I42" s="198" t="str">
        <f t="shared" si="1"/>
        <v>OK</v>
      </c>
    </row>
    <row r="43" spans="1:9" ht="13.5" customHeight="1">
      <c r="A43" s="175" t="str">
        <f>'t1'!A43</f>
        <v>Appuntato</v>
      </c>
      <c r="B43" s="208" t="str">
        <f>'t1'!B43</f>
        <v>013210</v>
      </c>
      <c r="C43" s="392">
        <f>'t1'!C43+'t1'!D43</f>
        <v>0</v>
      </c>
      <c r="D43" s="392">
        <f>'t5'!M43+'t5'!N43</f>
        <v>0</v>
      </c>
      <c r="E43" s="393">
        <f>'t6'!K43+'t6'!L43</f>
        <v>0</v>
      </c>
      <c r="F43" s="393">
        <f>'t4'!AN49</f>
        <v>0</v>
      </c>
      <c r="G43" s="393">
        <f t="shared" si="0"/>
        <v>0</v>
      </c>
      <c r="H43" s="393">
        <f>'t4'!AT43</f>
        <v>0</v>
      </c>
      <c r="I43" s="198" t="str">
        <f t="shared" si="1"/>
        <v>OK</v>
      </c>
    </row>
    <row r="44" spans="1:9" ht="13.5" customHeight="1">
      <c r="A44" s="175" t="str">
        <f>'t1'!A44</f>
        <v>Carabiniere Scelto</v>
      </c>
      <c r="B44" s="208" t="str">
        <f>'t1'!B44</f>
        <v>013216</v>
      </c>
      <c r="C44" s="392">
        <f>'t1'!C44+'t1'!D44</f>
        <v>0</v>
      </c>
      <c r="D44" s="392">
        <f>'t5'!M44+'t5'!N44</f>
        <v>0</v>
      </c>
      <c r="E44" s="393">
        <f>'t6'!K44+'t6'!L44</f>
        <v>0</v>
      </c>
      <c r="F44" s="393">
        <f>'t4'!AO49</f>
        <v>0</v>
      </c>
      <c r="G44" s="393">
        <f t="shared" si="0"/>
        <v>0</v>
      </c>
      <c r="H44" s="393">
        <f>'t4'!AT44</f>
        <v>0</v>
      </c>
      <c r="I44" s="198" t="str">
        <f t="shared" si="1"/>
        <v>OK</v>
      </c>
    </row>
    <row r="45" spans="1:9" ht="13.5" customHeight="1">
      <c r="A45" s="175" t="str">
        <f>'t1'!A45</f>
        <v>Carabiniere</v>
      </c>
      <c r="B45" s="208" t="str">
        <f>'t1'!B45</f>
        <v>013214</v>
      </c>
      <c r="C45" s="392">
        <f>'t1'!C45+'t1'!D45</f>
        <v>0</v>
      </c>
      <c r="D45" s="392">
        <f>'t5'!M45+'t5'!N45</f>
        <v>0</v>
      </c>
      <c r="E45" s="393">
        <f>'t6'!K45+'t6'!L45</f>
        <v>0</v>
      </c>
      <c r="F45" s="393">
        <f>'t4'!AP49</f>
        <v>0</v>
      </c>
      <c r="G45" s="393">
        <f t="shared" si="0"/>
        <v>0</v>
      </c>
      <c r="H45" s="393">
        <f>'t4'!AT45</f>
        <v>0</v>
      </c>
      <c r="I45" s="198" t="str">
        <f t="shared" si="1"/>
        <v>OK</v>
      </c>
    </row>
    <row r="46" spans="1:9" ht="13.5" customHeight="1">
      <c r="A46" s="175" t="str">
        <f>'t1'!A46</f>
        <v>Tenente In Ferma Prefissata</v>
      </c>
      <c r="B46" s="208" t="str">
        <f>'t1'!B46</f>
        <v>000847</v>
      </c>
      <c r="C46" s="392">
        <f>'t1'!C46+'t1'!D46</f>
        <v>0</v>
      </c>
      <c r="D46" s="392">
        <f>'t5'!M46+'t5'!N46</f>
        <v>0</v>
      </c>
      <c r="E46" s="393">
        <f>'t6'!K46+'t6'!L46</f>
        <v>0</v>
      </c>
      <c r="F46" s="393">
        <f>'t4'!AQ49</f>
        <v>0</v>
      </c>
      <c r="G46" s="393">
        <f t="shared" si="0"/>
        <v>0</v>
      </c>
      <c r="H46" s="393">
        <f>'t4'!AT46</f>
        <v>0</v>
      </c>
      <c r="I46" s="198" t="str">
        <f t="shared" si="1"/>
        <v>OK</v>
      </c>
    </row>
    <row r="47" spans="1:9" ht="13.5" customHeight="1">
      <c r="A47" s="175" t="str">
        <f>'t1'!A47</f>
        <v>Sottotenente In Ferma Prefissata</v>
      </c>
      <c r="B47" s="208" t="str">
        <f>'t1'!B47</f>
        <v>000848</v>
      </c>
      <c r="C47" s="392">
        <f>'t1'!C47+'t1'!D47</f>
        <v>0</v>
      </c>
      <c r="D47" s="392">
        <f>'t5'!M47+'t5'!N47</f>
        <v>0</v>
      </c>
      <c r="E47" s="393">
        <f>'t6'!K47+'t6'!L47</f>
        <v>0</v>
      </c>
      <c r="F47" s="393">
        <f>'t4'!AR49</f>
        <v>0</v>
      </c>
      <c r="G47" s="393">
        <f t="shared" si="0"/>
        <v>0</v>
      </c>
      <c r="H47" s="393">
        <f>'t4'!AT47</f>
        <v>0</v>
      </c>
      <c r="I47" s="198" t="str">
        <f t="shared" si="1"/>
        <v>OK</v>
      </c>
    </row>
    <row r="48" spans="1:9" ht="13.5" customHeight="1">
      <c r="A48" s="175" t="str">
        <f>'t1'!A48</f>
        <v>Allievi</v>
      </c>
      <c r="B48" s="208" t="str">
        <f>'t1'!B48</f>
        <v>000180</v>
      </c>
      <c r="C48" s="392">
        <f>'t1'!C48+'t1'!D48</f>
        <v>0</v>
      </c>
      <c r="D48" s="392">
        <f>'t5'!M48+'t5'!N48</f>
        <v>0</v>
      </c>
      <c r="E48" s="393">
        <f>'t6'!K48+'t6'!L48</f>
        <v>0</v>
      </c>
      <c r="F48" s="393">
        <f>'t4'!AS49</f>
        <v>0</v>
      </c>
      <c r="G48" s="393">
        <f t="shared" si="0"/>
        <v>0</v>
      </c>
      <c r="H48" s="393">
        <f>'t4'!AT48</f>
        <v>0</v>
      </c>
      <c r="I48" s="198" t="str">
        <f t="shared" si="1"/>
        <v>OK</v>
      </c>
    </row>
    <row r="49" spans="1:9" s="399" customFormat="1" ht="15.75" customHeight="1">
      <c r="A49" s="432" t="str">
        <f>'t1'!A49</f>
        <v>TOTALE</v>
      </c>
      <c r="B49" s="222"/>
      <c r="C49" s="424">
        <f aca="true" t="shared" si="2" ref="C49:H49">SUM(C6:C48)</f>
        <v>0</v>
      </c>
      <c r="D49" s="424">
        <f t="shared" si="2"/>
        <v>0</v>
      </c>
      <c r="E49" s="424">
        <f t="shared" si="2"/>
        <v>0</v>
      </c>
      <c r="F49" s="424">
        <f t="shared" si="2"/>
        <v>0</v>
      </c>
      <c r="G49" s="424">
        <f t="shared" si="2"/>
        <v>0</v>
      </c>
      <c r="H49" s="424">
        <f t="shared" si="2"/>
        <v>0</v>
      </c>
      <c r="I49" s="199" t="str">
        <f>IF(H49&lt;=G49,"OK","ERRORE")</f>
        <v>OK</v>
      </c>
    </row>
  </sheetData>
  <sheetProtection password="EA98" sheet="1" objects="1" scenarios="1" formatColumns="0" selectLockedCells="1" selectUnlockedCells="1"/>
  <mergeCells count="2">
    <mergeCell ref="D2:I2"/>
    <mergeCell ref="A1:G1"/>
  </mergeCells>
  <printOptions horizontalCentered="1" verticalCentered="1"/>
  <pageMargins left="0" right="0" top="0.17" bottom="0.17" header="0.19" footer="0.2"/>
  <pageSetup fitToHeight="1" fitToWidth="1" horizontalDpi="300" verticalDpi="3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M48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6" sqref="J56"/>
    </sheetView>
  </sheetViews>
  <sheetFormatPr defaultColWidth="9.33203125" defaultRowHeight="10.5"/>
  <cols>
    <col min="1" max="1" width="47.33203125" style="5" customWidth="1"/>
    <col min="2" max="2" width="11.33203125" style="7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23" customWidth="1"/>
    <col min="9" max="9" width="18.33203125" style="123" customWidth="1"/>
    <col min="10" max="10" width="9.33203125" style="123" customWidth="1"/>
  </cols>
  <sheetData>
    <row r="1" spans="1:13" s="5" customFormat="1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362"/>
      <c r="K1" s="3"/>
      <c r="M1"/>
    </row>
    <row r="2" spans="4:13" s="5" customFormat="1" ht="21" customHeight="1">
      <c r="D2" s="677"/>
      <c r="E2" s="677"/>
      <c r="F2" s="677"/>
      <c r="G2" s="677"/>
      <c r="H2" s="677"/>
      <c r="I2" s="677"/>
      <c r="J2" s="366"/>
      <c r="K2" s="3"/>
      <c r="M2"/>
    </row>
    <row r="3" spans="1:6" s="5" customFormat="1" ht="21" customHeight="1">
      <c r="A3" s="218" t="s">
        <v>207</v>
      </c>
      <c r="B3" s="7"/>
      <c r="F3" s="7"/>
    </row>
    <row r="4" spans="1:9" ht="56.25">
      <c r="A4" s="203" t="s">
        <v>178</v>
      </c>
      <c r="B4" s="205" t="s">
        <v>138</v>
      </c>
      <c r="C4" s="204" t="s">
        <v>179</v>
      </c>
      <c r="D4" s="204" t="s">
        <v>183</v>
      </c>
      <c r="E4" s="204" t="s">
        <v>185</v>
      </c>
      <c r="F4" s="204" t="s">
        <v>186</v>
      </c>
      <c r="G4" s="204" t="s">
        <v>137</v>
      </c>
      <c r="H4" s="204" t="s">
        <v>187</v>
      </c>
      <c r="I4" s="204" t="s">
        <v>188</v>
      </c>
    </row>
    <row r="5" spans="1:10" s="221" customFormat="1" ht="10.5">
      <c r="A5" s="202"/>
      <c r="B5" s="216"/>
      <c r="C5" s="219" t="s">
        <v>140</v>
      </c>
      <c r="D5" s="219" t="s">
        <v>141</v>
      </c>
      <c r="E5" s="219" t="s">
        <v>180</v>
      </c>
      <c r="F5" s="219" t="s">
        <v>143</v>
      </c>
      <c r="G5" s="219" t="s">
        <v>181</v>
      </c>
      <c r="H5" s="219" t="s">
        <v>182</v>
      </c>
      <c r="I5" s="219" t="s">
        <v>184</v>
      </c>
      <c r="J5" s="220"/>
    </row>
    <row r="6" spans="1:9" ht="12.75">
      <c r="A6" s="152" t="str">
        <f>'t1'!A6</f>
        <v>Comandante Generale</v>
      </c>
      <c r="B6" s="369" t="str">
        <f>'t1'!B6</f>
        <v>0D0219</v>
      </c>
      <c r="C6" s="394">
        <f>'t12'!C6</f>
        <v>0</v>
      </c>
      <c r="D6" s="395">
        <f>'t12'!D6</f>
        <v>0</v>
      </c>
      <c r="E6" s="396" t="str">
        <f>IF(C6=0," ",D6/C6*12)</f>
        <v> </v>
      </c>
      <c r="F6" s="422">
        <v>43982.56</v>
      </c>
      <c r="G6" s="396" t="str">
        <f>IF(E6=" "," ",E6-F6)</f>
        <v> </v>
      </c>
      <c r="H6" s="397" t="str">
        <f>IF(E6=" "," ",IF(F6=0," ",G6/F6))</f>
        <v> </v>
      </c>
      <c r="I6" s="375" t="str">
        <f>IF(E6=" "," ",IF(F6=0," ",IF(ABS(H6)&gt;0.05,"ERRORE","OK")))</f>
        <v> </v>
      </c>
    </row>
    <row r="7" spans="1:9" ht="12.75">
      <c r="A7" s="152" t="str">
        <f>'t1'!A7</f>
        <v>Generale Corpo di Armata</v>
      </c>
      <c r="B7" s="369" t="str">
        <f>'t1'!B7</f>
        <v>0D0554</v>
      </c>
      <c r="C7" s="394">
        <f>'t12'!C7</f>
        <v>0</v>
      </c>
      <c r="D7" s="395">
        <f>'t12'!D7</f>
        <v>0</v>
      </c>
      <c r="E7" s="396" t="str">
        <f aca="true" t="shared" si="0" ref="E7:E48">IF(C7=0," ",D7/C7*12)</f>
        <v> </v>
      </c>
      <c r="F7" s="422">
        <v>43982.56</v>
      </c>
      <c r="G7" s="396" t="str">
        <f aca="true" t="shared" si="1" ref="G7:G48">IF(E7=" "," ",E7-F7)</f>
        <v> </v>
      </c>
      <c r="H7" s="397" t="str">
        <f aca="true" t="shared" si="2" ref="H7:H48">IF(E7=" "," ",IF(F7=0," ",G7/F7))</f>
        <v> </v>
      </c>
      <c r="I7" s="375" t="str">
        <f aca="true" t="shared" si="3" ref="I7:I48">IF(E7=" "," ",IF(F7=0," ",IF(ABS(H7)&gt;0.05,"ERRORE","OK")))</f>
        <v> </v>
      </c>
    </row>
    <row r="8" spans="1:9" ht="12.75">
      <c r="A8" s="152" t="str">
        <f>'t1'!A8</f>
        <v>Generale di Divisione</v>
      </c>
      <c r="B8" s="369" t="str">
        <f>'t1'!B8</f>
        <v>0D0221</v>
      </c>
      <c r="C8" s="394">
        <f>'t12'!C8</f>
        <v>0</v>
      </c>
      <c r="D8" s="395">
        <f>'t12'!D8</f>
        <v>0</v>
      </c>
      <c r="E8" s="396" t="str">
        <f t="shared" si="0"/>
        <v> </v>
      </c>
      <c r="F8" s="422">
        <v>35914.56</v>
      </c>
      <c r="G8" s="396" t="str">
        <f t="shared" si="1"/>
        <v> </v>
      </c>
      <c r="H8" s="397" t="str">
        <f t="shared" si="2"/>
        <v> </v>
      </c>
      <c r="I8" s="375" t="str">
        <f t="shared" si="3"/>
        <v> </v>
      </c>
    </row>
    <row r="9" spans="1:9" ht="12.75">
      <c r="A9" s="152" t="str">
        <f>'t1'!A9</f>
        <v>Generale di Brigata</v>
      </c>
      <c r="B9" s="369" t="str">
        <f>'t1'!B9</f>
        <v>0D0220</v>
      </c>
      <c r="C9" s="394">
        <f>'t12'!C9</f>
        <v>0</v>
      </c>
      <c r="D9" s="395">
        <f>'t12'!D9</f>
        <v>0</v>
      </c>
      <c r="E9" s="396" t="str">
        <f t="shared" si="0"/>
        <v> </v>
      </c>
      <c r="F9" s="422">
        <v>30697.85</v>
      </c>
      <c r="G9" s="396" t="str">
        <f t="shared" si="1"/>
        <v> </v>
      </c>
      <c r="H9" s="397" t="str">
        <f t="shared" si="2"/>
        <v> </v>
      </c>
      <c r="I9" s="375" t="str">
        <f t="shared" si="3"/>
        <v> </v>
      </c>
    </row>
    <row r="10" spans="1:9" ht="12.75">
      <c r="A10" s="152" t="str">
        <f>'t1'!A10</f>
        <v>Colonnello + 25 Anni</v>
      </c>
      <c r="B10" s="369" t="str">
        <f>'t1'!B10</f>
        <v>0D0218</v>
      </c>
      <c r="C10" s="394">
        <f>'t12'!C10</f>
        <v>0</v>
      </c>
      <c r="D10" s="395">
        <f>'t12'!D10</f>
        <v>0</v>
      </c>
      <c r="E10" s="396" t="str">
        <f t="shared" si="0"/>
        <v> </v>
      </c>
      <c r="F10" s="422">
        <v>30697.85</v>
      </c>
      <c r="G10" s="396" t="str">
        <f t="shared" si="1"/>
        <v> </v>
      </c>
      <c r="H10" s="397" t="str">
        <f t="shared" si="2"/>
        <v> </v>
      </c>
      <c r="I10" s="375" t="str">
        <f t="shared" si="3"/>
        <v> </v>
      </c>
    </row>
    <row r="11" spans="1:9" ht="12.75">
      <c r="A11" s="152" t="str">
        <f>'t1'!A11</f>
        <v>Colonnello + 23 Anni</v>
      </c>
      <c r="B11" s="369" t="str">
        <f>'t1'!B11</f>
        <v>0D0524</v>
      </c>
      <c r="C11" s="394">
        <f>'t12'!C11</f>
        <v>0</v>
      </c>
      <c r="D11" s="395">
        <f>'t12'!D11</f>
        <v>0</v>
      </c>
      <c r="E11" s="396" t="str">
        <f t="shared" si="0"/>
        <v> </v>
      </c>
      <c r="F11" s="422">
        <v>30697.85</v>
      </c>
      <c r="G11" s="396" t="str">
        <f t="shared" si="1"/>
        <v> </v>
      </c>
      <c r="H11" s="397" t="str">
        <f t="shared" si="2"/>
        <v> </v>
      </c>
      <c r="I11" s="375" t="str">
        <f t="shared" si="3"/>
        <v> </v>
      </c>
    </row>
    <row r="12" spans="1:9" ht="12.75">
      <c r="A12" s="152" t="str">
        <f>'t1'!A12</f>
        <v>Colonnello</v>
      </c>
      <c r="B12" s="369" t="str">
        <f>'t1'!B12</f>
        <v>0D0217</v>
      </c>
      <c r="C12" s="394">
        <f>'t12'!C12</f>
        <v>0</v>
      </c>
      <c r="D12" s="395">
        <f>'t12'!D12</f>
        <v>0</v>
      </c>
      <c r="E12" s="396" t="str">
        <f t="shared" si="0"/>
        <v> </v>
      </c>
      <c r="F12" s="422">
        <v>21765.01</v>
      </c>
      <c r="G12" s="396" t="str">
        <f t="shared" si="1"/>
        <v> </v>
      </c>
      <c r="H12" s="397" t="str">
        <f t="shared" si="2"/>
        <v> </v>
      </c>
      <c r="I12" s="375" t="str">
        <f t="shared" si="3"/>
        <v> </v>
      </c>
    </row>
    <row r="13" spans="1:9" ht="12.75">
      <c r="A13" s="152" t="str">
        <f>'t1'!A13</f>
        <v>Tenente Colonnello + 25 Anni</v>
      </c>
      <c r="B13" s="369" t="str">
        <f>'t1'!B13</f>
        <v>0D0229</v>
      </c>
      <c r="C13" s="394">
        <f>'t12'!C13</f>
        <v>0</v>
      </c>
      <c r="D13" s="395">
        <f>'t12'!D13</f>
        <v>0</v>
      </c>
      <c r="E13" s="396" t="str">
        <f t="shared" si="0"/>
        <v> </v>
      </c>
      <c r="F13" s="422">
        <v>30697.85</v>
      </c>
      <c r="G13" s="396" t="str">
        <f t="shared" si="1"/>
        <v> </v>
      </c>
      <c r="H13" s="397" t="str">
        <f t="shared" si="2"/>
        <v> </v>
      </c>
      <c r="I13" s="375" t="str">
        <f t="shared" si="3"/>
        <v> </v>
      </c>
    </row>
    <row r="14" spans="1:9" ht="12.75">
      <c r="A14" s="152" t="str">
        <f>'t1'!A14</f>
        <v>Tenente Colonnello + 23 Anni</v>
      </c>
      <c r="B14" s="369" t="str">
        <f>'t1'!B14</f>
        <v>0D0525</v>
      </c>
      <c r="C14" s="394">
        <f>'t12'!C14</f>
        <v>0</v>
      </c>
      <c r="D14" s="395">
        <f>'t12'!D14</f>
        <v>0</v>
      </c>
      <c r="E14" s="396" t="str">
        <f t="shared" si="0"/>
        <v> </v>
      </c>
      <c r="F14" s="422">
        <v>30697.85</v>
      </c>
      <c r="G14" s="396" t="str">
        <f t="shared" si="1"/>
        <v> </v>
      </c>
      <c r="H14" s="397" t="str">
        <f t="shared" si="2"/>
        <v> </v>
      </c>
      <c r="I14" s="375" t="str">
        <f t="shared" si="3"/>
        <v> </v>
      </c>
    </row>
    <row r="15" spans="1:9" ht="12.75">
      <c r="A15" s="152" t="str">
        <f>'t1'!A15</f>
        <v>Tenente Colonnello + 15 Anni</v>
      </c>
      <c r="B15" s="369" t="str">
        <f>'t1'!B15</f>
        <v>0D0228</v>
      </c>
      <c r="C15" s="394">
        <f>'t12'!C15</f>
        <v>0</v>
      </c>
      <c r="D15" s="395">
        <f>'t12'!D15</f>
        <v>0</v>
      </c>
      <c r="E15" s="396" t="str">
        <f t="shared" si="0"/>
        <v> </v>
      </c>
      <c r="F15" s="422">
        <v>23508.63</v>
      </c>
      <c r="G15" s="396" t="str">
        <f t="shared" si="1"/>
        <v> </v>
      </c>
      <c r="H15" s="397" t="str">
        <f t="shared" si="2"/>
        <v> </v>
      </c>
      <c r="I15" s="375" t="str">
        <f t="shared" si="3"/>
        <v> </v>
      </c>
    </row>
    <row r="16" spans="1:9" ht="12.75">
      <c r="A16" s="152" t="str">
        <f>'t1'!A16</f>
        <v>Tenente Colonnello + 13 Anni</v>
      </c>
      <c r="B16" s="369" t="str">
        <f>'t1'!B16</f>
        <v>0D0526</v>
      </c>
      <c r="C16" s="394">
        <f>'t12'!C16</f>
        <v>0</v>
      </c>
      <c r="D16" s="395">
        <f>'t12'!D16</f>
        <v>0</v>
      </c>
      <c r="E16" s="396" t="str">
        <f t="shared" si="0"/>
        <v> </v>
      </c>
      <c r="F16" s="422">
        <v>21765.01</v>
      </c>
      <c r="G16" s="396" t="str">
        <f t="shared" si="1"/>
        <v> </v>
      </c>
      <c r="H16" s="397" t="str">
        <f t="shared" si="2"/>
        <v> </v>
      </c>
      <c r="I16" s="375" t="str">
        <f t="shared" si="3"/>
        <v> </v>
      </c>
    </row>
    <row r="17" spans="1:9" ht="12.75">
      <c r="A17" s="152" t="str">
        <f>'t1'!A17</f>
        <v>Maggiore + 25 Anni</v>
      </c>
      <c r="B17" s="369" t="str">
        <f>'t1'!B17</f>
        <v>0D0223</v>
      </c>
      <c r="C17" s="394">
        <f>'t12'!C17</f>
        <v>0</v>
      </c>
      <c r="D17" s="395">
        <f>'t12'!D17</f>
        <v>0</v>
      </c>
      <c r="E17" s="396" t="str">
        <f t="shared" si="0"/>
        <v> </v>
      </c>
      <c r="F17" s="422">
        <v>30697.85</v>
      </c>
      <c r="G17" s="396" t="str">
        <f t="shared" si="1"/>
        <v> </v>
      </c>
      <c r="H17" s="397" t="str">
        <f t="shared" si="2"/>
        <v> </v>
      </c>
      <c r="I17" s="375" t="str">
        <f t="shared" si="3"/>
        <v> </v>
      </c>
    </row>
    <row r="18" spans="1:9" ht="12.75">
      <c r="A18" s="152" t="str">
        <f>'t1'!A18</f>
        <v>Maggiore + 23 Anni</v>
      </c>
      <c r="B18" s="369" t="str">
        <f>'t1'!B18</f>
        <v>0D0527</v>
      </c>
      <c r="C18" s="394">
        <f>'t12'!C18</f>
        <v>0</v>
      </c>
      <c r="D18" s="395">
        <f>'t12'!D18</f>
        <v>0</v>
      </c>
      <c r="E18" s="396" t="str">
        <f t="shared" si="0"/>
        <v> </v>
      </c>
      <c r="F18" s="422">
        <v>30697.85</v>
      </c>
      <c r="G18" s="396" t="str">
        <f t="shared" si="1"/>
        <v> </v>
      </c>
      <c r="H18" s="397" t="str">
        <f t="shared" si="2"/>
        <v> </v>
      </c>
      <c r="I18" s="375" t="str">
        <f t="shared" si="3"/>
        <v> </v>
      </c>
    </row>
    <row r="19" spans="1:9" ht="12.75">
      <c r="A19" s="152" t="str">
        <f>'t1'!A19</f>
        <v>Maggiore + 15 Anni</v>
      </c>
      <c r="B19" s="369" t="str">
        <f>'t1'!B19</f>
        <v>0D0302</v>
      </c>
      <c r="C19" s="394">
        <f>'t12'!C19</f>
        <v>0</v>
      </c>
      <c r="D19" s="395">
        <f>'t12'!D19</f>
        <v>0</v>
      </c>
      <c r="E19" s="396" t="str">
        <f t="shared" si="0"/>
        <v> </v>
      </c>
      <c r="F19" s="422">
        <v>23508.63</v>
      </c>
      <c r="G19" s="396" t="str">
        <f t="shared" si="1"/>
        <v> </v>
      </c>
      <c r="H19" s="397" t="str">
        <f t="shared" si="2"/>
        <v> </v>
      </c>
      <c r="I19" s="375" t="str">
        <f t="shared" si="3"/>
        <v> </v>
      </c>
    </row>
    <row r="20" spans="1:9" ht="12.75">
      <c r="A20" s="152" t="str">
        <f>'t1'!A20</f>
        <v>Maggiore + 13 Anni</v>
      </c>
      <c r="B20" s="369" t="str">
        <f>'t1'!B20</f>
        <v>0D0528</v>
      </c>
      <c r="C20" s="394">
        <f>'t12'!C20</f>
        <v>0</v>
      </c>
      <c r="D20" s="395">
        <f>'t12'!D20</f>
        <v>0</v>
      </c>
      <c r="E20" s="396" t="str">
        <f t="shared" si="0"/>
        <v> </v>
      </c>
      <c r="F20" s="422">
        <v>21765.01</v>
      </c>
      <c r="G20" s="396" t="str">
        <f t="shared" si="1"/>
        <v> </v>
      </c>
      <c r="H20" s="397" t="str">
        <f t="shared" si="2"/>
        <v> </v>
      </c>
      <c r="I20" s="375" t="str">
        <f t="shared" si="3"/>
        <v> </v>
      </c>
    </row>
    <row r="21" spans="1:9" ht="12.75">
      <c r="A21" s="152" t="str">
        <f>'t1'!A21</f>
        <v>Capitano + 25 Anni</v>
      </c>
      <c r="B21" s="369" t="str">
        <f>'t1'!B21</f>
        <v>0D0233</v>
      </c>
      <c r="C21" s="394">
        <f>'t12'!C21</f>
        <v>0</v>
      </c>
      <c r="D21" s="395">
        <f>'t12'!D21</f>
        <v>0</v>
      </c>
      <c r="E21" s="396" t="str">
        <f t="shared" si="0"/>
        <v> </v>
      </c>
      <c r="F21" s="422">
        <v>30697.85</v>
      </c>
      <c r="G21" s="396" t="str">
        <f t="shared" si="1"/>
        <v> </v>
      </c>
      <c r="H21" s="397" t="str">
        <f t="shared" si="2"/>
        <v> </v>
      </c>
      <c r="I21" s="375" t="str">
        <f t="shared" si="3"/>
        <v> </v>
      </c>
    </row>
    <row r="22" spans="1:9" ht="12.75">
      <c r="A22" s="152" t="str">
        <f>'t1'!A22</f>
        <v>Capitano + 23 Anni</v>
      </c>
      <c r="B22" s="369" t="str">
        <f>'t1'!B22</f>
        <v>0D0529</v>
      </c>
      <c r="C22" s="394">
        <f>'t12'!C22</f>
        <v>0</v>
      </c>
      <c r="D22" s="395">
        <f>'t12'!D22</f>
        <v>0</v>
      </c>
      <c r="E22" s="396" t="str">
        <f t="shared" si="0"/>
        <v> </v>
      </c>
      <c r="F22" s="422">
        <v>30697.85</v>
      </c>
      <c r="G22" s="396" t="str">
        <f t="shared" si="1"/>
        <v> </v>
      </c>
      <c r="H22" s="397" t="str">
        <f t="shared" si="2"/>
        <v> </v>
      </c>
      <c r="I22" s="375" t="str">
        <f t="shared" si="3"/>
        <v> </v>
      </c>
    </row>
    <row r="23" spans="1:9" ht="12.75">
      <c r="A23" s="152" t="str">
        <f>'t1'!A23</f>
        <v>Capitano + 15 Anni</v>
      </c>
      <c r="B23" s="369" t="str">
        <f>'t1'!B23</f>
        <v>0D0232</v>
      </c>
      <c r="C23" s="394">
        <f>'t12'!C23</f>
        <v>0</v>
      </c>
      <c r="D23" s="395">
        <f>'t12'!D23</f>
        <v>0</v>
      </c>
      <c r="E23" s="396" t="str">
        <f t="shared" si="0"/>
        <v> </v>
      </c>
      <c r="F23" s="422">
        <v>23508.63</v>
      </c>
      <c r="G23" s="396" t="str">
        <f t="shared" si="1"/>
        <v> </v>
      </c>
      <c r="H23" s="397" t="str">
        <f t="shared" si="2"/>
        <v> </v>
      </c>
      <c r="I23" s="375" t="str">
        <f t="shared" si="3"/>
        <v> </v>
      </c>
    </row>
    <row r="24" spans="1:9" ht="12.75">
      <c r="A24" s="152" t="str">
        <f>'t1'!A24</f>
        <v>Capitano + 13 Anni</v>
      </c>
      <c r="B24" s="369" t="str">
        <f>'t1'!B24</f>
        <v>0D0530</v>
      </c>
      <c r="C24" s="394">
        <f>'t12'!C24</f>
        <v>0</v>
      </c>
      <c r="D24" s="395">
        <f>'t12'!D24</f>
        <v>0</v>
      </c>
      <c r="E24" s="396" t="str">
        <f t="shared" si="0"/>
        <v> </v>
      </c>
      <c r="F24" s="422">
        <v>21765.01</v>
      </c>
      <c r="G24" s="396" t="str">
        <f t="shared" si="1"/>
        <v> </v>
      </c>
      <c r="H24" s="397" t="str">
        <f t="shared" si="2"/>
        <v> </v>
      </c>
      <c r="I24" s="375" t="str">
        <f t="shared" si="3"/>
        <v> </v>
      </c>
    </row>
    <row r="25" spans="1:9" ht="12.75">
      <c r="A25" s="152" t="str">
        <f>'t1'!A25</f>
        <v>Tenente Colonnello</v>
      </c>
      <c r="B25" s="369" t="str">
        <f>'t1'!B25</f>
        <v>019312</v>
      </c>
      <c r="C25" s="394">
        <f>'t12'!C25</f>
        <v>0</v>
      </c>
      <c r="D25" s="395">
        <f>'t12'!D25</f>
        <v>0</v>
      </c>
      <c r="E25" s="396" t="str">
        <f t="shared" si="0"/>
        <v> </v>
      </c>
      <c r="F25" s="422">
        <v>24705</v>
      </c>
      <c r="G25" s="396" t="str">
        <f t="shared" si="1"/>
        <v> </v>
      </c>
      <c r="H25" s="397" t="str">
        <f t="shared" si="2"/>
        <v> </v>
      </c>
      <c r="I25" s="375" t="str">
        <f t="shared" si="3"/>
        <v> </v>
      </c>
    </row>
    <row r="26" spans="1:9" ht="12.75">
      <c r="A26" s="152" t="str">
        <f>'t1'!A26</f>
        <v>Maggiore </v>
      </c>
      <c r="B26" s="369" t="str">
        <f>'t1'!B26</f>
        <v>019222</v>
      </c>
      <c r="C26" s="394">
        <f>'t12'!C26</f>
        <v>0</v>
      </c>
      <c r="D26" s="395">
        <f>'t12'!D26</f>
        <v>0</v>
      </c>
      <c r="E26" s="396" t="str">
        <f t="shared" si="0"/>
        <v> </v>
      </c>
      <c r="F26" s="422">
        <v>24705</v>
      </c>
      <c r="G26" s="396" t="str">
        <f t="shared" si="1"/>
        <v> </v>
      </c>
      <c r="H26" s="397" t="str">
        <f t="shared" si="2"/>
        <v> </v>
      </c>
      <c r="I26" s="375" t="str">
        <f t="shared" si="3"/>
        <v> </v>
      </c>
    </row>
    <row r="27" spans="1:9" ht="12.75">
      <c r="A27" s="152" t="str">
        <f>'t1'!A27</f>
        <v>Capitano</v>
      </c>
      <c r="B27" s="369" t="str">
        <f>'t1'!B27</f>
        <v>018213</v>
      </c>
      <c r="C27" s="394">
        <f>'t12'!C27</f>
        <v>0</v>
      </c>
      <c r="D27" s="395">
        <f>'t12'!D27</f>
        <v>0</v>
      </c>
      <c r="E27" s="396" t="str">
        <f t="shared" si="0"/>
        <v> </v>
      </c>
      <c r="F27" s="422">
        <v>23799.15</v>
      </c>
      <c r="G27" s="396" t="str">
        <f t="shared" si="1"/>
        <v> </v>
      </c>
      <c r="H27" s="397" t="str">
        <f t="shared" si="2"/>
        <v> </v>
      </c>
      <c r="I27" s="375" t="str">
        <f t="shared" si="3"/>
        <v> </v>
      </c>
    </row>
    <row r="28" spans="1:9" ht="12.75">
      <c r="A28" s="152" t="str">
        <f>'t1'!A28</f>
        <v>Tenente </v>
      </c>
      <c r="B28" s="369" t="str">
        <f>'t1'!B28</f>
        <v>018226</v>
      </c>
      <c r="C28" s="394">
        <f>'t12'!C28</f>
        <v>0</v>
      </c>
      <c r="D28" s="395">
        <f>'t12'!D28</f>
        <v>0</v>
      </c>
      <c r="E28" s="396" t="str">
        <f t="shared" si="0"/>
        <v> </v>
      </c>
      <c r="F28" s="422">
        <v>22893.3</v>
      </c>
      <c r="G28" s="396" t="str">
        <f t="shared" si="1"/>
        <v> </v>
      </c>
      <c r="H28" s="397" t="str">
        <f t="shared" si="2"/>
        <v> </v>
      </c>
      <c r="I28" s="375" t="str">
        <f t="shared" si="3"/>
        <v> </v>
      </c>
    </row>
    <row r="29" spans="1:9" ht="12.75">
      <c r="A29" s="152" t="str">
        <f>'t1'!A29</f>
        <v>Sottotenente </v>
      </c>
      <c r="B29" s="369" t="str">
        <f>'t1'!B29</f>
        <v>017225</v>
      </c>
      <c r="C29" s="394">
        <f>'t12'!C29</f>
        <v>0</v>
      </c>
      <c r="D29" s="395">
        <f>'t12'!D29</f>
        <v>0</v>
      </c>
      <c r="E29" s="396" t="str">
        <f t="shared" si="0"/>
        <v> </v>
      </c>
      <c r="F29" s="422">
        <v>21946.28</v>
      </c>
      <c r="G29" s="396" t="str">
        <f t="shared" si="1"/>
        <v> </v>
      </c>
      <c r="H29" s="397" t="str">
        <f t="shared" si="2"/>
        <v> </v>
      </c>
      <c r="I29" s="375" t="str">
        <f t="shared" si="3"/>
        <v> </v>
      </c>
    </row>
    <row r="30" spans="1:9" ht="12.75">
      <c r="A30" s="152" t="str">
        <f>'t1'!A30</f>
        <v>Maresciallo Aiutante S.U.P.S. Luogotenente </v>
      </c>
      <c r="B30" s="369" t="str">
        <f>'t1'!B30</f>
        <v>017836</v>
      </c>
      <c r="C30" s="394">
        <f>'t12'!C30</f>
        <v>0</v>
      </c>
      <c r="D30" s="395">
        <f>'t12'!D30</f>
        <v>0</v>
      </c>
      <c r="E30" s="396" t="str">
        <f t="shared" si="0"/>
        <v> </v>
      </c>
      <c r="F30" s="422">
        <v>22893.3</v>
      </c>
      <c r="G30" s="396" t="str">
        <f t="shared" si="1"/>
        <v> </v>
      </c>
      <c r="H30" s="397" t="str">
        <f t="shared" si="2"/>
        <v> </v>
      </c>
      <c r="I30" s="375" t="str">
        <f t="shared" si="3"/>
        <v> </v>
      </c>
    </row>
    <row r="31" spans="1:9" ht="12.75">
      <c r="A31" s="152" t="str">
        <f>'t1'!A31</f>
        <v>Maresciallo Aiutante S.Ups Con 8 Anni Nel Grado</v>
      </c>
      <c r="B31" s="369" t="str">
        <f>'t1'!B31</f>
        <v>017837</v>
      </c>
      <c r="C31" s="394">
        <f>'t12'!C31</f>
        <v>0</v>
      </c>
      <c r="D31" s="395">
        <f>'t12'!D31</f>
        <v>0</v>
      </c>
      <c r="E31" s="396" t="str">
        <f t="shared" si="0"/>
        <v> </v>
      </c>
      <c r="F31" s="422">
        <v>22316.85</v>
      </c>
      <c r="G31" s="396" t="str">
        <f t="shared" si="1"/>
        <v> </v>
      </c>
      <c r="H31" s="397" t="str">
        <f t="shared" si="2"/>
        <v> </v>
      </c>
      <c r="I31" s="375" t="str">
        <f t="shared" si="3"/>
        <v> </v>
      </c>
    </row>
    <row r="32" spans="1:9" ht="12.75">
      <c r="A32" s="152" t="str">
        <f>'t1'!A32</f>
        <v>Maresciallo Aiutante</v>
      </c>
      <c r="B32" s="369" t="str">
        <f>'t1'!B32</f>
        <v>017237</v>
      </c>
      <c r="C32" s="394">
        <f>'t12'!C32</f>
        <v>0</v>
      </c>
      <c r="D32" s="395">
        <f>'t12'!D32</f>
        <v>0</v>
      </c>
      <c r="E32" s="396" t="str">
        <f t="shared" si="0"/>
        <v> </v>
      </c>
      <c r="F32" s="422">
        <v>21905.1</v>
      </c>
      <c r="G32" s="396" t="str">
        <f t="shared" si="1"/>
        <v> </v>
      </c>
      <c r="H32" s="397" t="str">
        <f t="shared" si="2"/>
        <v> </v>
      </c>
      <c r="I32" s="375" t="str">
        <f t="shared" si="3"/>
        <v> </v>
      </c>
    </row>
    <row r="33" spans="1:9" ht="12.75">
      <c r="A33" s="152" t="str">
        <f>'t1'!A33</f>
        <v>Maresciallo Capo Con 10 Anni</v>
      </c>
      <c r="B33" s="369" t="str">
        <f>'t1'!B33</f>
        <v>016MC0</v>
      </c>
      <c r="C33" s="394">
        <f>'t12'!C33</f>
        <v>0</v>
      </c>
      <c r="D33" s="395">
        <f>'t12'!D33</f>
        <v>0</v>
      </c>
      <c r="E33" s="396" t="str">
        <f t="shared" si="0"/>
        <v> </v>
      </c>
      <c r="F33" s="422">
        <v>21905.1</v>
      </c>
      <c r="G33" s="396" t="str">
        <f t="shared" si="1"/>
        <v> </v>
      </c>
      <c r="H33" s="397" t="str">
        <f t="shared" si="2"/>
        <v> </v>
      </c>
      <c r="I33" s="375" t="str">
        <f t="shared" si="3"/>
        <v> </v>
      </c>
    </row>
    <row r="34" spans="1:9" ht="12.75">
      <c r="A34" s="152" t="str">
        <f>'t1'!A34</f>
        <v>Maresciallo Capo</v>
      </c>
      <c r="B34" s="369" t="str">
        <f>'t1'!B34</f>
        <v>016224</v>
      </c>
      <c r="C34" s="394">
        <f>'t12'!C34</f>
        <v>0</v>
      </c>
      <c r="D34" s="395">
        <f>'t12'!D34</f>
        <v>0</v>
      </c>
      <c r="E34" s="396" t="str">
        <f t="shared" si="0"/>
        <v> </v>
      </c>
      <c r="F34" s="422">
        <v>21081.6</v>
      </c>
      <c r="G34" s="396" t="str">
        <f t="shared" si="1"/>
        <v> </v>
      </c>
      <c r="H34" s="397" t="str">
        <f t="shared" si="2"/>
        <v> </v>
      </c>
      <c r="I34" s="375" t="str">
        <f t="shared" si="3"/>
        <v> </v>
      </c>
    </row>
    <row r="35" spans="1:9" ht="12.75">
      <c r="A35" s="152" t="str">
        <f>'t1'!A35</f>
        <v>Maresciallo Ordinario</v>
      </c>
      <c r="B35" s="369" t="str">
        <f>'t1'!B35</f>
        <v>015238</v>
      </c>
      <c r="C35" s="394">
        <f>'t12'!C35</f>
        <v>0</v>
      </c>
      <c r="D35" s="395">
        <f>'t12'!D35</f>
        <v>0</v>
      </c>
      <c r="E35" s="396" t="str">
        <f t="shared" si="0"/>
        <v> </v>
      </c>
      <c r="F35" s="422">
        <v>20422.8</v>
      </c>
      <c r="G35" s="396" t="str">
        <f t="shared" si="1"/>
        <v> </v>
      </c>
      <c r="H35" s="397" t="str">
        <f t="shared" si="2"/>
        <v> </v>
      </c>
      <c r="I35" s="375" t="str">
        <f t="shared" si="3"/>
        <v> </v>
      </c>
    </row>
    <row r="36" spans="1:9" ht="12.75">
      <c r="A36" s="152" t="str">
        <f>'t1'!A36</f>
        <v>Maresciallo</v>
      </c>
      <c r="B36" s="369" t="str">
        <f>'t1'!B36</f>
        <v>014324</v>
      </c>
      <c r="C36" s="394">
        <f>'t12'!C36</f>
        <v>0</v>
      </c>
      <c r="D36" s="395">
        <f>'t12'!D36</f>
        <v>0</v>
      </c>
      <c r="E36" s="396" t="str">
        <f t="shared" si="0"/>
        <v> </v>
      </c>
      <c r="F36" s="422">
        <v>19887.53</v>
      </c>
      <c r="G36" s="396" t="str">
        <f t="shared" si="1"/>
        <v> </v>
      </c>
      <c r="H36" s="397" t="str">
        <f t="shared" si="2"/>
        <v> </v>
      </c>
      <c r="I36" s="375" t="str">
        <f t="shared" si="3"/>
        <v> </v>
      </c>
    </row>
    <row r="37" spans="1:9" ht="12.75">
      <c r="A37" s="152" t="str">
        <f>'t1'!A37</f>
        <v>Brigadiere Capo Con 8 Anni Nel Grado</v>
      </c>
      <c r="B37" s="369" t="str">
        <f>'t1'!B37</f>
        <v>015839</v>
      </c>
      <c r="C37" s="394">
        <f>'t12'!C37</f>
        <v>0</v>
      </c>
      <c r="D37" s="395">
        <f>'t12'!D37</f>
        <v>0</v>
      </c>
      <c r="E37" s="396" t="str">
        <f t="shared" si="0"/>
        <v> </v>
      </c>
      <c r="F37" s="422">
        <v>20175.75</v>
      </c>
      <c r="G37" s="396" t="str">
        <f t="shared" si="1"/>
        <v> </v>
      </c>
      <c r="H37" s="397" t="str">
        <f t="shared" si="2"/>
        <v> </v>
      </c>
      <c r="I37" s="375" t="str">
        <f t="shared" si="3"/>
        <v> </v>
      </c>
    </row>
    <row r="38" spans="1:9" ht="12.75">
      <c r="A38" s="152" t="str">
        <f>'t1'!A38</f>
        <v>Brigadiere Capo</v>
      </c>
      <c r="B38" s="369" t="str">
        <f>'t1'!B38</f>
        <v>015212</v>
      </c>
      <c r="C38" s="394">
        <f>'t12'!C38</f>
        <v>0</v>
      </c>
      <c r="D38" s="395">
        <f>'t12'!D38</f>
        <v>0</v>
      </c>
      <c r="E38" s="396" t="str">
        <f t="shared" si="0"/>
        <v> </v>
      </c>
      <c r="F38" s="422">
        <v>19805.1</v>
      </c>
      <c r="G38" s="396" t="str">
        <f t="shared" si="1"/>
        <v> </v>
      </c>
      <c r="H38" s="397" t="str">
        <f t="shared" si="2"/>
        <v> </v>
      </c>
      <c r="I38" s="375" t="str">
        <f t="shared" si="3"/>
        <v> </v>
      </c>
    </row>
    <row r="39" spans="1:9" ht="12.75">
      <c r="A39" s="152" t="str">
        <f>'t1'!A39</f>
        <v>Brigadiere</v>
      </c>
      <c r="B39" s="369" t="str">
        <f>'t1'!B39</f>
        <v>014211</v>
      </c>
      <c r="C39" s="394">
        <f>'t12'!C39</f>
        <v>0</v>
      </c>
      <c r="D39" s="395">
        <f>'t12'!D39</f>
        <v>0</v>
      </c>
      <c r="E39" s="396" t="str">
        <f t="shared" si="0"/>
        <v> </v>
      </c>
      <c r="F39" s="422">
        <v>19146.38</v>
      </c>
      <c r="G39" s="396" t="str">
        <f t="shared" si="1"/>
        <v> </v>
      </c>
      <c r="H39" s="397" t="str">
        <f t="shared" si="2"/>
        <v> </v>
      </c>
      <c r="I39" s="375" t="str">
        <f t="shared" si="3"/>
        <v> </v>
      </c>
    </row>
    <row r="40" spans="1:9" ht="12.75">
      <c r="A40" s="152" t="str">
        <f>'t1'!A40</f>
        <v>Vice Brigadiere</v>
      </c>
      <c r="B40" s="369" t="str">
        <f>'t1'!B40</f>
        <v>014230</v>
      </c>
      <c r="C40" s="394">
        <f>'t12'!C40</f>
        <v>0</v>
      </c>
      <c r="D40" s="395">
        <f>'t12'!D40</f>
        <v>0</v>
      </c>
      <c r="E40" s="396" t="str">
        <f t="shared" si="0"/>
        <v> </v>
      </c>
      <c r="F40" s="422">
        <v>18487.58</v>
      </c>
      <c r="G40" s="396" t="str">
        <f t="shared" si="1"/>
        <v> </v>
      </c>
      <c r="H40" s="397" t="str">
        <f t="shared" si="2"/>
        <v> </v>
      </c>
      <c r="I40" s="375" t="str">
        <f t="shared" si="3"/>
        <v> </v>
      </c>
    </row>
    <row r="41" spans="1:9" ht="12.75">
      <c r="A41" s="152" t="str">
        <f>'t1'!A41</f>
        <v>Appuntato Scelto Con 8 Anni Nel Grado</v>
      </c>
      <c r="B41" s="369" t="str">
        <f>'t1'!B41</f>
        <v>013842</v>
      </c>
      <c r="C41" s="394">
        <f>'t12'!C41</f>
        <v>0</v>
      </c>
      <c r="D41" s="395">
        <f>'t12'!D41</f>
        <v>0</v>
      </c>
      <c r="E41" s="396" t="str">
        <f t="shared" si="0"/>
        <v> </v>
      </c>
      <c r="F41" s="422">
        <v>18693.45</v>
      </c>
      <c r="G41" s="396" t="str">
        <f t="shared" si="1"/>
        <v> </v>
      </c>
      <c r="H41" s="397" t="str">
        <f t="shared" si="2"/>
        <v> </v>
      </c>
      <c r="I41" s="375" t="str">
        <f t="shared" si="3"/>
        <v> </v>
      </c>
    </row>
    <row r="42" spans="1:9" ht="12.75">
      <c r="A42" s="152" t="str">
        <f>'t1'!A42</f>
        <v>Appuntato Scelto</v>
      </c>
      <c r="B42" s="369" t="str">
        <f>'t1'!B42</f>
        <v>013231</v>
      </c>
      <c r="C42" s="394">
        <f>'t12'!C42</f>
        <v>0</v>
      </c>
      <c r="D42" s="395">
        <f>'t12'!D42</f>
        <v>0</v>
      </c>
      <c r="E42" s="396" t="str">
        <f t="shared" si="0"/>
        <v> </v>
      </c>
      <c r="F42" s="422">
        <v>18364.05</v>
      </c>
      <c r="G42" s="396" t="str">
        <f t="shared" si="1"/>
        <v> </v>
      </c>
      <c r="H42" s="397" t="str">
        <f t="shared" si="2"/>
        <v> </v>
      </c>
      <c r="I42" s="375" t="str">
        <f t="shared" si="3"/>
        <v> </v>
      </c>
    </row>
    <row r="43" spans="1:9" ht="12.75">
      <c r="A43" s="152" t="str">
        <f>'t1'!A43</f>
        <v>Appuntato</v>
      </c>
      <c r="B43" s="369" t="str">
        <f>'t1'!B43</f>
        <v>013210</v>
      </c>
      <c r="C43" s="394">
        <f>'t12'!C43</f>
        <v>0</v>
      </c>
      <c r="D43" s="395">
        <f>'t12'!D43</f>
        <v>0</v>
      </c>
      <c r="E43" s="396" t="str">
        <f t="shared" si="0"/>
        <v> </v>
      </c>
      <c r="F43" s="422">
        <v>17787.6</v>
      </c>
      <c r="G43" s="396" t="str">
        <f t="shared" si="1"/>
        <v> </v>
      </c>
      <c r="H43" s="397" t="str">
        <f t="shared" si="2"/>
        <v> </v>
      </c>
      <c r="I43" s="375" t="str">
        <f t="shared" si="3"/>
        <v> </v>
      </c>
    </row>
    <row r="44" spans="1:9" ht="12.75">
      <c r="A44" s="152" t="str">
        <f>'t1'!A44</f>
        <v>Carabiniere Scelto</v>
      </c>
      <c r="B44" s="369" t="str">
        <f>'t1'!B44</f>
        <v>013216</v>
      </c>
      <c r="C44" s="394">
        <f>'t12'!C44</f>
        <v>0</v>
      </c>
      <c r="D44" s="395">
        <f>'t12'!D44</f>
        <v>0</v>
      </c>
      <c r="E44" s="396" t="str">
        <f t="shared" si="0"/>
        <v> </v>
      </c>
      <c r="F44" s="422">
        <v>17211.15</v>
      </c>
      <c r="G44" s="396" t="str">
        <f t="shared" si="1"/>
        <v> </v>
      </c>
      <c r="H44" s="397" t="str">
        <f t="shared" si="2"/>
        <v> </v>
      </c>
      <c r="I44" s="375" t="str">
        <f t="shared" si="3"/>
        <v> </v>
      </c>
    </row>
    <row r="45" spans="1:9" ht="12.75">
      <c r="A45" s="152" t="str">
        <f>'t1'!A45</f>
        <v>Carabiniere</v>
      </c>
      <c r="B45" s="369" t="str">
        <f>'t1'!B45</f>
        <v>013214</v>
      </c>
      <c r="C45" s="394">
        <f>'t12'!C45</f>
        <v>0</v>
      </c>
      <c r="D45" s="395">
        <f>'t12'!D45</f>
        <v>0</v>
      </c>
      <c r="E45" s="396" t="str">
        <f t="shared" si="0"/>
        <v> </v>
      </c>
      <c r="F45" s="422">
        <v>16675.88</v>
      </c>
      <c r="G45" s="396" t="str">
        <f t="shared" si="1"/>
        <v> </v>
      </c>
      <c r="H45" s="397" t="str">
        <f t="shared" si="2"/>
        <v> </v>
      </c>
      <c r="I45" s="375" t="str">
        <f t="shared" si="3"/>
        <v> </v>
      </c>
    </row>
    <row r="46" spans="1:9" ht="12.75">
      <c r="A46" s="152" t="str">
        <f>'t1'!A46</f>
        <v>Tenente In Ferma Prefissata</v>
      </c>
      <c r="B46" s="369" t="str">
        <f>'t1'!B46</f>
        <v>000847</v>
      </c>
      <c r="C46" s="394">
        <f>'t12'!C46</f>
        <v>0</v>
      </c>
      <c r="D46" s="395">
        <f>'t12'!D46</f>
        <v>0</v>
      </c>
      <c r="E46" s="396" t="str">
        <f t="shared" si="0"/>
        <v> </v>
      </c>
      <c r="F46" s="422"/>
      <c r="G46" s="396" t="str">
        <f t="shared" si="1"/>
        <v> </v>
      </c>
      <c r="H46" s="397" t="str">
        <f t="shared" si="2"/>
        <v> </v>
      </c>
      <c r="I46" s="375" t="str">
        <f t="shared" si="3"/>
        <v> </v>
      </c>
    </row>
    <row r="47" spans="1:9" ht="12.75">
      <c r="A47" s="152" t="str">
        <f>'t1'!A47</f>
        <v>Sottotenente In Ferma Prefissata</v>
      </c>
      <c r="B47" s="369" t="str">
        <f>'t1'!B47</f>
        <v>000848</v>
      </c>
      <c r="C47" s="394">
        <f>'t12'!C47</f>
        <v>0</v>
      </c>
      <c r="D47" s="395">
        <f>'t12'!D47</f>
        <v>0</v>
      </c>
      <c r="E47" s="396" t="str">
        <f t="shared" si="0"/>
        <v> </v>
      </c>
      <c r="F47" s="422"/>
      <c r="G47" s="396" t="str">
        <f t="shared" si="1"/>
        <v> </v>
      </c>
      <c r="H47" s="397" t="str">
        <f t="shared" si="2"/>
        <v> </v>
      </c>
      <c r="I47" s="375" t="str">
        <f t="shared" si="3"/>
        <v> </v>
      </c>
    </row>
    <row r="48" spans="1:9" ht="12.75">
      <c r="A48" s="152" t="str">
        <f>'t1'!A48</f>
        <v>Allievi</v>
      </c>
      <c r="B48" s="369" t="str">
        <f>'t1'!B48</f>
        <v>000180</v>
      </c>
      <c r="C48" s="394">
        <f>'t12'!C48</f>
        <v>0</v>
      </c>
      <c r="D48" s="395">
        <f>'t12'!D48</f>
        <v>0</v>
      </c>
      <c r="E48" s="396" t="str">
        <f t="shared" si="0"/>
        <v> </v>
      </c>
      <c r="F48" s="422"/>
      <c r="G48" s="396" t="str">
        <f t="shared" si="1"/>
        <v> </v>
      </c>
      <c r="H48" s="397" t="str">
        <f t="shared" si="2"/>
        <v> </v>
      </c>
      <c r="I48" s="375" t="str">
        <f t="shared" si="3"/>
        <v> </v>
      </c>
    </row>
  </sheetData>
  <sheetProtection password="EA98" sheet="1" objects="1" scenarios="1" formatColumns="0" selectLockedCells="1" selectUnlockedCells="1"/>
  <mergeCells count="2">
    <mergeCell ref="A1:H1"/>
    <mergeCell ref="D2:I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M51"/>
  <sheetViews>
    <sheetView showGridLines="0" workbookViewId="0" topLeftCell="A4">
      <selection activeCell="C6" sqref="C6"/>
    </sheetView>
  </sheetViews>
  <sheetFormatPr defaultColWidth="9.33203125" defaultRowHeight="10.5"/>
  <cols>
    <col min="1" max="1" width="46.33203125" style="5" customWidth="1"/>
    <col min="2" max="2" width="9.66015625" style="7" customWidth="1"/>
    <col min="3" max="13" width="12.83203125" style="5" customWidth="1"/>
    <col min="14" max="16384" width="9.33203125" style="5" customWidth="1"/>
  </cols>
  <sheetData>
    <row r="1" spans="1:13" ht="18.75" customHeight="1">
      <c r="A1" s="655" t="s">
        <v>370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426" t="s">
        <v>254</v>
      </c>
      <c r="M1" s="473">
        <v>2007</v>
      </c>
    </row>
    <row r="2" spans="1:13" ht="30" customHeight="1" thickBot="1">
      <c r="A2" s="474"/>
      <c r="B2" s="475"/>
      <c r="C2" s="427"/>
      <c r="D2" s="427"/>
      <c r="E2" s="427"/>
      <c r="F2" s="427"/>
      <c r="G2" s="427"/>
      <c r="H2" s="427"/>
      <c r="I2" s="476"/>
      <c r="J2" s="654"/>
      <c r="K2" s="654"/>
      <c r="L2" s="654"/>
      <c r="M2" s="654"/>
    </row>
    <row r="3" spans="1:13" ht="15" customHeight="1" thickBot="1">
      <c r="A3" s="433"/>
      <c r="B3" s="434"/>
      <c r="C3" s="652" t="s">
        <v>0</v>
      </c>
      <c r="D3" s="652"/>
      <c r="E3" s="652"/>
      <c r="F3" s="652"/>
      <c r="G3" s="652"/>
      <c r="H3" s="652"/>
      <c r="I3" s="652"/>
      <c r="J3" s="652"/>
      <c r="K3" s="652"/>
      <c r="L3" s="652"/>
      <c r="M3" s="653"/>
    </row>
    <row r="4" spans="1:13" ht="23.25" thickTop="1">
      <c r="A4" s="656" t="s">
        <v>72</v>
      </c>
      <c r="B4" s="658" t="s">
        <v>1</v>
      </c>
      <c r="C4" s="17" t="str">
        <f>"Presenti al 31/12/"&amp;M1-1&amp;" (*)"</f>
        <v>Presenti al 31/12/2006 (*)</v>
      </c>
      <c r="D4" s="16"/>
      <c r="E4" s="14" t="s">
        <v>2</v>
      </c>
      <c r="F4" s="15" t="s">
        <v>6</v>
      </c>
      <c r="G4" s="16"/>
      <c r="H4" s="17" t="s">
        <v>68</v>
      </c>
      <c r="I4" s="16"/>
      <c r="J4" s="17" t="s">
        <v>69</v>
      </c>
      <c r="K4" s="16"/>
      <c r="L4" s="17" t="str">
        <f>"Presenti al 31/12/"&amp;M1&amp;" (**)"</f>
        <v>Presenti al 31/12/2007 (**)</v>
      </c>
      <c r="M4" s="348"/>
    </row>
    <row r="5" spans="1:13" ht="12" thickBot="1">
      <c r="A5" s="657"/>
      <c r="B5" s="659"/>
      <c r="C5" s="282" t="s">
        <v>3</v>
      </c>
      <c r="D5" s="283" t="s">
        <v>4</v>
      </c>
      <c r="E5" s="284"/>
      <c r="F5" s="282" t="s">
        <v>3</v>
      </c>
      <c r="G5" s="283" t="s">
        <v>4</v>
      </c>
      <c r="H5" s="282" t="s">
        <v>3</v>
      </c>
      <c r="I5" s="283" t="s">
        <v>4</v>
      </c>
      <c r="J5" s="282" t="s">
        <v>3</v>
      </c>
      <c r="K5" s="283" t="s">
        <v>4</v>
      </c>
      <c r="L5" s="282" t="s">
        <v>3</v>
      </c>
      <c r="M5" s="349" t="s">
        <v>4</v>
      </c>
    </row>
    <row r="6" spans="1:13" ht="12.75" customHeight="1" thickTop="1">
      <c r="A6" s="585" t="s">
        <v>360</v>
      </c>
      <c r="B6" s="416" t="s">
        <v>321</v>
      </c>
      <c r="C6" s="378"/>
      <c r="D6" s="379"/>
      <c r="E6" s="377"/>
      <c r="F6" s="377"/>
      <c r="G6" s="290"/>
      <c r="H6" s="377"/>
      <c r="I6" s="290"/>
      <c r="J6" s="377"/>
      <c r="K6" s="290"/>
      <c r="L6" s="507">
        <f>F6+H6+J6</f>
        <v>0</v>
      </c>
      <c r="M6" s="508">
        <f>G6+I6+K6</f>
        <v>0</v>
      </c>
    </row>
    <row r="7" spans="1:13" ht="12.75" customHeight="1">
      <c r="A7" s="585" t="s">
        <v>361</v>
      </c>
      <c r="B7" s="417" t="s">
        <v>322</v>
      </c>
      <c r="C7" s="378"/>
      <c r="D7" s="379"/>
      <c r="E7" s="377"/>
      <c r="F7" s="377"/>
      <c r="G7" s="290"/>
      <c r="H7" s="377"/>
      <c r="I7" s="290"/>
      <c r="J7" s="377"/>
      <c r="K7" s="290"/>
      <c r="L7" s="507">
        <f aca="true" t="shared" si="0" ref="L7:L48">F7+H7+J7</f>
        <v>0</v>
      </c>
      <c r="M7" s="508">
        <f aca="true" t="shared" si="1" ref="M7:M48">G7+I7+K7</f>
        <v>0</v>
      </c>
    </row>
    <row r="8" spans="1:13" ht="12.75" customHeight="1">
      <c r="A8" s="585" t="s">
        <v>323</v>
      </c>
      <c r="B8" s="417" t="s">
        <v>324</v>
      </c>
      <c r="C8" s="378"/>
      <c r="D8" s="379"/>
      <c r="E8" s="377"/>
      <c r="F8" s="377"/>
      <c r="G8" s="290"/>
      <c r="H8" s="377"/>
      <c r="I8" s="290"/>
      <c r="J8" s="377"/>
      <c r="K8" s="290"/>
      <c r="L8" s="507">
        <f t="shared" si="0"/>
        <v>0</v>
      </c>
      <c r="M8" s="508">
        <f t="shared" si="1"/>
        <v>0</v>
      </c>
    </row>
    <row r="9" spans="1:13" ht="12.75" customHeight="1">
      <c r="A9" s="585" t="s">
        <v>325</v>
      </c>
      <c r="B9" s="417" t="s">
        <v>326</v>
      </c>
      <c r="C9" s="378"/>
      <c r="D9" s="379"/>
      <c r="E9" s="377"/>
      <c r="F9" s="377"/>
      <c r="G9" s="290"/>
      <c r="H9" s="377"/>
      <c r="I9" s="290"/>
      <c r="J9" s="377"/>
      <c r="K9" s="290"/>
      <c r="L9" s="507">
        <f t="shared" si="0"/>
        <v>0</v>
      </c>
      <c r="M9" s="508">
        <f t="shared" si="1"/>
        <v>0</v>
      </c>
    </row>
    <row r="10" spans="1:13" ht="12.75" customHeight="1">
      <c r="A10" s="585" t="s">
        <v>265</v>
      </c>
      <c r="B10" s="417" t="s">
        <v>286</v>
      </c>
      <c r="C10" s="378"/>
      <c r="D10" s="379"/>
      <c r="E10" s="377"/>
      <c r="F10" s="377"/>
      <c r="G10" s="290"/>
      <c r="H10" s="377"/>
      <c r="I10" s="290"/>
      <c r="J10" s="377"/>
      <c r="K10" s="290"/>
      <c r="L10" s="507">
        <f t="shared" si="0"/>
        <v>0</v>
      </c>
      <c r="M10" s="508">
        <f t="shared" si="1"/>
        <v>0</v>
      </c>
    </row>
    <row r="11" spans="1:13" ht="12.75" customHeight="1">
      <c r="A11" s="585" t="s">
        <v>266</v>
      </c>
      <c r="B11" s="417" t="s">
        <v>287</v>
      </c>
      <c r="C11" s="378"/>
      <c r="D11" s="379"/>
      <c r="E11" s="377"/>
      <c r="F11" s="377"/>
      <c r="G11" s="290"/>
      <c r="H11" s="377"/>
      <c r="I11" s="290"/>
      <c r="J11" s="377"/>
      <c r="K11" s="290"/>
      <c r="L11" s="507">
        <f t="shared" si="0"/>
        <v>0</v>
      </c>
      <c r="M11" s="508">
        <f t="shared" si="1"/>
        <v>0</v>
      </c>
    </row>
    <row r="12" spans="1:13" ht="12.75" customHeight="1">
      <c r="A12" s="585" t="s">
        <v>267</v>
      </c>
      <c r="B12" s="417" t="s">
        <v>288</v>
      </c>
      <c r="C12" s="378"/>
      <c r="D12" s="379"/>
      <c r="E12" s="377"/>
      <c r="F12" s="377"/>
      <c r="G12" s="290"/>
      <c r="H12" s="377"/>
      <c r="I12" s="290"/>
      <c r="J12" s="377"/>
      <c r="K12" s="290"/>
      <c r="L12" s="507">
        <f t="shared" si="0"/>
        <v>0</v>
      </c>
      <c r="M12" s="508">
        <f t="shared" si="1"/>
        <v>0</v>
      </c>
    </row>
    <row r="13" spans="1:13" ht="12.75" customHeight="1">
      <c r="A13" s="585" t="s">
        <v>268</v>
      </c>
      <c r="B13" s="417" t="s">
        <v>289</v>
      </c>
      <c r="C13" s="378"/>
      <c r="D13" s="379"/>
      <c r="E13" s="377"/>
      <c r="F13" s="377"/>
      <c r="G13" s="290"/>
      <c r="H13" s="377"/>
      <c r="I13" s="290"/>
      <c r="J13" s="377"/>
      <c r="K13" s="290"/>
      <c r="L13" s="507">
        <f t="shared" si="0"/>
        <v>0</v>
      </c>
      <c r="M13" s="508">
        <f t="shared" si="1"/>
        <v>0</v>
      </c>
    </row>
    <row r="14" spans="1:13" ht="12.75" customHeight="1">
      <c r="A14" s="585" t="s">
        <v>269</v>
      </c>
      <c r="B14" s="417" t="s">
        <v>290</v>
      </c>
      <c r="C14" s="378"/>
      <c r="D14" s="379"/>
      <c r="E14" s="377"/>
      <c r="F14" s="377"/>
      <c r="G14" s="290"/>
      <c r="H14" s="377"/>
      <c r="I14" s="290"/>
      <c r="J14" s="377"/>
      <c r="K14" s="290"/>
      <c r="L14" s="507">
        <f t="shared" si="0"/>
        <v>0</v>
      </c>
      <c r="M14" s="508">
        <f t="shared" si="1"/>
        <v>0</v>
      </c>
    </row>
    <row r="15" spans="1:13" ht="12.75" customHeight="1">
      <c r="A15" s="585" t="s">
        <v>270</v>
      </c>
      <c r="B15" s="417" t="s">
        <v>291</v>
      </c>
      <c r="C15" s="378"/>
      <c r="D15" s="379"/>
      <c r="E15" s="377"/>
      <c r="F15" s="377"/>
      <c r="G15" s="290"/>
      <c r="H15" s="377"/>
      <c r="I15" s="290"/>
      <c r="J15" s="377"/>
      <c r="K15" s="290"/>
      <c r="L15" s="507">
        <f t="shared" si="0"/>
        <v>0</v>
      </c>
      <c r="M15" s="508">
        <f t="shared" si="1"/>
        <v>0</v>
      </c>
    </row>
    <row r="16" spans="1:13" ht="12.75" customHeight="1">
      <c r="A16" s="585" t="s">
        <v>271</v>
      </c>
      <c r="B16" s="417" t="s">
        <v>292</v>
      </c>
      <c r="C16" s="378"/>
      <c r="D16" s="379"/>
      <c r="E16" s="377"/>
      <c r="F16" s="377"/>
      <c r="G16" s="290"/>
      <c r="H16" s="377"/>
      <c r="I16" s="290"/>
      <c r="J16" s="377"/>
      <c r="K16" s="290"/>
      <c r="L16" s="507">
        <f t="shared" si="0"/>
        <v>0</v>
      </c>
      <c r="M16" s="508">
        <f t="shared" si="1"/>
        <v>0</v>
      </c>
    </row>
    <row r="17" spans="1:13" ht="12.75" customHeight="1">
      <c r="A17" s="585" t="s">
        <v>272</v>
      </c>
      <c r="B17" s="417" t="s">
        <v>293</v>
      </c>
      <c r="C17" s="378"/>
      <c r="D17" s="379"/>
      <c r="E17" s="377"/>
      <c r="F17" s="377"/>
      <c r="G17" s="290"/>
      <c r="H17" s="377"/>
      <c r="I17" s="290"/>
      <c r="J17" s="377"/>
      <c r="K17" s="290"/>
      <c r="L17" s="507">
        <f t="shared" si="0"/>
        <v>0</v>
      </c>
      <c r="M17" s="508">
        <f t="shared" si="1"/>
        <v>0</v>
      </c>
    </row>
    <row r="18" spans="1:13" ht="12.75" customHeight="1">
      <c r="A18" s="585" t="s">
        <v>273</v>
      </c>
      <c r="B18" s="417" t="s">
        <v>294</v>
      </c>
      <c r="C18" s="378"/>
      <c r="D18" s="379"/>
      <c r="E18" s="377"/>
      <c r="F18" s="377"/>
      <c r="G18" s="290"/>
      <c r="H18" s="377"/>
      <c r="I18" s="290"/>
      <c r="J18" s="377"/>
      <c r="K18" s="290"/>
      <c r="L18" s="507">
        <f t="shared" si="0"/>
        <v>0</v>
      </c>
      <c r="M18" s="508">
        <f t="shared" si="1"/>
        <v>0</v>
      </c>
    </row>
    <row r="19" spans="1:13" ht="12.75" customHeight="1">
      <c r="A19" s="585" t="s">
        <v>274</v>
      </c>
      <c r="B19" s="417" t="s">
        <v>295</v>
      </c>
      <c r="C19" s="378"/>
      <c r="D19" s="380"/>
      <c r="E19" s="377"/>
      <c r="F19" s="377"/>
      <c r="G19" s="290"/>
      <c r="H19" s="377"/>
      <c r="I19" s="290"/>
      <c r="J19" s="377"/>
      <c r="K19" s="294"/>
      <c r="L19" s="507">
        <f t="shared" si="0"/>
        <v>0</v>
      </c>
      <c r="M19" s="508">
        <f t="shared" si="1"/>
        <v>0</v>
      </c>
    </row>
    <row r="20" spans="1:13" ht="12.75" customHeight="1">
      <c r="A20" s="585" t="s">
        <v>275</v>
      </c>
      <c r="B20" s="417" t="s">
        <v>296</v>
      </c>
      <c r="C20" s="378"/>
      <c r="D20" s="379"/>
      <c r="E20" s="377"/>
      <c r="F20" s="377"/>
      <c r="G20" s="290"/>
      <c r="H20" s="377"/>
      <c r="I20" s="290"/>
      <c r="J20" s="377"/>
      <c r="K20" s="290"/>
      <c r="L20" s="507">
        <f t="shared" si="0"/>
        <v>0</v>
      </c>
      <c r="M20" s="508">
        <f t="shared" si="1"/>
        <v>0</v>
      </c>
    </row>
    <row r="21" spans="1:13" ht="12.75" customHeight="1">
      <c r="A21" s="585" t="s">
        <v>276</v>
      </c>
      <c r="B21" s="418" t="s">
        <v>297</v>
      </c>
      <c r="C21" s="378"/>
      <c r="D21" s="379"/>
      <c r="E21" s="377"/>
      <c r="F21" s="377"/>
      <c r="G21" s="290"/>
      <c r="H21" s="377"/>
      <c r="I21" s="290"/>
      <c r="J21" s="377"/>
      <c r="K21" s="290"/>
      <c r="L21" s="507">
        <f t="shared" si="0"/>
        <v>0</v>
      </c>
      <c r="M21" s="508">
        <f t="shared" si="1"/>
        <v>0</v>
      </c>
    </row>
    <row r="22" spans="1:13" ht="12.75" customHeight="1">
      <c r="A22" s="585" t="s">
        <v>277</v>
      </c>
      <c r="B22" s="418" t="s">
        <v>298</v>
      </c>
      <c r="C22" s="378"/>
      <c r="D22" s="379"/>
      <c r="E22" s="377"/>
      <c r="F22" s="377"/>
      <c r="G22" s="290"/>
      <c r="H22" s="377"/>
      <c r="I22" s="290"/>
      <c r="J22" s="377"/>
      <c r="K22" s="290"/>
      <c r="L22" s="507">
        <f t="shared" si="0"/>
        <v>0</v>
      </c>
      <c r="M22" s="508">
        <f t="shared" si="1"/>
        <v>0</v>
      </c>
    </row>
    <row r="23" spans="1:13" ht="12.75" customHeight="1">
      <c r="A23" s="585" t="s">
        <v>278</v>
      </c>
      <c r="B23" s="418" t="s">
        <v>299</v>
      </c>
      <c r="C23" s="378"/>
      <c r="D23" s="379"/>
      <c r="E23" s="377"/>
      <c r="F23" s="377"/>
      <c r="G23" s="290"/>
      <c r="H23" s="377"/>
      <c r="I23" s="290"/>
      <c r="J23" s="377"/>
      <c r="K23" s="290"/>
      <c r="L23" s="507">
        <f t="shared" si="0"/>
        <v>0</v>
      </c>
      <c r="M23" s="508">
        <f t="shared" si="1"/>
        <v>0</v>
      </c>
    </row>
    <row r="24" spans="1:13" ht="12.75" customHeight="1">
      <c r="A24" s="585" t="s">
        <v>279</v>
      </c>
      <c r="B24" s="418" t="s">
        <v>300</v>
      </c>
      <c r="C24" s="378"/>
      <c r="D24" s="379"/>
      <c r="E24" s="377"/>
      <c r="F24" s="377"/>
      <c r="G24" s="290"/>
      <c r="H24" s="377"/>
      <c r="I24" s="290"/>
      <c r="J24" s="377"/>
      <c r="K24" s="290"/>
      <c r="L24" s="507">
        <f t="shared" si="0"/>
        <v>0</v>
      </c>
      <c r="M24" s="508">
        <f t="shared" si="1"/>
        <v>0</v>
      </c>
    </row>
    <row r="25" spans="1:13" ht="12.75" customHeight="1">
      <c r="A25" s="585" t="s">
        <v>280</v>
      </c>
      <c r="B25" s="417" t="s">
        <v>301</v>
      </c>
      <c r="C25" s="378"/>
      <c r="D25" s="379"/>
      <c r="E25" s="377"/>
      <c r="F25" s="377"/>
      <c r="G25" s="290"/>
      <c r="H25" s="377"/>
      <c r="I25" s="290"/>
      <c r="J25" s="377"/>
      <c r="K25" s="290"/>
      <c r="L25" s="507">
        <f t="shared" si="0"/>
        <v>0</v>
      </c>
      <c r="M25" s="508">
        <f t="shared" si="1"/>
        <v>0</v>
      </c>
    </row>
    <row r="26" spans="1:13" ht="12.75" customHeight="1">
      <c r="A26" s="585" t="s">
        <v>281</v>
      </c>
      <c r="B26" s="417" t="s">
        <v>302</v>
      </c>
      <c r="C26" s="378"/>
      <c r="D26" s="379"/>
      <c r="E26" s="377"/>
      <c r="F26" s="377"/>
      <c r="G26" s="290"/>
      <c r="H26" s="377"/>
      <c r="I26" s="290"/>
      <c r="J26" s="377"/>
      <c r="K26" s="290"/>
      <c r="L26" s="507">
        <f t="shared" si="0"/>
        <v>0</v>
      </c>
      <c r="M26" s="508">
        <f t="shared" si="1"/>
        <v>0</v>
      </c>
    </row>
    <row r="27" spans="1:13" ht="12.75" customHeight="1">
      <c r="A27" s="585" t="s">
        <v>282</v>
      </c>
      <c r="B27" s="417" t="s">
        <v>303</v>
      </c>
      <c r="C27" s="378"/>
      <c r="D27" s="379"/>
      <c r="E27" s="377"/>
      <c r="F27" s="377"/>
      <c r="G27" s="290"/>
      <c r="H27" s="377"/>
      <c r="I27" s="290"/>
      <c r="J27" s="377"/>
      <c r="K27" s="290"/>
      <c r="L27" s="507">
        <f t="shared" si="0"/>
        <v>0</v>
      </c>
      <c r="M27" s="508">
        <f t="shared" si="1"/>
        <v>0</v>
      </c>
    </row>
    <row r="28" spans="1:13" ht="12.75" customHeight="1">
      <c r="A28" s="585" t="s">
        <v>283</v>
      </c>
      <c r="B28" s="418" t="s">
        <v>304</v>
      </c>
      <c r="C28" s="378"/>
      <c r="D28" s="379"/>
      <c r="E28" s="377"/>
      <c r="F28" s="377"/>
      <c r="G28" s="290"/>
      <c r="H28" s="377"/>
      <c r="I28" s="290"/>
      <c r="J28" s="377"/>
      <c r="K28" s="290"/>
      <c r="L28" s="507">
        <f t="shared" si="0"/>
        <v>0</v>
      </c>
      <c r="M28" s="508">
        <f t="shared" si="1"/>
        <v>0</v>
      </c>
    </row>
    <row r="29" spans="1:13" ht="12.75" customHeight="1">
      <c r="A29" s="585" t="s">
        <v>284</v>
      </c>
      <c r="B29" s="418" t="s">
        <v>305</v>
      </c>
      <c r="C29" s="378"/>
      <c r="D29" s="379"/>
      <c r="E29" s="377"/>
      <c r="F29" s="377"/>
      <c r="G29" s="290"/>
      <c r="H29" s="377"/>
      <c r="I29" s="290"/>
      <c r="J29" s="377"/>
      <c r="K29" s="290"/>
      <c r="L29" s="507">
        <f t="shared" si="0"/>
        <v>0</v>
      </c>
      <c r="M29" s="508">
        <f t="shared" si="1"/>
        <v>0</v>
      </c>
    </row>
    <row r="30" spans="1:13" ht="12.75" customHeight="1">
      <c r="A30" s="585" t="s">
        <v>362</v>
      </c>
      <c r="B30" s="417" t="s">
        <v>327</v>
      </c>
      <c r="C30" s="378"/>
      <c r="D30" s="379"/>
      <c r="E30" s="377"/>
      <c r="F30" s="377"/>
      <c r="G30" s="290"/>
      <c r="H30" s="377"/>
      <c r="I30" s="290"/>
      <c r="J30" s="377"/>
      <c r="K30" s="290"/>
      <c r="L30" s="507">
        <f t="shared" si="0"/>
        <v>0</v>
      </c>
      <c r="M30" s="508">
        <f t="shared" si="1"/>
        <v>0</v>
      </c>
    </row>
    <row r="31" spans="1:13" ht="12.75" customHeight="1">
      <c r="A31" s="585" t="s">
        <v>363</v>
      </c>
      <c r="B31" s="417" t="s">
        <v>328</v>
      </c>
      <c r="C31" s="378"/>
      <c r="D31" s="379"/>
      <c r="E31" s="377"/>
      <c r="F31" s="377"/>
      <c r="G31" s="290"/>
      <c r="H31" s="377"/>
      <c r="I31" s="290"/>
      <c r="J31" s="377"/>
      <c r="K31" s="290"/>
      <c r="L31" s="507">
        <f t="shared" si="0"/>
        <v>0</v>
      </c>
      <c r="M31" s="508">
        <f t="shared" si="1"/>
        <v>0</v>
      </c>
    </row>
    <row r="32" spans="1:13" ht="12.75" customHeight="1">
      <c r="A32" s="585" t="s">
        <v>329</v>
      </c>
      <c r="B32" s="417" t="s">
        <v>330</v>
      </c>
      <c r="C32" s="378"/>
      <c r="D32" s="379"/>
      <c r="E32" s="377"/>
      <c r="F32" s="377"/>
      <c r="G32" s="290"/>
      <c r="H32" s="377"/>
      <c r="I32" s="290"/>
      <c r="J32" s="377"/>
      <c r="K32" s="290"/>
      <c r="L32" s="507">
        <f t="shared" si="0"/>
        <v>0</v>
      </c>
      <c r="M32" s="508">
        <f t="shared" si="1"/>
        <v>0</v>
      </c>
    </row>
    <row r="33" spans="1:13" ht="12.75" customHeight="1">
      <c r="A33" s="585" t="s">
        <v>331</v>
      </c>
      <c r="B33" s="417" t="s">
        <v>317</v>
      </c>
      <c r="C33" s="378"/>
      <c r="D33" s="379"/>
      <c r="E33" s="377"/>
      <c r="F33" s="377"/>
      <c r="G33" s="290"/>
      <c r="H33" s="377"/>
      <c r="I33" s="290"/>
      <c r="J33" s="377"/>
      <c r="K33" s="290"/>
      <c r="L33" s="507">
        <f t="shared" si="0"/>
        <v>0</v>
      </c>
      <c r="M33" s="508">
        <f t="shared" si="1"/>
        <v>0</v>
      </c>
    </row>
    <row r="34" spans="1:13" ht="12.75" customHeight="1">
      <c r="A34" s="585" t="s">
        <v>314</v>
      </c>
      <c r="B34" s="417" t="s">
        <v>318</v>
      </c>
      <c r="C34" s="378"/>
      <c r="D34" s="379"/>
      <c r="E34" s="377"/>
      <c r="F34" s="377"/>
      <c r="G34" s="290"/>
      <c r="H34" s="377"/>
      <c r="I34" s="290"/>
      <c r="J34" s="377"/>
      <c r="K34" s="290"/>
      <c r="L34" s="507">
        <f t="shared" si="0"/>
        <v>0</v>
      </c>
      <c r="M34" s="508">
        <f t="shared" si="1"/>
        <v>0</v>
      </c>
    </row>
    <row r="35" spans="1:13" ht="12.75" customHeight="1">
      <c r="A35" s="585" t="s">
        <v>315</v>
      </c>
      <c r="B35" s="418" t="s">
        <v>319</v>
      </c>
      <c r="C35" s="378"/>
      <c r="D35" s="379"/>
      <c r="E35" s="377"/>
      <c r="F35" s="377"/>
      <c r="G35" s="290"/>
      <c r="H35" s="377"/>
      <c r="I35" s="290"/>
      <c r="J35" s="377"/>
      <c r="K35" s="290"/>
      <c r="L35" s="507">
        <f t="shared" si="0"/>
        <v>0</v>
      </c>
      <c r="M35" s="508">
        <f t="shared" si="1"/>
        <v>0</v>
      </c>
    </row>
    <row r="36" spans="1:13" ht="12.75" customHeight="1">
      <c r="A36" s="585" t="s">
        <v>316</v>
      </c>
      <c r="B36" s="418" t="s">
        <v>320</v>
      </c>
      <c r="C36" s="378"/>
      <c r="D36" s="379"/>
      <c r="E36" s="377"/>
      <c r="F36" s="377"/>
      <c r="G36" s="290"/>
      <c r="H36" s="377"/>
      <c r="I36" s="290"/>
      <c r="J36" s="377"/>
      <c r="K36" s="290"/>
      <c r="L36" s="507">
        <f t="shared" si="0"/>
        <v>0</v>
      </c>
      <c r="M36" s="508">
        <f t="shared" si="1"/>
        <v>0</v>
      </c>
    </row>
    <row r="37" spans="1:13" ht="12.75" customHeight="1">
      <c r="A37" s="585" t="s">
        <v>332</v>
      </c>
      <c r="B37" s="417" t="s">
        <v>333</v>
      </c>
      <c r="C37" s="378"/>
      <c r="D37" s="379"/>
      <c r="E37" s="377"/>
      <c r="F37" s="377"/>
      <c r="G37" s="290"/>
      <c r="H37" s="377"/>
      <c r="I37" s="290"/>
      <c r="J37" s="377"/>
      <c r="K37" s="290"/>
      <c r="L37" s="507">
        <f t="shared" si="0"/>
        <v>0</v>
      </c>
      <c r="M37" s="508">
        <f t="shared" si="1"/>
        <v>0</v>
      </c>
    </row>
    <row r="38" spans="1:13" ht="12.75" customHeight="1">
      <c r="A38" s="585" t="s">
        <v>334</v>
      </c>
      <c r="B38" s="417" t="s">
        <v>335</v>
      </c>
      <c r="C38" s="378"/>
      <c r="D38" s="379"/>
      <c r="E38" s="377"/>
      <c r="F38" s="377"/>
      <c r="G38" s="290"/>
      <c r="H38" s="377"/>
      <c r="I38" s="290"/>
      <c r="J38" s="377"/>
      <c r="K38" s="290"/>
      <c r="L38" s="507">
        <f t="shared" si="0"/>
        <v>0</v>
      </c>
      <c r="M38" s="508">
        <f t="shared" si="1"/>
        <v>0</v>
      </c>
    </row>
    <row r="39" spans="1:13" ht="12.75" customHeight="1">
      <c r="A39" s="585" t="s">
        <v>336</v>
      </c>
      <c r="B39" s="417" t="s">
        <v>337</v>
      </c>
      <c r="C39" s="378"/>
      <c r="D39" s="379"/>
      <c r="E39" s="377"/>
      <c r="F39" s="377"/>
      <c r="G39" s="290"/>
      <c r="H39" s="377"/>
      <c r="I39" s="290"/>
      <c r="J39" s="377"/>
      <c r="K39" s="290"/>
      <c r="L39" s="507">
        <f t="shared" si="0"/>
        <v>0</v>
      </c>
      <c r="M39" s="508">
        <f t="shared" si="1"/>
        <v>0</v>
      </c>
    </row>
    <row r="40" spans="1:13" ht="12.75" customHeight="1">
      <c r="A40" s="585" t="s">
        <v>338</v>
      </c>
      <c r="B40" s="417" t="s">
        <v>339</v>
      </c>
      <c r="C40" s="378"/>
      <c r="D40" s="379"/>
      <c r="E40" s="377"/>
      <c r="F40" s="377"/>
      <c r="G40" s="290"/>
      <c r="H40" s="377"/>
      <c r="I40" s="290"/>
      <c r="J40" s="377"/>
      <c r="K40" s="290"/>
      <c r="L40" s="507">
        <f t="shared" si="0"/>
        <v>0</v>
      </c>
      <c r="M40" s="508">
        <f t="shared" si="1"/>
        <v>0</v>
      </c>
    </row>
    <row r="41" spans="1:13" ht="12.75" customHeight="1">
      <c r="A41" s="585" t="s">
        <v>340</v>
      </c>
      <c r="B41" s="417" t="s">
        <v>341</v>
      </c>
      <c r="C41" s="378"/>
      <c r="D41" s="379"/>
      <c r="E41" s="377"/>
      <c r="F41" s="377"/>
      <c r="G41" s="290"/>
      <c r="H41" s="377"/>
      <c r="I41" s="290"/>
      <c r="J41" s="377"/>
      <c r="K41" s="290"/>
      <c r="L41" s="507">
        <f t="shared" si="0"/>
        <v>0</v>
      </c>
      <c r="M41" s="508">
        <f t="shared" si="1"/>
        <v>0</v>
      </c>
    </row>
    <row r="42" spans="1:13" ht="12.75" customHeight="1">
      <c r="A42" s="585" t="s">
        <v>342</v>
      </c>
      <c r="B42" s="418" t="s">
        <v>343</v>
      </c>
      <c r="C42" s="378"/>
      <c r="D42" s="379"/>
      <c r="E42" s="377"/>
      <c r="F42" s="377"/>
      <c r="G42" s="290"/>
      <c r="H42" s="377"/>
      <c r="I42" s="290"/>
      <c r="J42" s="377"/>
      <c r="K42" s="290"/>
      <c r="L42" s="507">
        <f t="shared" si="0"/>
        <v>0</v>
      </c>
      <c r="M42" s="508">
        <f t="shared" si="1"/>
        <v>0</v>
      </c>
    </row>
    <row r="43" spans="1:13" ht="12.75" customHeight="1">
      <c r="A43" s="585" t="s">
        <v>344</v>
      </c>
      <c r="B43" s="418" t="s">
        <v>345</v>
      </c>
      <c r="C43" s="378"/>
      <c r="D43" s="379"/>
      <c r="E43" s="377"/>
      <c r="F43" s="377"/>
      <c r="G43" s="290"/>
      <c r="H43" s="377"/>
      <c r="I43" s="290"/>
      <c r="J43" s="377"/>
      <c r="K43" s="290"/>
      <c r="L43" s="507">
        <f t="shared" si="0"/>
        <v>0</v>
      </c>
      <c r="M43" s="508">
        <f t="shared" si="1"/>
        <v>0</v>
      </c>
    </row>
    <row r="44" spans="1:13" ht="12.75" customHeight="1">
      <c r="A44" s="585" t="s">
        <v>364</v>
      </c>
      <c r="B44" s="417" t="s">
        <v>365</v>
      </c>
      <c r="C44" s="378"/>
      <c r="D44" s="379"/>
      <c r="E44" s="377"/>
      <c r="F44" s="377"/>
      <c r="G44" s="290"/>
      <c r="H44" s="377"/>
      <c r="I44" s="290"/>
      <c r="J44" s="377"/>
      <c r="K44" s="290"/>
      <c r="L44" s="507">
        <f t="shared" si="0"/>
        <v>0</v>
      </c>
      <c r="M44" s="508">
        <f t="shared" si="1"/>
        <v>0</v>
      </c>
    </row>
    <row r="45" spans="1:13" ht="12.75" customHeight="1">
      <c r="A45" s="585" t="s">
        <v>366</v>
      </c>
      <c r="B45" s="417" t="s">
        <v>367</v>
      </c>
      <c r="C45" s="378"/>
      <c r="D45" s="379"/>
      <c r="E45" s="377"/>
      <c r="F45" s="377"/>
      <c r="G45" s="290"/>
      <c r="H45" s="377"/>
      <c r="I45" s="290"/>
      <c r="J45" s="377"/>
      <c r="K45" s="290"/>
      <c r="L45" s="507">
        <f t="shared" si="0"/>
        <v>0</v>
      </c>
      <c r="M45" s="508">
        <f t="shared" si="1"/>
        <v>0</v>
      </c>
    </row>
    <row r="46" spans="1:13" ht="12.75" customHeight="1">
      <c r="A46" s="585" t="s">
        <v>368</v>
      </c>
      <c r="B46" s="419" t="s">
        <v>346</v>
      </c>
      <c r="C46" s="378"/>
      <c r="D46" s="379"/>
      <c r="E46" s="377"/>
      <c r="F46" s="377"/>
      <c r="G46" s="290"/>
      <c r="H46" s="377"/>
      <c r="I46" s="290"/>
      <c r="J46" s="377"/>
      <c r="K46" s="290"/>
      <c r="L46" s="507">
        <f t="shared" si="0"/>
        <v>0</v>
      </c>
      <c r="M46" s="508">
        <f t="shared" si="1"/>
        <v>0</v>
      </c>
    </row>
    <row r="47" spans="1:13" ht="12.75" customHeight="1">
      <c r="A47" s="585" t="s">
        <v>369</v>
      </c>
      <c r="B47" s="419" t="s">
        <v>347</v>
      </c>
      <c r="C47" s="378"/>
      <c r="D47" s="379"/>
      <c r="E47" s="377"/>
      <c r="F47" s="377"/>
      <c r="G47" s="290"/>
      <c r="H47" s="377"/>
      <c r="I47" s="290"/>
      <c r="J47" s="377"/>
      <c r="K47" s="290"/>
      <c r="L47" s="507">
        <f t="shared" si="0"/>
        <v>0</v>
      </c>
      <c r="M47" s="508">
        <f t="shared" si="1"/>
        <v>0</v>
      </c>
    </row>
    <row r="48" spans="1:13" ht="12.75" customHeight="1" thickBot="1">
      <c r="A48" s="585" t="s">
        <v>285</v>
      </c>
      <c r="B48" s="419" t="s">
        <v>306</v>
      </c>
      <c r="C48" s="378"/>
      <c r="D48" s="379"/>
      <c r="E48" s="377"/>
      <c r="F48" s="377"/>
      <c r="G48" s="290"/>
      <c r="H48" s="377"/>
      <c r="I48" s="290"/>
      <c r="J48" s="377"/>
      <c r="K48" s="290"/>
      <c r="L48" s="507">
        <f t="shared" si="0"/>
        <v>0</v>
      </c>
      <c r="M48" s="508">
        <f t="shared" si="1"/>
        <v>0</v>
      </c>
    </row>
    <row r="49" spans="1:13" ht="15.75" customHeight="1" thickBot="1" thickTop="1">
      <c r="A49" s="347" t="s">
        <v>5</v>
      </c>
      <c r="B49" s="11"/>
      <c r="C49" s="509">
        <f aca="true" t="shared" si="2" ref="C49:M49">SUM(C6:C48)</f>
        <v>0</v>
      </c>
      <c r="D49" s="510">
        <f t="shared" si="2"/>
        <v>0</v>
      </c>
      <c r="E49" s="509">
        <f t="shared" si="2"/>
        <v>0</v>
      </c>
      <c r="F49" s="509">
        <f t="shared" si="2"/>
        <v>0</v>
      </c>
      <c r="G49" s="510">
        <f t="shared" si="2"/>
        <v>0</v>
      </c>
      <c r="H49" s="509">
        <f t="shared" si="2"/>
        <v>0</v>
      </c>
      <c r="I49" s="510">
        <f t="shared" si="2"/>
        <v>0</v>
      </c>
      <c r="J49" s="509">
        <f t="shared" si="2"/>
        <v>0</v>
      </c>
      <c r="K49" s="510">
        <f t="shared" si="2"/>
        <v>0</v>
      </c>
      <c r="L49" s="509">
        <f t="shared" si="2"/>
        <v>0</v>
      </c>
      <c r="M49" s="511">
        <f t="shared" si="2"/>
        <v>0</v>
      </c>
    </row>
    <row r="50" ht="11.25">
      <c r="A50" s="399" t="str">
        <f>"(*) inserire i dati comunicati nella tab.1 (colonna presenti al 31/12/"&amp;M1-1&amp;") della rilevazione dell'anno precedente"</f>
        <v>(*) inserire i dati comunicati nella tab.1 (colonna presenti al 31/12/2006) della rilevazione dell'anno precedente</v>
      </c>
    </row>
    <row r="51" ht="11.25">
      <c r="A51" s="5" t="s">
        <v>91</v>
      </c>
    </row>
  </sheetData>
  <sheetProtection password="EA98" sheet="1" scenarios="1" formatColumns="0" selectLockedCells="1" autoFilter="0"/>
  <mergeCells count="5">
    <mergeCell ref="C3:M3"/>
    <mergeCell ref="J2:M2"/>
    <mergeCell ref="A1:K1"/>
    <mergeCell ref="A4:A5"/>
    <mergeCell ref="B4:B5"/>
  </mergeCells>
  <printOptions horizontalCentered="1" verticalCentered="1"/>
  <pageMargins left="0" right="0" top="0.17" bottom="0.16" header="0.18" footer="0.2"/>
  <pageSetup horizontalDpi="300" verticalDpi="3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="90" zoomScaleNormal="90" workbookViewId="0" topLeftCell="A1">
      <pane ySplit="5" topLeftCell="BM6" activePane="bottomLeft" state="frozen"/>
      <selection pane="topLeft" activeCell="A1" sqref="A1"/>
      <selection pane="bottomLeft" activeCell="M8" sqref="M8"/>
    </sheetView>
  </sheetViews>
  <sheetFormatPr defaultColWidth="9.33203125" defaultRowHeight="10.5"/>
  <cols>
    <col min="1" max="1" width="71.33203125" style="499" customWidth="1"/>
    <col min="2" max="2" width="8" style="499" customWidth="1"/>
    <col min="3" max="3" width="14.16015625" style="499" customWidth="1"/>
    <col min="4" max="4" width="15.33203125" style="499" customWidth="1"/>
    <col min="5" max="5" width="25" style="499" bestFit="1" customWidth="1"/>
    <col min="6" max="6" width="17.33203125" style="499" customWidth="1"/>
    <col min="7" max="7" width="17.16015625" style="499" customWidth="1"/>
    <col min="8" max="14" width="9.33203125" style="499" customWidth="1"/>
  </cols>
  <sheetData>
    <row r="1" spans="1:13" s="5" customFormat="1" ht="26.25" customHeight="1">
      <c r="A1" s="655" t="str">
        <f>'t1'!A1:K1</f>
        <v>COMPARTO CARABINIERI</v>
      </c>
      <c r="B1" s="655"/>
      <c r="C1" s="655"/>
      <c r="D1" s="655"/>
      <c r="E1" s="655"/>
      <c r="F1" s="365"/>
      <c r="G1" s="362"/>
      <c r="H1" s="365"/>
      <c r="K1" s="3"/>
      <c r="M1" s="498"/>
    </row>
    <row r="2" spans="2:13" s="5" customFormat="1" ht="21" customHeight="1">
      <c r="B2" s="677"/>
      <c r="C2" s="677"/>
      <c r="D2" s="677"/>
      <c r="E2" s="677"/>
      <c r="F2" s="677"/>
      <c r="G2" s="677"/>
      <c r="J2" s="366"/>
      <c r="K2" s="3"/>
      <c r="M2" s="498"/>
    </row>
    <row r="3" spans="1:2" s="5" customFormat="1" ht="21" customHeight="1" thickBot="1">
      <c r="A3" s="370" t="s">
        <v>208</v>
      </c>
      <c r="B3" s="7"/>
    </row>
    <row r="4" spans="1:7" ht="20.25" customHeight="1" thickBot="1">
      <c r="A4" s="381" t="s">
        <v>209</v>
      </c>
      <c r="B4" s="709">
        <f>'t12'!K49+'t13'!R49</f>
        <v>0</v>
      </c>
      <c r="C4" s="710"/>
      <c r="D4" s="710"/>
      <c r="E4" s="710"/>
      <c r="F4" s="710"/>
      <c r="G4" s="711"/>
    </row>
    <row r="5" spans="1:14" ht="68.25" customHeight="1" thickBot="1">
      <c r="A5" s="238" t="s">
        <v>44</v>
      </c>
      <c r="B5" s="239" t="s">
        <v>192</v>
      </c>
      <c r="C5" s="239" t="s">
        <v>193</v>
      </c>
      <c r="D5" s="240" t="s">
        <v>194</v>
      </c>
      <c r="E5" s="712" t="s">
        <v>191</v>
      </c>
      <c r="F5" s="713"/>
      <c r="G5" s="714"/>
      <c r="H5" s="498"/>
      <c r="I5" s="498"/>
      <c r="J5" s="498"/>
      <c r="K5" s="498"/>
      <c r="L5" s="498"/>
      <c r="M5" s="498"/>
      <c r="N5" s="498"/>
    </row>
    <row r="6" spans="1:14" ht="19.5" customHeight="1">
      <c r="A6" s="237" t="str">
        <f>'t14'!A4</f>
        <v>ASSEGNI PER IL NUCLEO FAMILIARE</v>
      </c>
      <c r="B6" s="376" t="str">
        <f>'t14'!B4</f>
        <v>L005</v>
      </c>
      <c r="C6" s="371">
        <f>'t14'!C4</f>
        <v>0</v>
      </c>
      <c r="D6" s="500" t="str">
        <f aca="true" t="shared" si="0" ref="D6:D11">IF($B$4=0," ",(IF(C6=0," ",C6/$B$4)))</f>
        <v> </v>
      </c>
      <c r="E6" s="693" t="str">
        <f>IF($B$4=0,"TABELLE 12 -13 ASSENTI",(IF('t12'!$K$49=0,"TAB. 12 ASSENTE",(IF('t13'!R49=0,"TAB. 13 ASSENTE"," ")))))</f>
        <v>TABELLE 12 -13 ASSENTI</v>
      </c>
      <c r="F6" s="694"/>
      <c r="G6" s="695"/>
      <c r="H6" s="498"/>
      <c r="I6" s="498"/>
      <c r="J6" s="498"/>
      <c r="K6" s="498"/>
      <c r="L6" s="498"/>
      <c r="M6" s="498"/>
      <c r="N6" s="498"/>
    </row>
    <row r="7" spans="1:14" ht="19.5" customHeight="1">
      <c r="A7" s="237" t="str">
        <f>'t14'!A5</f>
        <v>GESTIONE MENSE</v>
      </c>
      <c r="B7" s="376" t="str">
        <f>'t14'!B5</f>
        <v>L010</v>
      </c>
      <c r="C7" s="372">
        <f>'t14'!C5</f>
        <v>0</v>
      </c>
      <c r="D7" s="501" t="str">
        <f t="shared" si="0"/>
        <v> </v>
      </c>
      <c r="E7" s="687"/>
      <c r="F7" s="688"/>
      <c r="G7" s="689"/>
      <c r="H7" s="498"/>
      <c r="I7" s="498"/>
      <c r="J7" s="498"/>
      <c r="K7" s="498"/>
      <c r="L7" s="498"/>
      <c r="M7" s="498"/>
      <c r="N7" s="498"/>
    </row>
    <row r="8" spans="1:14" ht="19.5" customHeight="1">
      <c r="A8" s="237" t="str">
        <f>'t14'!A6</f>
        <v>EROGAZIONE BUONI PASTO</v>
      </c>
      <c r="B8" s="376" t="str">
        <f>'t14'!B6</f>
        <v>L011</v>
      </c>
      <c r="C8" s="372">
        <f>'t14'!C6</f>
        <v>0</v>
      </c>
      <c r="D8" s="501" t="str">
        <f t="shared" si="0"/>
        <v> </v>
      </c>
      <c r="E8" s="687"/>
      <c r="F8" s="688"/>
      <c r="G8" s="689"/>
      <c r="H8" s="498"/>
      <c r="I8" s="498"/>
      <c r="J8" s="498"/>
      <c r="K8" s="498"/>
      <c r="L8" s="498"/>
      <c r="M8" s="498"/>
      <c r="N8" s="498"/>
    </row>
    <row r="9" spans="1:14" ht="19.5" customHeight="1">
      <c r="A9" s="237" t="str">
        <f>'t14'!A7</f>
        <v>FORMAZIONE DEL PERSONALE</v>
      </c>
      <c r="B9" s="376" t="str">
        <f>'t14'!B7</f>
        <v>L020</v>
      </c>
      <c r="C9" s="372">
        <f>'t14'!C7</f>
        <v>0</v>
      </c>
      <c r="D9" s="501" t="str">
        <f t="shared" si="0"/>
        <v> </v>
      </c>
      <c r="E9" s="687"/>
      <c r="F9" s="688"/>
      <c r="G9" s="689"/>
      <c r="H9" s="498"/>
      <c r="I9" s="498"/>
      <c r="J9" s="498"/>
      <c r="K9" s="498"/>
      <c r="L9" s="498"/>
      <c r="M9" s="498"/>
      <c r="N9" s="498"/>
    </row>
    <row r="10" spans="1:14" ht="19.5" customHeight="1">
      <c r="A10" s="237" t="str">
        <f>'t14'!A8</f>
        <v>BENESSERE DEL PERSONALE</v>
      </c>
      <c r="B10" s="376" t="str">
        <f>'t14'!B8</f>
        <v>L090</v>
      </c>
      <c r="C10" s="372">
        <f>'t14'!C8</f>
        <v>0</v>
      </c>
      <c r="D10" s="501" t="str">
        <f t="shared" si="0"/>
        <v> </v>
      </c>
      <c r="E10" s="687"/>
      <c r="F10" s="688"/>
      <c r="G10" s="689"/>
      <c r="H10" s="498"/>
      <c r="I10" s="498"/>
      <c r="J10" s="498"/>
      <c r="K10" s="498"/>
      <c r="L10" s="498"/>
      <c r="M10" s="498"/>
      <c r="N10" s="498"/>
    </row>
    <row r="11" spans="1:14" ht="19.5" customHeight="1" thickBot="1">
      <c r="A11" s="237" t="str">
        <f>'t14'!A9</f>
        <v>EQUO INDENNIZZO AL PERSONALE</v>
      </c>
      <c r="B11" s="376" t="str">
        <f>'t14'!B9</f>
        <v>L100</v>
      </c>
      <c r="C11" s="372">
        <f>'t14'!C9</f>
        <v>0</v>
      </c>
      <c r="D11" s="502" t="str">
        <f t="shared" si="0"/>
        <v> </v>
      </c>
      <c r="E11" s="690"/>
      <c r="F11" s="691"/>
      <c r="G11" s="692"/>
      <c r="H11" s="498"/>
      <c r="I11" s="498"/>
      <c r="J11" s="498"/>
      <c r="K11" s="498"/>
      <c r="L11" s="498"/>
      <c r="M11" s="498"/>
      <c r="N11" s="498"/>
    </row>
    <row r="12" spans="1:14" ht="30.75" customHeight="1" thickBot="1">
      <c r="A12" s="237" t="str">
        <f>'t14'!A10</f>
        <v>SOMME CORRISPOSTE ALL'AGENZIA FORNITRICE DI SOMMINISTRAZIONE (INTERINALI)</v>
      </c>
      <c r="B12" s="376" t="str">
        <f>'t14'!B10</f>
        <v>L105</v>
      </c>
      <c r="C12" s="372">
        <f>'t14'!C10</f>
        <v>0</v>
      </c>
      <c r="D12" s="503" t="str">
        <f>IF($B$4=0," ",IF(C12=0," ",C12/$B$4))</f>
        <v> </v>
      </c>
      <c r="E12" s="696" t="str">
        <f>(IF(AND(C12=0,C23&gt;0),"INSERIRE SOMME SPETTANTI ALL'AGENZIA",IF(C12&gt;(C23/100*30),"ATTENZIONE VERIFICARE IMPORTO"," ")))</f>
        <v> </v>
      </c>
      <c r="F12" s="697"/>
      <c r="G12" s="698"/>
      <c r="H12" s="498"/>
      <c r="I12" s="498"/>
      <c r="J12" s="498"/>
      <c r="K12" s="498"/>
      <c r="L12" s="498"/>
      <c r="M12" s="498"/>
      <c r="N12" s="498"/>
    </row>
    <row r="13" spans="1:14" ht="19.5" customHeight="1" thickBot="1">
      <c r="A13" s="237" t="str">
        <f>'t14'!A11</f>
        <v>COPERTURE ASSICURATIVE</v>
      </c>
      <c r="B13" s="376" t="str">
        <f>'t14'!B11</f>
        <v>L107</v>
      </c>
      <c r="C13" s="372">
        <f>'t14'!C11</f>
        <v>0</v>
      </c>
      <c r="D13" s="500" t="str">
        <f aca="true" t="shared" si="1" ref="D13:D20">IF($B$4=0," ",(IF(C13=0," ",C13/$B$4)))</f>
        <v> </v>
      </c>
      <c r="E13" s="684" t="str">
        <f>IF($B$4=0,"TABELLE 12 -13 ASSENTI",(IF('t12'!$K$49=0,"TAB. 12 ASSENTE",(IF('t13'!$R$49=0,"TAB. 13 ASSENTE"," ")))))</f>
        <v>TABELLE 12 -13 ASSENTI</v>
      </c>
      <c r="F13" s="699" t="s">
        <v>253</v>
      </c>
      <c r="G13" s="700" t="s">
        <v>253</v>
      </c>
      <c r="H13" s="498"/>
      <c r="I13" s="498"/>
      <c r="J13" s="498"/>
      <c r="K13" s="498"/>
      <c r="L13" s="498"/>
      <c r="M13" s="498"/>
      <c r="N13" s="498"/>
    </row>
    <row r="14" spans="1:14" ht="48" customHeight="1" thickBot="1">
      <c r="A14" s="237" t="str">
        <f>'t14'!A12</f>
        <v>CONTRATTI DI COLLABORAZIONE COORDINATA E CONTINUATIVA</v>
      </c>
      <c r="B14" s="376" t="str">
        <f>'t14'!B12</f>
        <v>L108</v>
      </c>
      <c r="C14" s="372">
        <f>'t14'!C12</f>
        <v>0</v>
      </c>
      <c r="D14" s="501" t="str">
        <f t="shared" si="1"/>
        <v> </v>
      </c>
      <c r="E14" s="696" t="str">
        <f>IF(SI_I!G50=0,IF('t14'!C12=0," ","MANCA IL NUMERO DEI CONTRATTI NELLA SI_I"),IF('t14'!C12=0,"VERIFICARE SE INSERIRE LE SPESE"," "))</f>
        <v> </v>
      </c>
      <c r="F14" s="699"/>
      <c r="G14" s="398" t="str">
        <f>IF(AND(C14&gt;0,SI_I!G50&gt;0),"VALORE MEDIO UNITARIO DI SPESA =  "&amp;C14/SI_I!G50," ")</f>
        <v> </v>
      </c>
      <c r="H14" s="498"/>
      <c r="I14" s="498"/>
      <c r="J14" s="498"/>
      <c r="K14" s="498"/>
      <c r="L14" s="498"/>
      <c r="M14" s="498"/>
      <c r="N14" s="498"/>
    </row>
    <row r="15" spans="1:14" ht="50.25" customHeight="1" thickBot="1">
      <c r="A15" s="237" t="str">
        <f>'t14'!A13</f>
        <v>INCARICHI DI STUDIO/RICERCA O DI CONSULENZA</v>
      </c>
      <c r="B15" s="376" t="str">
        <f>'t14'!B13</f>
        <v>L109</v>
      </c>
      <c r="C15" s="372">
        <f>'t14'!C13</f>
        <v>0</v>
      </c>
      <c r="D15" s="501" t="str">
        <f t="shared" si="1"/>
        <v> </v>
      </c>
      <c r="E15" s="696" t="str">
        <f>IF(SI_I!G53=0,IF('t14'!C13=0," ","MANCA IL NUMERO DEI CONTRATTI NELLA SI1"),IF('t14'!C13=0,"VERIFICARE SE INSERIRE LE SPESE"," "))</f>
        <v> </v>
      </c>
      <c r="F15" s="699"/>
      <c r="G15" s="398" t="str">
        <f>IF(AND(C15&gt;0,SI_I!G53&gt;0),"VALORE MEDIO UNITARIO DI SPESA =  "&amp;C15/SI_I!G53," ")</f>
        <v> </v>
      </c>
      <c r="H15" s="498"/>
      <c r="I15" s="498"/>
      <c r="J15" s="498"/>
      <c r="K15" s="498"/>
      <c r="L15" s="498"/>
      <c r="M15" s="498"/>
      <c r="N15" s="498"/>
    </row>
    <row r="16" spans="1:14" ht="19.5" customHeight="1">
      <c r="A16" s="237" t="str">
        <f>'t14'!A14</f>
        <v>ALTRE SPESE</v>
      </c>
      <c r="B16" s="376" t="str">
        <f>'t14'!B14</f>
        <v>L110</v>
      </c>
      <c r="C16" s="372">
        <f>'t14'!C14</f>
        <v>0</v>
      </c>
      <c r="D16" s="501" t="str">
        <f t="shared" si="1"/>
        <v> </v>
      </c>
      <c r="E16" s="693" t="str">
        <f>IF($B$4=0,"TABELLE 12 -13 ASSENTI",(IF('t12'!K49=0,"TAB. 12 ASSENTE",(IF('t13'!R49=0,"TAB. 13 ASSENTE"," ")))))</f>
        <v>TABELLE 12 -13 ASSENTI</v>
      </c>
      <c r="F16" s="701" t="s">
        <v>253</v>
      </c>
      <c r="G16" s="702" t="s">
        <v>253</v>
      </c>
      <c r="H16" s="498"/>
      <c r="I16" s="498"/>
      <c r="J16" s="498"/>
      <c r="K16" s="498"/>
      <c r="L16" s="498"/>
      <c r="M16" s="498"/>
      <c r="N16" s="498"/>
    </row>
    <row r="17" spans="1:14" ht="19.5" customHeight="1">
      <c r="A17" s="237" t="str">
        <f>'t14'!A15</f>
        <v>RETRIBUZIONI DEL PERSONALE A TEMPO DETERMINATO </v>
      </c>
      <c r="B17" s="376" t="str">
        <f>'t14'!B15</f>
        <v>P015</v>
      </c>
      <c r="C17" s="372">
        <f>'t14'!C15</f>
        <v>0</v>
      </c>
      <c r="D17" s="501" t="str">
        <f t="shared" si="1"/>
        <v> </v>
      </c>
      <c r="E17" s="703" t="s">
        <v>253</v>
      </c>
      <c r="F17" s="704" t="s">
        <v>253</v>
      </c>
      <c r="G17" s="705" t="s">
        <v>253</v>
      </c>
      <c r="H17" s="498"/>
      <c r="I17" s="498"/>
      <c r="J17" s="498"/>
      <c r="K17" s="498"/>
      <c r="L17" s="498"/>
      <c r="M17" s="498"/>
      <c r="N17" s="498"/>
    </row>
    <row r="18" spans="1:14" ht="19.5" customHeight="1">
      <c r="A18" s="237" t="str">
        <f>'t14'!A16</f>
        <v>RETRIBUZIONI DEL PERSONALE CON CONTRATTO DI FORMAZIONE E LAVORO</v>
      </c>
      <c r="B18" s="376" t="str">
        <f>'t14'!B16</f>
        <v>P016</v>
      </c>
      <c r="C18" s="372">
        <f>'t14'!C16</f>
        <v>0</v>
      </c>
      <c r="D18" s="501" t="str">
        <f t="shared" si="1"/>
        <v> </v>
      </c>
      <c r="E18" s="703" t="s">
        <v>253</v>
      </c>
      <c r="F18" s="704" t="s">
        <v>253</v>
      </c>
      <c r="G18" s="705" t="s">
        <v>253</v>
      </c>
      <c r="H18" s="498"/>
      <c r="I18" s="498"/>
      <c r="J18" s="498"/>
      <c r="K18" s="498"/>
      <c r="L18" s="498"/>
      <c r="M18" s="498"/>
      <c r="N18" s="498"/>
    </row>
    <row r="19" spans="1:14" ht="19.5" customHeight="1" thickBot="1">
      <c r="A19" s="237" t="str">
        <f>'t14'!A17</f>
        <v>INDENNITA' DI MISSIONE E TRASFERIMENTO</v>
      </c>
      <c r="B19" s="376" t="str">
        <f>'t14'!B17</f>
        <v>P030</v>
      </c>
      <c r="C19" s="372">
        <f>'t14'!C17</f>
        <v>0</v>
      </c>
      <c r="D19" s="501" t="str">
        <f t="shared" si="1"/>
        <v> </v>
      </c>
      <c r="E19" s="706" t="s">
        <v>253</v>
      </c>
      <c r="F19" s="707" t="s">
        <v>253</v>
      </c>
      <c r="G19" s="708" t="s">
        <v>253</v>
      </c>
      <c r="H19" s="498"/>
      <c r="I19" s="498"/>
      <c r="J19" s="498"/>
      <c r="K19" s="498"/>
      <c r="L19" s="498"/>
      <c r="M19" s="498"/>
      <c r="N19" s="498"/>
    </row>
    <row r="20" spans="1:14" ht="30.75" customHeight="1" thickBot="1">
      <c r="A20" s="237" t="str">
        <f>'t14'!A18</f>
        <v>CONTRIBUTI A CARICO DELL'AMMINISTRAZIONE SU COMPETENZE FISSE ED ACCESSORIE</v>
      </c>
      <c r="B20" s="376" t="str">
        <f>'t14'!B18</f>
        <v>P055</v>
      </c>
      <c r="C20" s="372">
        <f>'t14'!C18</f>
        <v>0</v>
      </c>
      <c r="D20" s="501" t="str">
        <f t="shared" si="1"/>
        <v> </v>
      </c>
      <c r="E20" s="589" t="str">
        <f>IF(AND(C27=0,B4=0)," ",IF(C27=0,"TABELLA 14 ASSENTE",IF(AND(B4=0,C17=0,C18=0,C24=0),"INSERIRE RETRIBUZIONI",IF(C20=0,"INSERIRE CONTRIBUTI","Incidenza sulle retribuzioni lorde= "&amp;ROUND((C20/(B4+C17+C18+C24)*100),2)&amp;"%"))))</f>
        <v> </v>
      </c>
      <c r="F20" s="697" t="str">
        <f>IF(AND(B4=0,C27=0)," ",IF(C27=0,"VALORE INCONGRUENTE",IF(C20=0," ",IF(OR(E20&lt;23.9,E20&gt;35.86),"VALORE INCONGRUENTE (Inc. 4)","OK"))))</f>
        <v> </v>
      </c>
      <c r="G20" s="698"/>
      <c r="H20" s="498"/>
      <c r="I20" s="498"/>
      <c r="J20" s="498"/>
      <c r="K20" s="498"/>
      <c r="L20" s="498"/>
      <c r="M20" s="498"/>
      <c r="N20" s="498"/>
    </row>
    <row r="21" spans="1:14" ht="30.75" customHeight="1" thickBot="1">
      <c r="A21" s="237" t="str">
        <f>'t14'!A19</f>
        <v>QUOTE ANNUE DI ACCANTONAMENTO DEL TFR O ALTRA INDENNITA' DI FINE SERVIZIO</v>
      </c>
      <c r="B21" s="376" t="str">
        <f>'t14'!B19</f>
        <v>P058</v>
      </c>
      <c r="C21" s="372">
        <f>'t14'!C19</f>
        <v>0</v>
      </c>
      <c r="D21" s="501" t="str">
        <f>IF($B$4=0," ",(IF(C21=0," ",C21/$B$4)))</f>
        <v> </v>
      </c>
      <c r="E21" s="687" t="str">
        <f>IF($B$4=0,"TABELLE 12 -13 ASSENTI",(IF('t12'!$K$49=0,"TAB. 12 ASSENTE",(IF('t13'!$R$49=0,"TAB. 13 ASSENTE"," ")))))</f>
        <v>TABELLE 12 -13 ASSENTI</v>
      </c>
      <c r="F21" s="688" t="s">
        <v>253</v>
      </c>
      <c r="G21" s="689" t="s">
        <v>253</v>
      </c>
      <c r="H21" s="498"/>
      <c r="I21" s="498"/>
      <c r="J21" s="498"/>
      <c r="K21" s="498"/>
      <c r="L21" s="498"/>
      <c r="M21" s="498"/>
      <c r="N21" s="498"/>
    </row>
    <row r="22" spans="1:14" ht="24" customHeight="1" thickBot="1">
      <c r="A22" s="237" t="str">
        <f>'t14'!A20</f>
        <v>IRAP</v>
      </c>
      <c r="B22" s="376" t="str">
        <f>'t14'!B20</f>
        <v>P061</v>
      </c>
      <c r="C22" s="372">
        <f>'t14'!C20</f>
        <v>0</v>
      </c>
      <c r="D22" s="501" t="str">
        <f>IF($B$4=0," ",IF(C22=0," ",C22/$B$4))</f>
        <v> </v>
      </c>
      <c r="E22" s="589" t="str">
        <f>IF(AND(B4=0,C27=0)," ",IF(C27=0,"TABELLA 14 ASSENTE",IF(AND(B4=0,C17=0,C18=0,C24=0),"INSERIRE RETRIBUZIONI",IF(C22=0,"INSERIRE SOMME IRAP","Incidenza sulle retribuzioni lorde= "&amp;ROUND((C22/(B4+C17+C18+C24)*100),2)&amp;"%"))))</f>
        <v> </v>
      </c>
      <c r="F22" s="697" t="str">
        <f>IF(AND(B4=0,C27=0)," ",IF(C27=0,"VALORE INCONGRUENTE",IF(C22=0," ",IF(OR(E22&lt;7.65,E22&gt;9.35),"VALORE INCONGRUENTE (Inc.4)","OK"))))</f>
        <v> </v>
      </c>
      <c r="G22" s="698"/>
      <c r="H22" s="498"/>
      <c r="I22" s="498"/>
      <c r="J22" s="498"/>
      <c r="K22" s="498"/>
      <c r="L22" s="498"/>
      <c r="M22" s="498"/>
      <c r="N22" s="498"/>
    </row>
    <row r="23" spans="1:14" ht="19.5" customHeight="1" thickBot="1">
      <c r="A23" s="237" t="str">
        <f>'t14'!A21</f>
        <v>ONERI PER I CONTRATTI DI SOMMINISTRAZIONE (INTERINALI)</v>
      </c>
      <c r="B23" s="376" t="str">
        <f>'t14'!B21</f>
        <v>P062</v>
      </c>
      <c r="C23" s="373">
        <f>'t14'!C21</f>
        <v>0</v>
      </c>
      <c r="D23" s="503" t="str">
        <f>IF($B$4=0," ",(IF(AND(C23=0,C12&gt;0),"MANCANO GLI ONERI PER I LAVORATORI",IF(C23=0," ",C23/$B$4))))</f>
        <v> </v>
      </c>
      <c r="E23" s="684" t="str">
        <f>(IF(AND(C23=0,C12&gt;0),"INSERIRE RETRIBUZIONI PER INTERINALI"," "))</f>
        <v> </v>
      </c>
      <c r="F23" s="685"/>
      <c r="G23" s="686"/>
      <c r="H23" s="498"/>
      <c r="I23" s="498"/>
      <c r="J23" s="498"/>
      <c r="K23" s="498"/>
      <c r="L23" s="498"/>
      <c r="M23" s="498"/>
      <c r="N23" s="498"/>
    </row>
    <row r="24" spans="1:14" ht="19.5" customHeight="1">
      <c r="A24" s="237" t="str">
        <f>'t14'!A22</f>
        <v>COMPENSI PER IL PERSONALE ADDETTO AI  LAVORI SOCIALMENTE UTILI</v>
      </c>
      <c r="B24" s="376" t="str">
        <f>'t14'!B22</f>
        <v>P065</v>
      </c>
      <c r="C24" s="372">
        <f>'t14'!C22</f>
        <v>0</v>
      </c>
      <c r="D24" s="505" t="str">
        <f>IF($B$4=0," ",(IF(C24=0," ",C24/$B$4)))</f>
        <v> </v>
      </c>
      <c r="E24" s="687" t="str">
        <f>IF($B$4=0,"TABELLE 12 -13 ASSENTI",(IF('t12'!$K$49=0,"TAB. 12 ASSENTE",(IF('t13'!$R$49=0,"TAB. 13 ASSENTE"," ")))))</f>
        <v>TABELLE 12 -13 ASSENTI</v>
      </c>
      <c r="F24" s="688"/>
      <c r="G24" s="689"/>
      <c r="H24" s="498"/>
      <c r="I24" s="498"/>
      <c r="J24" s="498"/>
      <c r="K24" s="498"/>
      <c r="L24" s="498"/>
      <c r="M24" s="498"/>
      <c r="N24" s="498"/>
    </row>
    <row r="25" spans="1:14" ht="19.5" customHeight="1">
      <c r="A25" s="237" t="str">
        <f>'t14'!A23</f>
        <v>SOMME RIMBORSATE ALLE AMMINISTRAZIONI PER SPESE DI PERSONALE</v>
      </c>
      <c r="B25" s="376" t="str">
        <f>'t14'!B23</f>
        <v>P071</v>
      </c>
      <c r="C25" s="372">
        <f>'t14'!C23</f>
        <v>0</v>
      </c>
      <c r="D25" s="504" t="str">
        <f>IF($B$4=0," ",(IF(C25=0," ",C25/$B$4)))</f>
        <v> </v>
      </c>
      <c r="E25" s="687"/>
      <c r="F25" s="688"/>
      <c r="G25" s="689"/>
      <c r="H25" s="498"/>
      <c r="I25" s="498"/>
      <c r="J25" s="498"/>
      <c r="K25" s="498"/>
      <c r="L25" s="498"/>
      <c r="M25" s="498"/>
      <c r="N25" s="498"/>
    </row>
    <row r="26" spans="1:14" ht="19.5" customHeight="1" thickBot="1">
      <c r="A26" s="237" t="str">
        <f>'t14'!A24</f>
        <v>RIMBORSI RICEVUTI  DALLE AMMINISTRAZIONI PER SPESE DI PERSONALE </v>
      </c>
      <c r="B26" s="376" t="str">
        <f>'t14'!B24</f>
        <v>P090</v>
      </c>
      <c r="C26" s="374">
        <f>'t14'!C24</f>
        <v>0</v>
      </c>
      <c r="D26" s="506" t="str">
        <f>IF($B$4=0," ",(IF(C26=0," ",C26/$B$4)))</f>
        <v> </v>
      </c>
      <c r="E26" s="690"/>
      <c r="F26" s="691"/>
      <c r="G26" s="692"/>
      <c r="H26" s="498"/>
      <c r="I26" s="498"/>
      <c r="J26" s="498"/>
      <c r="K26" s="498"/>
      <c r="L26" s="498"/>
      <c r="M26" s="498"/>
      <c r="N26" s="498"/>
    </row>
    <row r="27" spans="1:14" s="497" customFormat="1" ht="18" customHeight="1">
      <c r="A27" s="495" t="s">
        <v>5</v>
      </c>
      <c r="B27" s="495"/>
      <c r="C27" s="496">
        <f>SUM(C6:C26)</f>
        <v>0</v>
      </c>
      <c r="D27" s="495"/>
      <c r="E27" s="495"/>
      <c r="F27" s="495"/>
      <c r="G27" s="495"/>
      <c r="I27" s="499"/>
      <c r="J27" s="499"/>
      <c r="K27" s="499"/>
      <c r="L27" s="499"/>
      <c r="M27" s="499"/>
      <c r="N27" s="499"/>
    </row>
  </sheetData>
  <sheetProtection password="EA98" sheet="1" objects="1" scenarios="1" formatColumns="0" selectLockedCells="1" selectUnlockedCells="1"/>
  <mergeCells count="15">
    <mergeCell ref="E15:F15"/>
    <mergeCell ref="A1:E1"/>
    <mergeCell ref="B2:G2"/>
    <mergeCell ref="B4:G4"/>
    <mergeCell ref="E5:G5"/>
    <mergeCell ref="E23:G23"/>
    <mergeCell ref="E24:G26"/>
    <mergeCell ref="E6:G11"/>
    <mergeCell ref="E12:G12"/>
    <mergeCell ref="F20:G20"/>
    <mergeCell ref="F22:G22"/>
    <mergeCell ref="E13:G13"/>
    <mergeCell ref="E16:G19"/>
    <mergeCell ref="E21:G21"/>
    <mergeCell ref="E14:F14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84" r:id="rId1"/>
  <ignoredErrors>
    <ignoredError sqref="D2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K48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0" sqref="M20"/>
    </sheetView>
  </sheetViews>
  <sheetFormatPr defaultColWidth="9.33203125" defaultRowHeight="10.5"/>
  <cols>
    <col min="1" max="1" width="46.33203125" style="5" customWidth="1"/>
    <col min="2" max="2" width="11.33203125" style="7" customWidth="1"/>
    <col min="3" max="3" width="17" style="491" customWidth="1"/>
    <col min="4" max="5" width="17.83203125" style="7" customWidth="1"/>
    <col min="6" max="6" width="15.83203125" style="420" customWidth="1"/>
    <col min="7" max="7" width="15.83203125" style="7" customWidth="1"/>
    <col min="8" max="8" width="9.33203125" style="123" customWidth="1"/>
  </cols>
  <sheetData>
    <row r="1" spans="1:11" s="5" customFormat="1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I1" s="3"/>
      <c r="K1"/>
    </row>
    <row r="2" spans="3:11" s="5" customFormat="1" ht="21" customHeight="1">
      <c r="C2" s="487"/>
      <c r="D2" s="677"/>
      <c r="E2" s="677"/>
      <c r="F2" s="677"/>
      <c r="G2" s="677"/>
      <c r="H2" s="366"/>
      <c r="I2" s="3"/>
      <c r="K2"/>
    </row>
    <row r="3" spans="1:7" s="5" customFormat="1" ht="21" customHeight="1">
      <c r="A3" s="218" t="s">
        <v>257</v>
      </c>
      <c r="B3" s="7"/>
      <c r="C3" s="487"/>
      <c r="F3" s="421"/>
      <c r="G3" s="7"/>
    </row>
    <row r="4" spans="1:7" ht="53.25" customHeight="1">
      <c r="A4" s="203" t="s">
        <v>178</v>
      </c>
      <c r="B4" s="205" t="s">
        <v>138</v>
      </c>
      <c r="C4" s="488" t="str">
        <f>"Presenti 31.12."&amp;'t1'!M1&amp;" (Tab T1) uomini+donne della tabella T1"</f>
        <v>Presenti 31.12.2007 (Tab T1) uomini+donne della tabella T1</v>
      </c>
      <c r="D4" s="204" t="s">
        <v>251</v>
      </c>
      <c r="E4" s="204" t="s">
        <v>255</v>
      </c>
      <c r="F4" s="492" t="s">
        <v>256</v>
      </c>
      <c r="G4" s="204" t="s">
        <v>258</v>
      </c>
    </row>
    <row r="5" spans="1:8" s="221" customFormat="1" ht="10.5">
      <c r="A5" s="202"/>
      <c r="B5" s="216"/>
      <c r="C5" s="489" t="s">
        <v>140</v>
      </c>
      <c r="D5" s="219" t="s">
        <v>141</v>
      </c>
      <c r="E5" s="219" t="s">
        <v>142</v>
      </c>
      <c r="F5" s="493" t="s">
        <v>143</v>
      </c>
      <c r="G5" s="219"/>
      <c r="H5" s="123"/>
    </row>
    <row r="6" spans="1:7" ht="12.75">
      <c r="A6" s="152" t="str">
        <f>'t1'!A6</f>
        <v>Comandante Generale</v>
      </c>
      <c r="B6" s="369" t="str">
        <f>'t1'!B6</f>
        <v>0D0219</v>
      </c>
      <c r="C6" s="490">
        <f>('t1'!L6+'t1'!M6)</f>
        <v>0</v>
      </c>
      <c r="D6" s="395">
        <f>'t5'!M6+'t5'!N6</f>
        <v>0</v>
      </c>
      <c r="E6" s="395">
        <f>'t4'!AT6</f>
        <v>0</v>
      </c>
      <c r="F6" s="494">
        <f>'t12'!C6</f>
        <v>0</v>
      </c>
      <c r="G6" s="422" t="str">
        <f>IF(OR(AND(NOT(C6),NOT(D6),NOT(E6),NOT(F6)),AND((OR(C6,D6,E6)),F6)),"OK","ERRORE")</f>
        <v>OK</v>
      </c>
    </row>
    <row r="7" spans="1:7" ht="12.75">
      <c r="A7" s="152" t="str">
        <f>'t1'!A7</f>
        <v>Generale Corpo di Armata</v>
      </c>
      <c r="B7" s="369" t="str">
        <f>'t1'!B7</f>
        <v>0D0554</v>
      </c>
      <c r="C7" s="490">
        <f>('t1'!L7+'t1'!M7)</f>
        <v>0</v>
      </c>
      <c r="D7" s="395">
        <f>'t5'!M7+'t5'!N7</f>
        <v>0</v>
      </c>
      <c r="E7" s="395">
        <f>'t4'!AT7</f>
        <v>0</v>
      </c>
      <c r="F7" s="494">
        <f>'t12'!C7</f>
        <v>0</v>
      </c>
      <c r="G7" s="422" t="str">
        <f aca="true" t="shared" si="0" ref="G7:G48">IF(OR(AND(NOT(C7),NOT(D7),NOT(E7),NOT(F7)),AND((OR(C7,D7,E7)),F7)),"OK","ERRORE")</f>
        <v>OK</v>
      </c>
    </row>
    <row r="8" spans="1:7" ht="12.75">
      <c r="A8" s="152" t="str">
        <f>'t1'!A8</f>
        <v>Generale di Divisione</v>
      </c>
      <c r="B8" s="369" t="str">
        <f>'t1'!B8</f>
        <v>0D0221</v>
      </c>
      <c r="C8" s="490">
        <f>('t1'!L8+'t1'!M8)</f>
        <v>0</v>
      </c>
      <c r="D8" s="395">
        <f>'t5'!M8+'t5'!N8</f>
        <v>0</v>
      </c>
      <c r="E8" s="395">
        <f>'t4'!AT8</f>
        <v>0</v>
      </c>
      <c r="F8" s="494">
        <f>'t12'!C8</f>
        <v>0</v>
      </c>
      <c r="G8" s="422" t="str">
        <f t="shared" si="0"/>
        <v>OK</v>
      </c>
    </row>
    <row r="9" spans="1:7" ht="12.75">
      <c r="A9" s="152" t="str">
        <f>'t1'!A9</f>
        <v>Generale di Brigata</v>
      </c>
      <c r="B9" s="369" t="str">
        <f>'t1'!B9</f>
        <v>0D0220</v>
      </c>
      <c r="C9" s="490">
        <f>('t1'!L9+'t1'!M9)</f>
        <v>0</v>
      </c>
      <c r="D9" s="395">
        <f>'t5'!M9+'t5'!N9</f>
        <v>0</v>
      </c>
      <c r="E9" s="395">
        <f>'t4'!AT9</f>
        <v>0</v>
      </c>
      <c r="F9" s="494">
        <f>'t12'!C9</f>
        <v>0</v>
      </c>
      <c r="G9" s="422" t="str">
        <f t="shared" si="0"/>
        <v>OK</v>
      </c>
    </row>
    <row r="10" spans="1:7" ht="12.75">
      <c r="A10" s="152" t="str">
        <f>'t1'!A10</f>
        <v>Colonnello + 25 Anni</v>
      </c>
      <c r="B10" s="369" t="str">
        <f>'t1'!B10</f>
        <v>0D0218</v>
      </c>
      <c r="C10" s="490">
        <f>('t1'!L10+'t1'!M10)</f>
        <v>0</v>
      </c>
      <c r="D10" s="395">
        <f>'t5'!M10+'t5'!N10</f>
        <v>0</v>
      </c>
      <c r="E10" s="395">
        <f>'t4'!AT10</f>
        <v>0</v>
      </c>
      <c r="F10" s="494">
        <f>'t12'!C10</f>
        <v>0</v>
      </c>
      <c r="G10" s="422" t="str">
        <f t="shared" si="0"/>
        <v>OK</v>
      </c>
    </row>
    <row r="11" spans="1:7" ht="12.75">
      <c r="A11" s="152" t="str">
        <f>'t1'!A11</f>
        <v>Colonnello + 23 Anni</v>
      </c>
      <c r="B11" s="369" t="str">
        <f>'t1'!B11</f>
        <v>0D0524</v>
      </c>
      <c r="C11" s="490">
        <f>('t1'!L11+'t1'!M11)</f>
        <v>0</v>
      </c>
      <c r="D11" s="395">
        <f>'t5'!M11+'t5'!N11</f>
        <v>0</v>
      </c>
      <c r="E11" s="395">
        <f>'t4'!AT11</f>
        <v>0</v>
      </c>
      <c r="F11" s="494">
        <f>'t12'!C11</f>
        <v>0</v>
      </c>
      <c r="G11" s="422" t="str">
        <f t="shared" si="0"/>
        <v>OK</v>
      </c>
    </row>
    <row r="12" spans="1:7" ht="12.75">
      <c r="A12" s="152" t="str">
        <f>'t1'!A12</f>
        <v>Colonnello</v>
      </c>
      <c r="B12" s="369" t="str">
        <f>'t1'!B12</f>
        <v>0D0217</v>
      </c>
      <c r="C12" s="490">
        <f>('t1'!L12+'t1'!M12)</f>
        <v>0</v>
      </c>
      <c r="D12" s="395">
        <f>'t5'!M12+'t5'!N12</f>
        <v>0</v>
      </c>
      <c r="E12" s="395">
        <f>'t4'!AT12</f>
        <v>0</v>
      </c>
      <c r="F12" s="494">
        <f>'t12'!C12</f>
        <v>0</v>
      </c>
      <c r="G12" s="422" t="str">
        <f t="shared" si="0"/>
        <v>OK</v>
      </c>
    </row>
    <row r="13" spans="1:7" ht="12.75">
      <c r="A13" s="152" t="str">
        <f>'t1'!A13</f>
        <v>Tenente Colonnello + 25 Anni</v>
      </c>
      <c r="B13" s="369" t="str">
        <f>'t1'!B13</f>
        <v>0D0229</v>
      </c>
      <c r="C13" s="490">
        <f>('t1'!L13+'t1'!M13)</f>
        <v>0</v>
      </c>
      <c r="D13" s="395">
        <f>'t5'!M13+'t5'!N13</f>
        <v>0</v>
      </c>
      <c r="E13" s="395">
        <f>'t4'!AT13</f>
        <v>0</v>
      </c>
      <c r="F13" s="494">
        <f>'t12'!C13</f>
        <v>0</v>
      </c>
      <c r="G13" s="422" t="str">
        <f t="shared" si="0"/>
        <v>OK</v>
      </c>
    </row>
    <row r="14" spans="1:7" ht="12.75">
      <c r="A14" s="152" t="str">
        <f>'t1'!A14</f>
        <v>Tenente Colonnello + 23 Anni</v>
      </c>
      <c r="B14" s="369" t="str">
        <f>'t1'!B14</f>
        <v>0D0525</v>
      </c>
      <c r="C14" s="490">
        <f>('t1'!L14+'t1'!M14)</f>
        <v>0</v>
      </c>
      <c r="D14" s="395">
        <f>'t5'!M14+'t5'!N14</f>
        <v>0</v>
      </c>
      <c r="E14" s="395">
        <f>'t4'!AT14</f>
        <v>0</v>
      </c>
      <c r="F14" s="494">
        <f>'t12'!C14</f>
        <v>0</v>
      </c>
      <c r="G14" s="422" t="str">
        <f t="shared" si="0"/>
        <v>OK</v>
      </c>
    </row>
    <row r="15" spans="1:7" ht="12.75">
      <c r="A15" s="152" t="str">
        <f>'t1'!A15</f>
        <v>Tenente Colonnello + 15 Anni</v>
      </c>
      <c r="B15" s="369" t="str">
        <f>'t1'!B15</f>
        <v>0D0228</v>
      </c>
      <c r="C15" s="490">
        <f>('t1'!L15+'t1'!M15)</f>
        <v>0</v>
      </c>
      <c r="D15" s="395">
        <f>'t5'!M15+'t5'!N15</f>
        <v>0</v>
      </c>
      <c r="E15" s="395">
        <f>'t4'!AT15</f>
        <v>0</v>
      </c>
      <c r="F15" s="494">
        <f>'t12'!C15</f>
        <v>0</v>
      </c>
      <c r="G15" s="422" t="str">
        <f t="shared" si="0"/>
        <v>OK</v>
      </c>
    </row>
    <row r="16" spans="1:7" ht="12.75">
      <c r="A16" s="152" t="str">
        <f>'t1'!A16</f>
        <v>Tenente Colonnello + 13 Anni</v>
      </c>
      <c r="B16" s="369" t="str">
        <f>'t1'!B16</f>
        <v>0D0526</v>
      </c>
      <c r="C16" s="490">
        <f>('t1'!L16+'t1'!M16)</f>
        <v>0</v>
      </c>
      <c r="D16" s="395">
        <f>'t5'!M16+'t5'!N16</f>
        <v>0</v>
      </c>
      <c r="E16" s="395">
        <f>'t4'!AT16</f>
        <v>0</v>
      </c>
      <c r="F16" s="494">
        <f>'t12'!C16</f>
        <v>0</v>
      </c>
      <c r="G16" s="422" t="str">
        <f t="shared" si="0"/>
        <v>OK</v>
      </c>
    </row>
    <row r="17" spans="1:7" ht="12.75">
      <c r="A17" s="152" t="str">
        <f>'t1'!A17</f>
        <v>Maggiore + 25 Anni</v>
      </c>
      <c r="B17" s="369" t="str">
        <f>'t1'!B17</f>
        <v>0D0223</v>
      </c>
      <c r="C17" s="490">
        <f>('t1'!L17+'t1'!M17)</f>
        <v>0</v>
      </c>
      <c r="D17" s="395">
        <f>'t5'!M17+'t5'!N17</f>
        <v>0</v>
      </c>
      <c r="E17" s="395">
        <f>'t4'!AT17</f>
        <v>0</v>
      </c>
      <c r="F17" s="494">
        <f>'t12'!C17</f>
        <v>0</v>
      </c>
      <c r="G17" s="422" t="str">
        <f t="shared" si="0"/>
        <v>OK</v>
      </c>
    </row>
    <row r="18" spans="1:7" ht="12.75">
      <c r="A18" s="152" t="str">
        <f>'t1'!A18</f>
        <v>Maggiore + 23 Anni</v>
      </c>
      <c r="B18" s="369" t="str">
        <f>'t1'!B18</f>
        <v>0D0527</v>
      </c>
      <c r="C18" s="490">
        <f>('t1'!L18+'t1'!M18)</f>
        <v>0</v>
      </c>
      <c r="D18" s="395">
        <f>'t5'!M18+'t5'!N18</f>
        <v>0</v>
      </c>
      <c r="E18" s="395">
        <f>'t4'!AT18</f>
        <v>0</v>
      </c>
      <c r="F18" s="494">
        <f>'t12'!C18</f>
        <v>0</v>
      </c>
      <c r="G18" s="422" t="str">
        <f t="shared" si="0"/>
        <v>OK</v>
      </c>
    </row>
    <row r="19" spans="1:7" ht="12.75">
      <c r="A19" s="152" t="str">
        <f>'t1'!A19</f>
        <v>Maggiore + 15 Anni</v>
      </c>
      <c r="B19" s="369" t="str">
        <f>'t1'!B19</f>
        <v>0D0302</v>
      </c>
      <c r="C19" s="490">
        <f>('t1'!L19+'t1'!M19)</f>
        <v>0</v>
      </c>
      <c r="D19" s="395">
        <f>'t5'!M19+'t5'!N19</f>
        <v>0</v>
      </c>
      <c r="E19" s="395">
        <f>'t4'!AT19</f>
        <v>0</v>
      </c>
      <c r="F19" s="494">
        <f>'t12'!C19</f>
        <v>0</v>
      </c>
      <c r="G19" s="422" t="str">
        <f t="shared" si="0"/>
        <v>OK</v>
      </c>
    </row>
    <row r="20" spans="1:7" ht="12.75">
      <c r="A20" s="152" t="str">
        <f>'t1'!A20</f>
        <v>Maggiore + 13 Anni</v>
      </c>
      <c r="B20" s="369" t="str">
        <f>'t1'!B20</f>
        <v>0D0528</v>
      </c>
      <c r="C20" s="490">
        <f>('t1'!L20+'t1'!M20)</f>
        <v>0</v>
      </c>
      <c r="D20" s="395">
        <f>'t5'!M20+'t5'!N20</f>
        <v>0</v>
      </c>
      <c r="E20" s="395">
        <f>'t4'!AT20</f>
        <v>0</v>
      </c>
      <c r="F20" s="494">
        <f>'t12'!C20</f>
        <v>0</v>
      </c>
      <c r="G20" s="422" t="str">
        <f t="shared" si="0"/>
        <v>OK</v>
      </c>
    </row>
    <row r="21" spans="1:7" ht="12.75">
      <c r="A21" s="152" t="str">
        <f>'t1'!A21</f>
        <v>Capitano + 25 Anni</v>
      </c>
      <c r="B21" s="369" t="str">
        <f>'t1'!B21</f>
        <v>0D0233</v>
      </c>
      <c r="C21" s="490">
        <f>('t1'!L21+'t1'!M21)</f>
        <v>0</v>
      </c>
      <c r="D21" s="395">
        <f>'t5'!M21+'t5'!N21</f>
        <v>0</v>
      </c>
      <c r="E21" s="395">
        <f>'t4'!AT21</f>
        <v>0</v>
      </c>
      <c r="F21" s="494">
        <f>'t12'!C21</f>
        <v>0</v>
      </c>
      <c r="G21" s="422" t="str">
        <f t="shared" si="0"/>
        <v>OK</v>
      </c>
    </row>
    <row r="22" spans="1:7" ht="12.75">
      <c r="A22" s="152" t="str">
        <f>'t1'!A22</f>
        <v>Capitano + 23 Anni</v>
      </c>
      <c r="B22" s="369" t="str">
        <f>'t1'!B22</f>
        <v>0D0529</v>
      </c>
      <c r="C22" s="490">
        <f>('t1'!L22+'t1'!M22)</f>
        <v>0</v>
      </c>
      <c r="D22" s="395">
        <f>'t5'!M22+'t5'!N22</f>
        <v>0</v>
      </c>
      <c r="E22" s="395">
        <f>'t4'!AT22</f>
        <v>0</v>
      </c>
      <c r="F22" s="494">
        <f>'t12'!C22</f>
        <v>0</v>
      </c>
      <c r="G22" s="422" t="str">
        <f t="shared" si="0"/>
        <v>OK</v>
      </c>
    </row>
    <row r="23" spans="1:7" ht="12.75">
      <c r="A23" s="152" t="str">
        <f>'t1'!A23</f>
        <v>Capitano + 15 Anni</v>
      </c>
      <c r="B23" s="369" t="str">
        <f>'t1'!B23</f>
        <v>0D0232</v>
      </c>
      <c r="C23" s="490">
        <f>('t1'!L23+'t1'!M23)</f>
        <v>0</v>
      </c>
      <c r="D23" s="395">
        <f>'t5'!M23+'t5'!N23</f>
        <v>0</v>
      </c>
      <c r="E23" s="395">
        <f>'t4'!AT23</f>
        <v>0</v>
      </c>
      <c r="F23" s="494">
        <f>'t12'!C23</f>
        <v>0</v>
      </c>
      <c r="G23" s="422" t="str">
        <f t="shared" si="0"/>
        <v>OK</v>
      </c>
    </row>
    <row r="24" spans="1:7" ht="12.75">
      <c r="A24" s="152" t="str">
        <f>'t1'!A24</f>
        <v>Capitano + 13 Anni</v>
      </c>
      <c r="B24" s="369" t="str">
        <f>'t1'!B24</f>
        <v>0D0530</v>
      </c>
      <c r="C24" s="490">
        <f>('t1'!L24+'t1'!M24)</f>
        <v>0</v>
      </c>
      <c r="D24" s="395">
        <f>'t5'!M24+'t5'!N24</f>
        <v>0</v>
      </c>
      <c r="E24" s="395">
        <f>'t4'!AT24</f>
        <v>0</v>
      </c>
      <c r="F24" s="494">
        <f>'t12'!C24</f>
        <v>0</v>
      </c>
      <c r="G24" s="422" t="str">
        <f t="shared" si="0"/>
        <v>OK</v>
      </c>
    </row>
    <row r="25" spans="1:7" ht="12.75">
      <c r="A25" s="152" t="str">
        <f>'t1'!A25</f>
        <v>Tenente Colonnello</v>
      </c>
      <c r="B25" s="369" t="str">
        <f>'t1'!B25</f>
        <v>019312</v>
      </c>
      <c r="C25" s="490">
        <f>('t1'!L25+'t1'!M25)</f>
        <v>0</v>
      </c>
      <c r="D25" s="395">
        <f>'t5'!M25+'t5'!N25</f>
        <v>0</v>
      </c>
      <c r="E25" s="395">
        <f>'t4'!AT25</f>
        <v>0</v>
      </c>
      <c r="F25" s="494">
        <f>'t12'!C25</f>
        <v>0</v>
      </c>
      <c r="G25" s="422" t="str">
        <f t="shared" si="0"/>
        <v>OK</v>
      </c>
    </row>
    <row r="26" spans="1:7" ht="12.75">
      <c r="A26" s="152" t="str">
        <f>'t1'!A26</f>
        <v>Maggiore </v>
      </c>
      <c r="B26" s="369" t="str">
        <f>'t1'!B26</f>
        <v>019222</v>
      </c>
      <c r="C26" s="490">
        <f>('t1'!L26+'t1'!M26)</f>
        <v>0</v>
      </c>
      <c r="D26" s="395">
        <f>'t5'!M26+'t5'!N26</f>
        <v>0</v>
      </c>
      <c r="E26" s="395">
        <f>'t4'!AT26</f>
        <v>0</v>
      </c>
      <c r="F26" s="494">
        <f>'t12'!C26</f>
        <v>0</v>
      </c>
      <c r="G26" s="422" t="str">
        <f t="shared" si="0"/>
        <v>OK</v>
      </c>
    </row>
    <row r="27" spans="1:7" ht="12.75">
      <c r="A27" s="152" t="str">
        <f>'t1'!A27</f>
        <v>Capitano</v>
      </c>
      <c r="B27" s="369" t="str">
        <f>'t1'!B27</f>
        <v>018213</v>
      </c>
      <c r="C27" s="490">
        <f>('t1'!L27+'t1'!M27)</f>
        <v>0</v>
      </c>
      <c r="D27" s="395">
        <f>'t5'!M27+'t5'!N27</f>
        <v>0</v>
      </c>
      <c r="E27" s="395">
        <f>'t4'!AT27</f>
        <v>0</v>
      </c>
      <c r="F27" s="494">
        <f>'t12'!C27</f>
        <v>0</v>
      </c>
      <c r="G27" s="422" t="str">
        <f t="shared" si="0"/>
        <v>OK</v>
      </c>
    </row>
    <row r="28" spans="1:7" ht="12.75">
      <c r="A28" s="152" t="str">
        <f>'t1'!A28</f>
        <v>Tenente </v>
      </c>
      <c r="B28" s="369" t="str">
        <f>'t1'!B28</f>
        <v>018226</v>
      </c>
      <c r="C28" s="490">
        <f>('t1'!L28+'t1'!M28)</f>
        <v>0</v>
      </c>
      <c r="D28" s="395">
        <f>'t5'!M28+'t5'!N28</f>
        <v>0</v>
      </c>
      <c r="E28" s="395">
        <f>'t4'!AT28</f>
        <v>0</v>
      </c>
      <c r="F28" s="494">
        <f>'t12'!C28</f>
        <v>0</v>
      </c>
      <c r="G28" s="422" t="str">
        <f t="shared" si="0"/>
        <v>OK</v>
      </c>
    </row>
    <row r="29" spans="1:7" ht="12.75">
      <c r="A29" s="152" t="str">
        <f>'t1'!A29</f>
        <v>Sottotenente </v>
      </c>
      <c r="B29" s="369" t="str">
        <f>'t1'!B29</f>
        <v>017225</v>
      </c>
      <c r="C29" s="490">
        <f>('t1'!L29+'t1'!M29)</f>
        <v>0</v>
      </c>
      <c r="D29" s="395">
        <f>'t5'!M29+'t5'!N29</f>
        <v>0</v>
      </c>
      <c r="E29" s="395">
        <f>'t4'!AT29</f>
        <v>0</v>
      </c>
      <c r="F29" s="494">
        <f>'t12'!C29</f>
        <v>0</v>
      </c>
      <c r="G29" s="422" t="str">
        <f t="shared" si="0"/>
        <v>OK</v>
      </c>
    </row>
    <row r="30" spans="1:7" ht="12.75">
      <c r="A30" s="152" t="str">
        <f>'t1'!A30</f>
        <v>Maresciallo Aiutante S.U.P.S. Luogotenente </v>
      </c>
      <c r="B30" s="369" t="str">
        <f>'t1'!B30</f>
        <v>017836</v>
      </c>
      <c r="C30" s="490">
        <f>('t1'!L30+'t1'!M30)</f>
        <v>0</v>
      </c>
      <c r="D30" s="395">
        <f>'t5'!M30+'t5'!N30</f>
        <v>0</v>
      </c>
      <c r="E30" s="395">
        <f>'t4'!AT30</f>
        <v>0</v>
      </c>
      <c r="F30" s="494">
        <f>'t12'!C30</f>
        <v>0</v>
      </c>
      <c r="G30" s="422" t="str">
        <f t="shared" si="0"/>
        <v>OK</v>
      </c>
    </row>
    <row r="31" spans="1:7" ht="12.75">
      <c r="A31" s="152" t="str">
        <f>'t1'!A31</f>
        <v>Maresciallo Aiutante S.Ups Con 8 Anni Nel Grado</v>
      </c>
      <c r="B31" s="369" t="str">
        <f>'t1'!B31</f>
        <v>017837</v>
      </c>
      <c r="C31" s="490">
        <f>('t1'!L31+'t1'!M31)</f>
        <v>0</v>
      </c>
      <c r="D31" s="395">
        <f>'t5'!M31+'t5'!N31</f>
        <v>0</v>
      </c>
      <c r="E31" s="395">
        <f>'t4'!AT31</f>
        <v>0</v>
      </c>
      <c r="F31" s="494">
        <f>'t12'!C31</f>
        <v>0</v>
      </c>
      <c r="G31" s="422" t="str">
        <f t="shared" si="0"/>
        <v>OK</v>
      </c>
    </row>
    <row r="32" spans="1:7" ht="12.75">
      <c r="A32" s="152" t="str">
        <f>'t1'!A32</f>
        <v>Maresciallo Aiutante</v>
      </c>
      <c r="B32" s="369" t="str">
        <f>'t1'!B32</f>
        <v>017237</v>
      </c>
      <c r="C32" s="490">
        <f>('t1'!L32+'t1'!M32)</f>
        <v>0</v>
      </c>
      <c r="D32" s="395">
        <f>'t5'!M32+'t5'!N32</f>
        <v>0</v>
      </c>
      <c r="E32" s="395">
        <f>'t4'!AT32</f>
        <v>0</v>
      </c>
      <c r="F32" s="494">
        <f>'t12'!C32</f>
        <v>0</v>
      </c>
      <c r="G32" s="422" t="str">
        <f t="shared" si="0"/>
        <v>OK</v>
      </c>
    </row>
    <row r="33" spans="1:7" ht="12.75">
      <c r="A33" s="152" t="str">
        <f>'t1'!A33</f>
        <v>Maresciallo Capo Con 10 Anni</v>
      </c>
      <c r="B33" s="369" t="str">
        <f>'t1'!B33</f>
        <v>016MC0</v>
      </c>
      <c r="C33" s="490">
        <f>('t1'!L33+'t1'!M33)</f>
        <v>0</v>
      </c>
      <c r="D33" s="395">
        <f>'t5'!M33+'t5'!N33</f>
        <v>0</v>
      </c>
      <c r="E33" s="395">
        <f>'t4'!AT33</f>
        <v>0</v>
      </c>
      <c r="F33" s="494">
        <f>'t12'!C33</f>
        <v>0</v>
      </c>
      <c r="G33" s="422" t="str">
        <f t="shared" si="0"/>
        <v>OK</v>
      </c>
    </row>
    <row r="34" spans="1:7" ht="12.75">
      <c r="A34" s="152" t="str">
        <f>'t1'!A34</f>
        <v>Maresciallo Capo</v>
      </c>
      <c r="B34" s="369" t="str">
        <f>'t1'!B34</f>
        <v>016224</v>
      </c>
      <c r="C34" s="490">
        <f>('t1'!L34+'t1'!M34)</f>
        <v>0</v>
      </c>
      <c r="D34" s="395">
        <f>'t5'!M34+'t5'!N34</f>
        <v>0</v>
      </c>
      <c r="E34" s="395">
        <f>'t4'!AT34</f>
        <v>0</v>
      </c>
      <c r="F34" s="494">
        <f>'t12'!C34</f>
        <v>0</v>
      </c>
      <c r="G34" s="422" t="str">
        <f t="shared" si="0"/>
        <v>OK</v>
      </c>
    </row>
    <row r="35" spans="1:7" ht="12.75">
      <c r="A35" s="152" t="str">
        <f>'t1'!A35</f>
        <v>Maresciallo Ordinario</v>
      </c>
      <c r="B35" s="369" t="str">
        <f>'t1'!B35</f>
        <v>015238</v>
      </c>
      <c r="C35" s="490">
        <f>('t1'!L35+'t1'!M35)</f>
        <v>0</v>
      </c>
      <c r="D35" s="395">
        <f>'t5'!M35+'t5'!N35</f>
        <v>0</v>
      </c>
      <c r="E35" s="395">
        <f>'t4'!AT35</f>
        <v>0</v>
      </c>
      <c r="F35" s="494">
        <f>'t12'!C35</f>
        <v>0</v>
      </c>
      <c r="G35" s="422" t="str">
        <f t="shared" si="0"/>
        <v>OK</v>
      </c>
    </row>
    <row r="36" spans="1:7" ht="12.75">
      <c r="A36" s="152" t="str">
        <f>'t1'!A36</f>
        <v>Maresciallo</v>
      </c>
      <c r="B36" s="369" t="str">
        <f>'t1'!B36</f>
        <v>014324</v>
      </c>
      <c r="C36" s="490">
        <f>('t1'!L36+'t1'!M36)</f>
        <v>0</v>
      </c>
      <c r="D36" s="395">
        <f>'t5'!M36+'t5'!N36</f>
        <v>0</v>
      </c>
      <c r="E36" s="395">
        <f>'t4'!AT36</f>
        <v>0</v>
      </c>
      <c r="F36" s="494">
        <f>'t12'!C36</f>
        <v>0</v>
      </c>
      <c r="G36" s="422" t="str">
        <f t="shared" si="0"/>
        <v>OK</v>
      </c>
    </row>
    <row r="37" spans="1:7" ht="12.75">
      <c r="A37" s="152" t="str">
        <f>'t1'!A37</f>
        <v>Brigadiere Capo Con 8 Anni Nel Grado</v>
      </c>
      <c r="B37" s="369" t="str">
        <f>'t1'!B37</f>
        <v>015839</v>
      </c>
      <c r="C37" s="490">
        <f>('t1'!L37+'t1'!M37)</f>
        <v>0</v>
      </c>
      <c r="D37" s="395">
        <f>'t5'!M37+'t5'!N37</f>
        <v>0</v>
      </c>
      <c r="E37" s="395">
        <f>'t4'!AT37</f>
        <v>0</v>
      </c>
      <c r="F37" s="494">
        <f>'t12'!C37</f>
        <v>0</v>
      </c>
      <c r="G37" s="422" t="str">
        <f t="shared" si="0"/>
        <v>OK</v>
      </c>
    </row>
    <row r="38" spans="1:7" ht="12.75">
      <c r="A38" s="152" t="str">
        <f>'t1'!A38</f>
        <v>Brigadiere Capo</v>
      </c>
      <c r="B38" s="369" t="str">
        <f>'t1'!B38</f>
        <v>015212</v>
      </c>
      <c r="C38" s="490">
        <f>('t1'!L38+'t1'!M38)</f>
        <v>0</v>
      </c>
      <c r="D38" s="395">
        <f>'t5'!M38+'t5'!N38</f>
        <v>0</v>
      </c>
      <c r="E38" s="395">
        <f>'t4'!AT38</f>
        <v>0</v>
      </c>
      <c r="F38" s="494">
        <f>'t12'!C38</f>
        <v>0</v>
      </c>
      <c r="G38" s="422" t="str">
        <f t="shared" si="0"/>
        <v>OK</v>
      </c>
    </row>
    <row r="39" spans="1:7" ht="12.75">
      <c r="A39" s="152" t="str">
        <f>'t1'!A39</f>
        <v>Brigadiere</v>
      </c>
      <c r="B39" s="369" t="str">
        <f>'t1'!B39</f>
        <v>014211</v>
      </c>
      <c r="C39" s="490">
        <f>('t1'!L39+'t1'!M39)</f>
        <v>0</v>
      </c>
      <c r="D39" s="395">
        <f>'t5'!M39+'t5'!N39</f>
        <v>0</v>
      </c>
      <c r="E39" s="395">
        <f>'t4'!AT39</f>
        <v>0</v>
      </c>
      <c r="F39" s="494">
        <f>'t12'!C39</f>
        <v>0</v>
      </c>
      <c r="G39" s="422" t="str">
        <f t="shared" si="0"/>
        <v>OK</v>
      </c>
    </row>
    <row r="40" spans="1:7" ht="12.75">
      <c r="A40" s="152" t="str">
        <f>'t1'!A40</f>
        <v>Vice Brigadiere</v>
      </c>
      <c r="B40" s="369" t="str">
        <f>'t1'!B40</f>
        <v>014230</v>
      </c>
      <c r="C40" s="490">
        <f>('t1'!L40+'t1'!M40)</f>
        <v>0</v>
      </c>
      <c r="D40" s="395">
        <f>'t5'!M40+'t5'!N40</f>
        <v>0</v>
      </c>
      <c r="E40" s="395">
        <f>'t4'!AT40</f>
        <v>0</v>
      </c>
      <c r="F40" s="494">
        <f>'t12'!C40</f>
        <v>0</v>
      </c>
      <c r="G40" s="422" t="str">
        <f t="shared" si="0"/>
        <v>OK</v>
      </c>
    </row>
    <row r="41" spans="1:7" ht="12.75">
      <c r="A41" s="152" t="str">
        <f>'t1'!A41</f>
        <v>Appuntato Scelto Con 8 Anni Nel Grado</v>
      </c>
      <c r="B41" s="369" t="str">
        <f>'t1'!B41</f>
        <v>013842</v>
      </c>
      <c r="C41" s="490">
        <f>('t1'!L41+'t1'!M41)</f>
        <v>0</v>
      </c>
      <c r="D41" s="395">
        <f>'t5'!M41+'t5'!N41</f>
        <v>0</v>
      </c>
      <c r="E41" s="395">
        <f>'t4'!AT41</f>
        <v>0</v>
      </c>
      <c r="F41" s="494">
        <f>'t12'!C41</f>
        <v>0</v>
      </c>
      <c r="G41" s="422" t="str">
        <f t="shared" si="0"/>
        <v>OK</v>
      </c>
    </row>
    <row r="42" spans="1:7" ht="12.75">
      <c r="A42" s="152" t="str">
        <f>'t1'!A42</f>
        <v>Appuntato Scelto</v>
      </c>
      <c r="B42" s="369" t="str">
        <f>'t1'!B42</f>
        <v>013231</v>
      </c>
      <c r="C42" s="490">
        <f>('t1'!L42+'t1'!M42)</f>
        <v>0</v>
      </c>
      <c r="D42" s="395">
        <f>'t5'!M42+'t5'!N42</f>
        <v>0</v>
      </c>
      <c r="E42" s="395">
        <f>'t4'!AT42</f>
        <v>0</v>
      </c>
      <c r="F42" s="494">
        <f>'t12'!C42</f>
        <v>0</v>
      </c>
      <c r="G42" s="422" t="str">
        <f t="shared" si="0"/>
        <v>OK</v>
      </c>
    </row>
    <row r="43" spans="1:7" ht="12.75">
      <c r="A43" s="152" t="str">
        <f>'t1'!A43</f>
        <v>Appuntato</v>
      </c>
      <c r="B43" s="369" t="str">
        <f>'t1'!B43</f>
        <v>013210</v>
      </c>
      <c r="C43" s="490">
        <f>('t1'!L43+'t1'!M43)</f>
        <v>0</v>
      </c>
      <c r="D43" s="395">
        <f>'t5'!M43+'t5'!N43</f>
        <v>0</v>
      </c>
      <c r="E43" s="395">
        <f>'t4'!AT43</f>
        <v>0</v>
      </c>
      <c r="F43" s="494">
        <f>'t12'!C43</f>
        <v>0</v>
      </c>
      <c r="G43" s="422" t="str">
        <f t="shared" si="0"/>
        <v>OK</v>
      </c>
    </row>
    <row r="44" spans="1:7" ht="12.75">
      <c r="A44" s="152" t="str">
        <f>'t1'!A44</f>
        <v>Carabiniere Scelto</v>
      </c>
      <c r="B44" s="369" t="str">
        <f>'t1'!B44</f>
        <v>013216</v>
      </c>
      <c r="C44" s="490">
        <f>('t1'!L44+'t1'!M44)</f>
        <v>0</v>
      </c>
      <c r="D44" s="395">
        <f>'t5'!M44+'t5'!N44</f>
        <v>0</v>
      </c>
      <c r="E44" s="395">
        <f>'t4'!AT44</f>
        <v>0</v>
      </c>
      <c r="F44" s="494">
        <f>'t12'!C44</f>
        <v>0</v>
      </c>
      <c r="G44" s="422" t="str">
        <f t="shared" si="0"/>
        <v>OK</v>
      </c>
    </row>
    <row r="45" spans="1:7" ht="12.75">
      <c r="A45" s="152" t="str">
        <f>'t1'!A45</f>
        <v>Carabiniere</v>
      </c>
      <c r="B45" s="369" t="str">
        <f>'t1'!B45</f>
        <v>013214</v>
      </c>
      <c r="C45" s="490">
        <f>('t1'!L45+'t1'!M45)</f>
        <v>0</v>
      </c>
      <c r="D45" s="395">
        <f>'t5'!M45+'t5'!N45</f>
        <v>0</v>
      </c>
      <c r="E45" s="395">
        <f>'t4'!AT45</f>
        <v>0</v>
      </c>
      <c r="F45" s="494">
        <f>'t12'!C45</f>
        <v>0</v>
      </c>
      <c r="G45" s="422" t="str">
        <f t="shared" si="0"/>
        <v>OK</v>
      </c>
    </row>
    <row r="46" spans="1:7" ht="12.75">
      <c r="A46" s="152" t="str">
        <f>'t1'!A46</f>
        <v>Tenente In Ferma Prefissata</v>
      </c>
      <c r="B46" s="369" t="str">
        <f>'t1'!B46</f>
        <v>000847</v>
      </c>
      <c r="C46" s="490">
        <f>('t1'!L46+'t1'!M46)</f>
        <v>0</v>
      </c>
      <c r="D46" s="395">
        <f>'t5'!M46+'t5'!N46</f>
        <v>0</v>
      </c>
      <c r="E46" s="395">
        <f>'t4'!AT46</f>
        <v>0</v>
      </c>
      <c r="F46" s="494">
        <f>'t12'!C46</f>
        <v>0</v>
      </c>
      <c r="G46" s="422" t="str">
        <f t="shared" si="0"/>
        <v>OK</v>
      </c>
    </row>
    <row r="47" spans="1:7" ht="12.75">
      <c r="A47" s="152" t="str">
        <f>'t1'!A47</f>
        <v>Sottotenente In Ferma Prefissata</v>
      </c>
      <c r="B47" s="369" t="str">
        <f>'t1'!B47</f>
        <v>000848</v>
      </c>
      <c r="C47" s="490">
        <f>('t1'!L47+'t1'!M47)</f>
        <v>0</v>
      </c>
      <c r="D47" s="395">
        <f>'t5'!M47+'t5'!N47</f>
        <v>0</v>
      </c>
      <c r="E47" s="395">
        <f>'t4'!AT47</f>
        <v>0</v>
      </c>
      <c r="F47" s="494">
        <f>'t12'!C47</f>
        <v>0</v>
      </c>
      <c r="G47" s="422" t="str">
        <f t="shared" si="0"/>
        <v>OK</v>
      </c>
    </row>
    <row r="48" spans="1:7" ht="12.75">
      <c r="A48" s="152" t="str">
        <f>'t1'!A48</f>
        <v>Allievi</v>
      </c>
      <c r="B48" s="369" t="str">
        <f>'t1'!B48</f>
        <v>000180</v>
      </c>
      <c r="C48" s="490">
        <f>('t1'!L48+'t1'!M48)</f>
        <v>0</v>
      </c>
      <c r="D48" s="395">
        <f>'t5'!M48+'t5'!N48</f>
        <v>0</v>
      </c>
      <c r="E48" s="395">
        <f>'t4'!AT48</f>
        <v>0</v>
      </c>
      <c r="F48" s="494">
        <f>'t12'!C48</f>
        <v>0</v>
      </c>
      <c r="G48" s="422" t="str">
        <f t="shared" si="0"/>
        <v>OK</v>
      </c>
    </row>
  </sheetData>
  <sheetProtection password="EA98" sheet="1" objects="1" scenarios="1" formatColumns="0" selectLockedCells="1" selectUnlockedCells="1"/>
  <mergeCells count="2">
    <mergeCell ref="A1:G1"/>
    <mergeCell ref="D2:G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I48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9" sqref="M29"/>
    </sheetView>
  </sheetViews>
  <sheetFormatPr defaultColWidth="9.33203125" defaultRowHeight="10.5"/>
  <cols>
    <col min="1" max="1" width="47" style="5" customWidth="1"/>
    <col min="2" max="2" width="11.33203125" style="7" customWidth="1"/>
    <col min="3" max="3" width="17.83203125" style="7" customWidth="1"/>
    <col min="4" max="4" width="25.83203125" style="420" customWidth="1"/>
    <col min="5" max="5" width="15.83203125" style="7" customWidth="1"/>
    <col min="6" max="6" width="9.33203125" style="123" customWidth="1"/>
  </cols>
  <sheetData>
    <row r="1" spans="1:9" s="5" customFormat="1" ht="43.5" customHeight="1">
      <c r="A1" s="655" t="str">
        <f>'t1'!A1</f>
        <v>COMPARTO CARABINIERI</v>
      </c>
      <c r="B1" s="655"/>
      <c r="C1" s="655"/>
      <c r="D1" s="655"/>
      <c r="E1" s="655"/>
      <c r="G1" s="3"/>
      <c r="I1"/>
    </row>
    <row r="2" spans="3:9" s="5" customFormat="1" ht="12.75" customHeight="1">
      <c r="C2" s="677"/>
      <c r="D2" s="677"/>
      <c r="E2" s="677"/>
      <c r="F2" s="366"/>
      <c r="G2" s="3"/>
      <c r="I2"/>
    </row>
    <row r="3" spans="1:5" s="5" customFormat="1" ht="21" customHeight="1">
      <c r="A3" s="218" t="s">
        <v>207</v>
      </c>
      <c r="B3" s="7"/>
      <c r="D3" s="421"/>
      <c r="E3" s="7"/>
    </row>
    <row r="4" spans="1:5" ht="81.75" customHeight="1">
      <c r="A4" s="203" t="s">
        <v>178</v>
      </c>
      <c r="B4" s="205" t="s">
        <v>138</v>
      </c>
      <c r="C4" s="204" t="s">
        <v>252</v>
      </c>
      <c r="D4" s="492" t="s">
        <v>261</v>
      </c>
      <c r="E4" s="204" t="s">
        <v>262</v>
      </c>
    </row>
    <row r="5" spans="1:6" s="221" customFormat="1" ht="10.5">
      <c r="A5" s="202"/>
      <c r="B5" s="216"/>
      <c r="C5" s="219" t="s">
        <v>140</v>
      </c>
      <c r="D5" s="493" t="s">
        <v>141</v>
      </c>
      <c r="E5" s="219"/>
      <c r="F5" s="220"/>
    </row>
    <row r="6" spans="1:5" ht="12.75">
      <c r="A6" s="152" t="str">
        <f>'t1'!A6</f>
        <v>Comandante Generale</v>
      </c>
      <c r="B6" s="369" t="str">
        <f>'t1'!B6</f>
        <v>0D0219</v>
      </c>
      <c r="C6" s="395">
        <f>'t13'!R6</f>
        <v>0</v>
      </c>
      <c r="D6" s="494">
        <f>('t3'!G6+'t3'!H6+'t3'!I6+'t3'!J6)+('t12'!C6/12)</f>
        <v>0</v>
      </c>
      <c r="E6" s="422" t="str">
        <f>IF(OR((NOT(C6)),(AND(C6&gt;=0,D6&gt;0))),"OK","ERRORE")</f>
        <v>OK</v>
      </c>
    </row>
    <row r="7" spans="1:5" ht="12.75">
      <c r="A7" s="152" t="str">
        <f>'t1'!A7</f>
        <v>Generale Corpo di Armata</v>
      </c>
      <c r="B7" s="369" t="str">
        <f>'t1'!B7</f>
        <v>0D0554</v>
      </c>
      <c r="C7" s="395">
        <f>'t13'!R7</f>
        <v>0</v>
      </c>
      <c r="D7" s="494">
        <f>('t3'!G7+'t3'!H7+'t3'!I7+'t3'!J7)+('t12'!C7/12)</f>
        <v>0</v>
      </c>
      <c r="E7" s="422" t="str">
        <f aca="true" t="shared" si="0" ref="E7:E48">IF(OR((NOT(C7)),(AND(C7&gt;=0,D7&gt;0))),"OK","ERRORE")</f>
        <v>OK</v>
      </c>
    </row>
    <row r="8" spans="1:5" ht="12.75">
      <c r="A8" s="152" t="str">
        <f>'t1'!A8</f>
        <v>Generale di Divisione</v>
      </c>
      <c r="B8" s="369" t="str">
        <f>'t1'!B8</f>
        <v>0D0221</v>
      </c>
      <c r="C8" s="395">
        <f>'t13'!R8</f>
        <v>0</v>
      </c>
      <c r="D8" s="494">
        <f>('t3'!G8+'t3'!H8+'t3'!I8+'t3'!J8)+('t12'!C8/12)</f>
        <v>0</v>
      </c>
      <c r="E8" s="422" t="str">
        <f t="shared" si="0"/>
        <v>OK</v>
      </c>
    </row>
    <row r="9" spans="1:5" ht="12.75">
      <c r="A9" s="152" t="str">
        <f>'t1'!A9</f>
        <v>Generale di Brigata</v>
      </c>
      <c r="B9" s="369" t="str">
        <f>'t1'!B9</f>
        <v>0D0220</v>
      </c>
      <c r="C9" s="395">
        <f>'t13'!R9</f>
        <v>0</v>
      </c>
      <c r="D9" s="494">
        <f>('t3'!G9+'t3'!H9+'t3'!I9+'t3'!J9)+('t12'!C9/12)</f>
        <v>0</v>
      </c>
      <c r="E9" s="422" t="str">
        <f t="shared" si="0"/>
        <v>OK</v>
      </c>
    </row>
    <row r="10" spans="1:5" ht="12.75">
      <c r="A10" s="152" t="str">
        <f>'t1'!A10</f>
        <v>Colonnello + 25 Anni</v>
      </c>
      <c r="B10" s="369" t="str">
        <f>'t1'!B10</f>
        <v>0D0218</v>
      </c>
      <c r="C10" s="395">
        <f>'t13'!R10</f>
        <v>0</v>
      </c>
      <c r="D10" s="494">
        <f>('t3'!G10+'t3'!H10+'t3'!I10+'t3'!J10)+('t12'!C10/12)</f>
        <v>0</v>
      </c>
      <c r="E10" s="422" t="str">
        <f t="shared" si="0"/>
        <v>OK</v>
      </c>
    </row>
    <row r="11" spans="1:5" ht="12.75">
      <c r="A11" s="152" t="str">
        <f>'t1'!A11</f>
        <v>Colonnello + 23 Anni</v>
      </c>
      <c r="B11" s="369" t="str">
        <f>'t1'!B11</f>
        <v>0D0524</v>
      </c>
      <c r="C11" s="395">
        <f>'t13'!R11</f>
        <v>0</v>
      </c>
      <c r="D11" s="494">
        <f>('t3'!G11+'t3'!H11+'t3'!I11+'t3'!J11)+('t12'!C11/12)</f>
        <v>0</v>
      </c>
      <c r="E11" s="422" t="str">
        <f t="shared" si="0"/>
        <v>OK</v>
      </c>
    </row>
    <row r="12" spans="1:5" ht="12.75">
      <c r="A12" s="152" t="str">
        <f>'t1'!A12</f>
        <v>Colonnello</v>
      </c>
      <c r="B12" s="369" t="str">
        <f>'t1'!B12</f>
        <v>0D0217</v>
      </c>
      <c r="C12" s="395">
        <f>'t13'!R12</f>
        <v>0</v>
      </c>
      <c r="D12" s="494">
        <f>('t3'!G12+'t3'!H12+'t3'!I12+'t3'!J12)+('t12'!C12/12)</f>
        <v>0</v>
      </c>
      <c r="E12" s="422" t="str">
        <f t="shared" si="0"/>
        <v>OK</v>
      </c>
    </row>
    <row r="13" spans="1:5" ht="12.75">
      <c r="A13" s="152" t="str">
        <f>'t1'!A13</f>
        <v>Tenente Colonnello + 25 Anni</v>
      </c>
      <c r="B13" s="369" t="str">
        <f>'t1'!B13</f>
        <v>0D0229</v>
      </c>
      <c r="C13" s="395">
        <f>'t13'!R13</f>
        <v>0</v>
      </c>
      <c r="D13" s="494">
        <f>('t3'!G13+'t3'!H13+'t3'!I13+'t3'!J13)+('t12'!C13/12)</f>
        <v>0</v>
      </c>
      <c r="E13" s="422" t="str">
        <f t="shared" si="0"/>
        <v>OK</v>
      </c>
    </row>
    <row r="14" spans="1:5" ht="12.75">
      <c r="A14" s="152" t="str">
        <f>'t1'!A14</f>
        <v>Tenente Colonnello + 23 Anni</v>
      </c>
      <c r="B14" s="369" t="str">
        <f>'t1'!B14</f>
        <v>0D0525</v>
      </c>
      <c r="C14" s="395">
        <f>'t13'!R14</f>
        <v>0</v>
      </c>
      <c r="D14" s="494">
        <f>('t3'!G14+'t3'!H14+'t3'!I14+'t3'!J14)+('t12'!C14/12)</f>
        <v>0</v>
      </c>
      <c r="E14" s="422" t="str">
        <f t="shared" si="0"/>
        <v>OK</v>
      </c>
    </row>
    <row r="15" spans="1:5" ht="12.75">
      <c r="A15" s="152" t="str">
        <f>'t1'!A15</f>
        <v>Tenente Colonnello + 15 Anni</v>
      </c>
      <c r="B15" s="369" t="str">
        <f>'t1'!B15</f>
        <v>0D0228</v>
      </c>
      <c r="C15" s="395">
        <f>'t13'!R15</f>
        <v>0</v>
      </c>
      <c r="D15" s="494">
        <f>('t3'!G15+'t3'!H15+'t3'!I15+'t3'!J15)+('t12'!C15/12)</f>
        <v>0</v>
      </c>
      <c r="E15" s="422" t="str">
        <f t="shared" si="0"/>
        <v>OK</v>
      </c>
    </row>
    <row r="16" spans="1:5" ht="12.75">
      <c r="A16" s="152" t="str">
        <f>'t1'!A16</f>
        <v>Tenente Colonnello + 13 Anni</v>
      </c>
      <c r="B16" s="369" t="str">
        <f>'t1'!B16</f>
        <v>0D0526</v>
      </c>
      <c r="C16" s="395">
        <f>'t13'!R16</f>
        <v>0</v>
      </c>
      <c r="D16" s="494">
        <f>('t3'!G16+'t3'!H16+'t3'!I16+'t3'!J16)+('t12'!C16/12)</f>
        <v>0</v>
      </c>
      <c r="E16" s="422" t="str">
        <f t="shared" si="0"/>
        <v>OK</v>
      </c>
    </row>
    <row r="17" spans="1:5" ht="12.75">
      <c r="A17" s="152" t="str">
        <f>'t1'!A17</f>
        <v>Maggiore + 25 Anni</v>
      </c>
      <c r="B17" s="369" t="str">
        <f>'t1'!B17</f>
        <v>0D0223</v>
      </c>
      <c r="C17" s="395">
        <f>'t13'!R17</f>
        <v>0</v>
      </c>
      <c r="D17" s="494">
        <f>('t3'!G17+'t3'!H17+'t3'!I17+'t3'!J17)+('t12'!C17/12)</f>
        <v>0</v>
      </c>
      <c r="E17" s="422" t="str">
        <f t="shared" si="0"/>
        <v>OK</v>
      </c>
    </row>
    <row r="18" spans="1:5" ht="12.75">
      <c r="A18" s="152" t="str">
        <f>'t1'!A18</f>
        <v>Maggiore + 23 Anni</v>
      </c>
      <c r="B18" s="369" t="str">
        <f>'t1'!B18</f>
        <v>0D0527</v>
      </c>
      <c r="C18" s="395">
        <f>'t13'!R18</f>
        <v>0</v>
      </c>
      <c r="D18" s="494">
        <f>('t3'!G18+'t3'!H18+'t3'!I18+'t3'!J18)+('t12'!C18/12)</f>
        <v>0</v>
      </c>
      <c r="E18" s="422" t="str">
        <f t="shared" si="0"/>
        <v>OK</v>
      </c>
    </row>
    <row r="19" spans="1:5" ht="12.75">
      <c r="A19" s="152" t="str">
        <f>'t1'!A19</f>
        <v>Maggiore + 15 Anni</v>
      </c>
      <c r="B19" s="369" t="str">
        <f>'t1'!B19</f>
        <v>0D0302</v>
      </c>
      <c r="C19" s="395">
        <f>'t13'!R19</f>
        <v>0</v>
      </c>
      <c r="D19" s="494">
        <f>('t3'!G19+'t3'!H19+'t3'!I19+'t3'!J19)+('t12'!C19/12)</f>
        <v>0</v>
      </c>
      <c r="E19" s="422" t="str">
        <f t="shared" si="0"/>
        <v>OK</v>
      </c>
    </row>
    <row r="20" spans="1:5" ht="12.75">
      <c r="A20" s="152" t="str">
        <f>'t1'!A20</f>
        <v>Maggiore + 13 Anni</v>
      </c>
      <c r="B20" s="369" t="str">
        <f>'t1'!B20</f>
        <v>0D0528</v>
      </c>
      <c r="C20" s="395">
        <f>'t13'!R20</f>
        <v>0</v>
      </c>
      <c r="D20" s="494">
        <f>('t3'!G20+'t3'!H20+'t3'!I20+'t3'!J20)+('t12'!C20/12)</f>
        <v>0</v>
      </c>
      <c r="E20" s="422" t="str">
        <f t="shared" si="0"/>
        <v>OK</v>
      </c>
    </row>
    <row r="21" spans="1:5" ht="12.75">
      <c r="A21" s="152" t="str">
        <f>'t1'!A21</f>
        <v>Capitano + 25 Anni</v>
      </c>
      <c r="B21" s="369" t="str">
        <f>'t1'!B21</f>
        <v>0D0233</v>
      </c>
      <c r="C21" s="395">
        <f>'t13'!R21</f>
        <v>0</v>
      </c>
      <c r="D21" s="494">
        <f>('t3'!G21+'t3'!H21+'t3'!I21+'t3'!J21)+('t12'!C21/12)</f>
        <v>0</v>
      </c>
      <c r="E21" s="422" t="str">
        <f t="shared" si="0"/>
        <v>OK</v>
      </c>
    </row>
    <row r="22" spans="1:5" ht="12.75">
      <c r="A22" s="152" t="str">
        <f>'t1'!A22</f>
        <v>Capitano + 23 Anni</v>
      </c>
      <c r="B22" s="369" t="str">
        <f>'t1'!B22</f>
        <v>0D0529</v>
      </c>
      <c r="C22" s="395">
        <f>'t13'!R22</f>
        <v>0</v>
      </c>
      <c r="D22" s="494">
        <f>('t3'!G22+'t3'!H22+'t3'!I22+'t3'!J22)+('t12'!C22/12)</f>
        <v>0</v>
      </c>
      <c r="E22" s="422" t="str">
        <f t="shared" si="0"/>
        <v>OK</v>
      </c>
    </row>
    <row r="23" spans="1:5" ht="12.75">
      <c r="A23" s="152" t="str">
        <f>'t1'!A23</f>
        <v>Capitano + 15 Anni</v>
      </c>
      <c r="B23" s="369" t="str">
        <f>'t1'!B23</f>
        <v>0D0232</v>
      </c>
      <c r="C23" s="395">
        <f>'t13'!R23</f>
        <v>0</v>
      </c>
      <c r="D23" s="494">
        <f>('t3'!G23+'t3'!H23+'t3'!I23+'t3'!J23)+('t12'!C23/12)</f>
        <v>0</v>
      </c>
      <c r="E23" s="422" t="str">
        <f t="shared" si="0"/>
        <v>OK</v>
      </c>
    </row>
    <row r="24" spans="1:5" ht="12.75">
      <c r="A24" s="152" t="str">
        <f>'t1'!A24</f>
        <v>Capitano + 13 Anni</v>
      </c>
      <c r="B24" s="369" t="str">
        <f>'t1'!B24</f>
        <v>0D0530</v>
      </c>
      <c r="C24" s="395">
        <f>'t13'!R24</f>
        <v>0</v>
      </c>
      <c r="D24" s="494">
        <f>('t3'!G24+'t3'!H24+'t3'!I24+'t3'!J24)+('t12'!C24/12)</f>
        <v>0</v>
      </c>
      <c r="E24" s="422" t="str">
        <f t="shared" si="0"/>
        <v>OK</v>
      </c>
    </row>
    <row r="25" spans="1:5" ht="12.75">
      <c r="A25" s="152" t="str">
        <f>'t1'!A25</f>
        <v>Tenente Colonnello</v>
      </c>
      <c r="B25" s="369" t="str">
        <f>'t1'!B25</f>
        <v>019312</v>
      </c>
      <c r="C25" s="395">
        <f>'t13'!R25</f>
        <v>0</v>
      </c>
      <c r="D25" s="494">
        <f>('t3'!G25+'t3'!H25+'t3'!I25+'t3'!J25)+('t12'!C25/12)</f>
        <v>0</v>
      </c>
      <c r="E25" s="422" t="str">
        <f t="shared" si="0"/>
        <v>OK</v>
      </c>
    </row>
    <row r="26" spans="1:5" ht="12.75">
      <c r="A26" s="152" t="str">
        <f>'t1'!A26</f>
        <v>Maggiore </v>
      </c>
      <c r="B26" s="369" t="str">
        <f>'t1'!B26</f>
        <v>019222</v>
      </c>
      <c r="C26" s="395">
        <f>'t13'!R26</f>
        <v>0</v>
      </c>
      <c r="D26" s="494">
        <f>('t3'!G26+'t3'!H26+'t3'!I26+'t3'!J26)+('t12'!C26/12)</f>
        <v>0</v>
      </c>
      <c r="E26" s="422" t="str">
        <f t="shared" si="0"/>
        <v>OK</v>
      </c>
    </row>
    <row r="27" spans="1:5" ht="12.75">
      <c r="A27" s="152" t="str">
        <f>'t1'!A27</f>
        <v>Capitano</v>
      </c>
      <c r="B27" s="369" t="str">
        <f>'t1'!B27</f>
        <v>018213</v>
      </c>
      <c r="C27" s="395">
        <f>'t13'!R27</f>
        <v>0</v>
      </c>
      <c r="D27" s="494">
        <f>('t3'!G27+'t3'!H27+'t3'!I27+'t3'!J27)+('t12'!C27/12)</f>
        <v>0</v>
      </c>
      <c r="E27" s="422" t="str">
        <f t="shared" si="0"/>
        <v>OK</v>
      </c>
    </row>
    <row r="28" spans="1:5" ht="12.75">
      <c r="A28" s="152" t="str">
        <f>'t1'!A28</f>
        <v>Tenente </v>
      </c>
      <c r="B28" s="369" t="str">
        <f>'t1'!B28</f>
        <v>018226</v>
      </c>
      <c r="C28" s="395">
        <f>'t13'!R28</f>
        <v>0</v>
      </c>
      <c r="D28" s="494">
        <f>('t3'!G28+'t3'!H28+'t3'!I28+'t3'!J28)+('t12'!C28/12)</f>
        <v>0</v>
      </c>
      <c r="E28" s="422" t="str">
        <f t="shared" si="0"/>
        <v>OK</v>
      </c>
    </row>
    <row r="29" spans="1:5" ht="12.75">
      <c r="A29" s="152" t="str">
        <f>'t1'!A29</f>
        <v>Sottotenente </v>
      </c>
      <c r="B29" s="369" t="str">
        <f>'t1'!B29</f>
        <v>017225</v>
      </c>
      <c r="C29" s="395">
        <f>'t13'!R29</f>
        <v>0</v>
      </c>
      <c r="D29" s="494">
        <f>('t3'!G29+'t3'!H29+'t3'!I29+'t3'!J29)+('t12'!C29/12)</f>
        <v>0</v>
      </c>
      <c r="E29" s="422" t="str">
        <f t="shared" si="0"/>
        <v>OK</v>
      </c>
    </row>
    <row r="30" spans="1:5" ht="12.75">
      <c r="A30" s="152" t="str">
        <f>'t1'!A30</f>
        <v>Maresciallo Aiutante S.U.P.S. Luogotenente </v>
      </c>
      <c r="B30" s="369" t="str">
        <f>'t1'!B30</f>
        <v>017836</v>
      </c>
      <c r="C30" s="395">
        <f>'t13'!R30</f>
        <v>0</v>
      </c>
      <c r="D30" s="494">
        <f>('t3'!G30+'t3'!H30+'t3'!I30+'t3'!J30)+('t12'!C30/12)</f>
        <v>0</v>
      </c>
      <c r="E30" s="422" t="str">
        <f t="shared" si="0"/>
        <v>OK</v>
      </c>
    </row>
    <row r="31" spans="1:5" ht="12.75">
      <c r="A31" s="152" t="str">
        <f>'t1'!A31</f>
        <v>Maresciallo Aiutante S.Ups Con 8 Anni Nel Grado</v>
      </c>
      <c r="B31" s="369" t="str">
        <f>'t1'!B31</f>
        <v>017837</v>
      </c>
      <c r="C31" s="395">
        <f>'t13'!R31</f>
        <v>0</v>
      </c>
      <c r="D31" s="494">
        <f>('t3'!G31+'t3'!H31+'t3'!I31+'t3'!J31)+('t12'!C31/12)</f>
        <v>0</v>
      </c>
      <c r="E31" s="422" t="str">
        <f t="shared" si="0"/>
        <v>OK</v>
      </c>
    </row>
    <row r="32" spans="1:5" ht="12.75">
      <c r="A32" s="152" t="str">
        <f>'t1'!A32</f>
        <v>Maresciallo Aiutante</v>
      </c>
      <c r="B32" s="369" t="str">
        <f>'t1'!B32</f>
        <v>017237</v>
      </c>
      <c r="C32" s="395">
        <f>'t13'!R32</f>
        <v>0</v>
      </c>
      <c r="D32" s="494">
        <f>('t3'!G32+'t3'!H32+'t3'!I32+'t3'!J32)+('t12'!C32/12)</f>
        <v>0</v>
      </c>
      <c r="E32" s="422" t="str">
        <f t="shared" si="0"/>
        <v>OK</v>
      </c>
    </row>
    <row r="33" spans="1:5" ht="12.75">
      <c r="A33" s="152" t="str">
        <f>'t1'!A33</f>
        <v>Maresciallo Capo Con 10 Anni</v>
      </c>
      <c r="B33" s="369" t="str">
        <f>'t1'!B33</f>
        <v>016MC0</v>
      </c>
      <c r="C33" s="395">
        <f>'t13'!R33</f>
        <v>0</v>
      </c>
      <c r="D33" s="494">
        <f>('t3'!G33+'t3'!H33+'t3'!I33+'t3'!J33)+('t12'!C33/12)</f>
        <v>0</v>
      </c>
      <c r="E33" s="422" t="str">
        <f t="shared" si="0"/>
        <v>OK</v>
      </c>
    </row>
    <row r="34" spans="1:5" ht="12.75">
      <c r="A34" s="152" t="str">
        <f>'t1'!A34</f>
        <v>Maresciallo Capo</v>
      </c>
      <c r="B34" s="369" t="str">
        <f>'t1'!B34</f>
        <v>016224</v>
      </c>
      <c r="C34" s="395">
        <f>'t13'!R34</f>
        <v>0</v>
      </c>
      <c r="D34" s="494">
        <f>('t3'!G34+'t3'!H34+'t3'!I34+'t3'!J34)+('t12'!C34/12)</f>
        <v>0</v>
      </c>
      <c r="E34" s="422" t="str">
        <f t="shared" si="0"/>
        <v>OK</v>
      </c>
    </row>
    <row r="35" spans="1:5" ht="12.75">
      <c r="A35" s="152" t="str">
        <f>'t1'!A35</f>
        <v>Maresciallo Ordinario</v>
      </c>
      <c r="B35" s="369" t="str">
        <f>'t1'!B35</f>
        <v>015238</v>
      </c>
      <c r="C35" s="395">
        <f>'t13'!R35</f>
        <v>0</v>
      </c>
      <c r="D35" s="494">
        <f>('t3'!G35+'t3'!H35+'t3'!I35+'t3'!J35)+('t12'!C35/12)</f>
        <v>0</v>
      </c>
      <c r="E35" s="422" t="str">
        <f t="shared" si="0"/>
        <v>OK</v>
      </c>
    </row>
    <row r="36" spans="1:5" ht="12.75">
      <c r="A36" s="152" t="str">
        <f>'t1'!A36</f>
        <v>Maresciallo</v>
      </c>
      <c r="B36" s="369" t="str">
        <f>'t1'!B36</f>
        <v>014324</v>
      </c>
      <c r="C36" s="395">
        <f>'t13'!R36</f>
        <v>0</v>
      </c>
      <c r="D36" s="494">
        <f>('t3'!G36+'t3'!H36+'t3'!I36+'t3'!J36)+('t12'!C36/12)</f>
        <v>0</v>
      </c>
      <c r="E36" s="422" t="str">
        <f t="shared" si="0"/>
        <v>OK</v>
      </c>
    </row>
    <row r="37" spans="1:5" ht="12.75">
      <c r="A37" s="152" t="str">
        <f>'t1'!A37</f>
        <v>Brigadiere Capo Con 8 Anni Nel Grado</v>
      </c>
      <c r="B37" s="369" t="str">
        <f>'t1'!B37</f>
        <v>015839</v>
      </c>
      <c r="C37" s="395">
        <f>'t13'!R37</f>
        <v>0</v>
      </c>
      <c r="D37" s="494">
        <f>('t3'!G37+'t3'!H37+'t3'!I37+'t3'!J37)+('t12'!C37/12)</f>
        <v>0</v>
      </c>
      <c r="E37" s="422" t="str">
        <f t="shared" si="0"/>
        <v>OK</v>
      </c>
    </row>
    <row r="38" spans="1:5" ht="12.75">
      <c r="A38" s="152" t="str">
        <f>'t1'!A38</f>
        <v>Brigadiere Capo</v>
      </c>
      <c r="B38" s="369" t="str">
        <f>'t1'!B38</f>
        <v>015212</v>
      </c>
      <c r="C38" s="395">
        <f>'t13'!R38</f>
        <v>0</v>
      </c>
      <c r="D38" s="494">
        <f>('t3'!G38+'t3'!H38+'t3'!I38+'t3'!J38)+('t12'!C38/12)</f>
        <v>0</v>
      </c>
      <c r="E38" s="422" t="str">
        <f t="shared" si="0"/>
        <v>OK</v>
      </c>
    </row>
    <row r="39" spans="1:5" ht="12.75">
      <c r="A39" s="152" t="str">
        <f>'t1'!A39</f>
        <v>Brigadiere</v>
      </c>
      <c r="B39" s="369" t="str">
        <f>'t1'!B39</f>
        <v>014211</v>
      </c>
      <c r="C39" s="395">
        <f>'t13'!R39</f>
        <v>0</v>
      </c>
      <c r="D39" s="494">
        <f>('t3'!G39+'t3'!H39+'t3'!I39+'t3'!J39)+('t12'!C39/12)</f>
        <v>0</v>
      </c>
      <c r="E39" s="422" t="str">
        <f t="shared" si="0"/>
        <v>OK</v>
      </c>
    </row>
    <row r="40" spans="1:5" ht="12.75">
      <c r="A40" s="152" t="str">
        <f>'t1'!A40</f>
        <v>Vice Brigadiere</v>
      </c>
      <c r="B40" s="369" t="str">
        <f>'t1'!B40</f>
        <v>014230</v>
      </c>
      <c r="C40" s="395">
        <f>'t13'!R40</f>
        <v>0</v>
      </c>
      <c r="D40" s="494">
        <f>('t3'!G40+'t3'!H40+'t3'!I40+'t3'!J40)+('t12'!C40/12)</f>
        <v>0</v>
      </c>
      <c r="E40" s="422" t="str">
        <f t="shared" si="0"/>
        <v>OK</v>
      </c>
    </row>
    <row r="41" spans="1:5" ht="12.75">
      <c r="A41" s="152" t="str">
        <f>'t1'!A41</f>
        <v>Appuntato Scelto Con 8 Anni Nel Grado</v>
      </c>
      <c r="B41" s="369" t="str">
        <f>'t1'!B41</f>
        <v>013842</v>
      </c>
      <c r="C41" s="395">
        <f>'t13'!R41</f>
        <v>0</v>
      </c>
      <c r="D41" s="494">
        <f>('t3'!G41+'t3'!H41+'t3'!I41+'t3'!J41)+('t12'!C41/12)</f>
        <v>0</v>
      </c>
      <c r="E41" s="422" t="str">
        <f t="shared" si="0"/>
        <v>OK</v>
      </c>
    </row>
    <row r="42" spans="1:5" ht="12.75">
      <c r="A42" s="152" t="str">
        <f>'t1'!A42</f>
        <v>Appuntato Scelto</v>
      </c>
      <c r="B42" s="369" t="str">
        <f>'t1'!B42</f>
        <v>013231</v>
      </c>
      <c r="C42" s="395">
        <f>'t13'!R42</f>
        <v>0</v>
      </c>
      <c r="D42" s="494">
        <f>('t3'!G42+'t3'!H42+'t3'!I42+'t3'!J42)+('t12'!C42/12)</f>
        <v>0</v>
      </c>
      <c r="E42" s="422" t="str">
        <f t="shared" si="0"/>
        <v>OK</v>
      </c>
    </row>
    <row r="43" spans="1:5" ht="12.75">
      <c r="A43" s="152" t="str">
        <f>'t1'!A43</f>
        <v>Appuntato</v>
      </c>
      <c r="B43" s="369" t="str">
        <f>'t1'!B43</f>
        <v>013210</v>
      </c>
      <c r="C43" s="395">
        <f>'t13'!R43</f>
        <v>0</v>
      </c>
      <c r="D43" s="494">
        <f>('t3'!G43+'t3'!H43+'t3'!I43+'t3'!J43)+('t12'!C43/12)</f>
        <v>0</v>
      </c>
      <c r="E43" s="422" t="str">
        <f t="shared" si="0"/>
        <v>OK</v>
      </c>
    </row>
    <row r="44" spans="1:5" ht="12.75">
      <c r="A44" s="152" t="str">
        <f>'t1'!A44</f>
        <v>Carabiniere Scelto</v>
      </c>
      <c r="B44" s="369" t="str">
        <f>'t1'!B44</f>
        <v>013216</v>
      </c>
      <c r="C44" s="395">
        <f>'t13'!R44</f>
        <v>0</v>
      </c>
      <c r="D44" s="494">
        <f>('t3'!G44+'t3'!H44+'t3'!I44+'t3'!J44)+('t12'!C44/12)</f>
        <v>0</v>
      </c>
      <c r="E44" s="422" t="str">
        <f t="shared" si="0"/>
        <v>OK</v>
      </c>
    </row>
    <row r="45" spans="1:5" ht="12.75">
      <c r="A45" s="152" t="str">
        <f>'t1'!A45</f>
        <v>Carabiniere</v>
      </c>
      <c r="B45" s="369" t="str">
        <f>'t1'!B45</f>
        <v>013214</v>
      </c>
      <c r="C45" s="395">
        <f>'t13'!R45</f>
        <v>0</v>
      </c>
      <c r="D45" s="494">
        <f>('t3'!G45+'t3'!H45+'t3'!I45+'t3'!J45)+('t12'!C45/12)</f>
        <v>0</v>
      </c>
      <c r="E45" s="422" t="str">
        <f t="shared" si="0"/>
        <v>OK</v>
      </c>
    </row>
    <row r="46" spans="1:5" ht="12.75">
      <c r="A46" s="152" t="str">
        <f>'t1'!A46</f>
        <v>Tenente In Ferma Prefissata</v>
      </c>
      <c r="B46" s="369" t="str">
        <f>'t1'!B46</f>
        <v>000847</v>
      </c>
      <c r="C46" s="395">
        <f>'t13'!R46</f>
        <v>0</v>
      </c>
      <c r="D46" s="494">
        <f>('t3'!G46+'t3'!H46+'t3'!I46+'t3'!J46)+('t12'!C46/12)</f>
        <v>0</v>
      </c>
      <c r="E46" s="422" t="str">
        <f t="shared" si="0"/>
        <v>OK</v>
      </c>
    </row>
    <row r="47" spans="1:5" ht="12.75">
      <c r="A47" s="152" t="str">
        <f>'t1'!A47</f>
        <v>Sottotenente In Ferma Prefissata</v>
      </c>
      <c r="B47" s="369" t="str">
        <f>'t1'!B47</f>
        <v>000848</v>
      </c>
      <c r="C47" s="395">
        <f>'t13'!R47</f>
        <v>0</v>
      </c>
      <c r="D47" s="494">
        <f>('t3'!G47+'t3'!H47+'t3'!I47+'t3'!J47)+('t12'!C47/12)</f>
        <v>0</v>
      </c>
      <c r="E47" s="422" t="str">
        <f t="shared" si="0"/>
        <v>OK</v>
      </c>
    </row>
    <row r="48" spans="1:5" ht="12.75">
      <c r="A48" s="152" t="str">
        <f>'t1'!A48</f>
        <v>Allievi</v>
      </c>
      <c r="B48" s="369" t="str">
        <f>'t1'!B48</f>
        <v>000180</v>
      </c>
      <c r="C48" s="395">
        <f>'t13'!R48</f>
        <v>0</v>
      </c>
      <c r="D48" s="494">
        <f>('t3'!G48+'t3'!H48+'t3'!I48+'t3'!J48)+('t12'!C48/12)</f>
        <v>0</v>
      </c>
      <c r="E48" s="422" t="str">
        <f t="shared" si="0"/>
        <v>OK</v>
      </c>
    </row>
  </sheetData>
  <sheetProtection password="EA98" sheet="1" objects="1" scenarios="1" formatColumns="0" selectLockedCells="1" selectUnlockedCells="1"/>
  <mergeCells count="2">
    <mergeCell ref="A1:E1"/>
    <mergeCell ref="C2:E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8"/>
  <sheetViews>
    <sheetView showGridLines="0" workbookViewId="0" topLeftCell="A1">
      <selection activeCell="R13" sqref="R13"/>
    </sheetView>
  </sheetViews>
  <sheetFormatPr defaultColWidth="9.33203125" defaultRowHeight="10.5"/>
  <cols>
    <col min="1" max="1" width="52" style="5" customWidth="1"/>
    <col min="2" max="2" width="10" style="7" customWidth="1"/>
    <col min="3" max="8" width="17.83203125" style="7" customWidth="1"/>
    <col min="9" max="9" width="15.33203125" style="7" bestFit="1" customWidth="1"/>
    <col min="10" max="11" width="16.66015625" style="7" hidden="1" customWidth="1"/>
  </cols>
  <sheetData>
    <row r="1" spans="1:14" s="5" customFormat="1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3"/>
      <c r="N1"/>
    </row>
    <row r="2" spans="4:14" s="5" customFormat="1" ht="12.75" customHeight="1">
      <c r="D2" s="677"/>
      <c r="E2" s="677"/>
      <c r="F2" s="677"/>
      <c r="G2" s="677"/>
      <c r="H2" s="677"/>
      <c r="I2" s="677"/>
      <c r="J2" s="677"/>
      <c r="K2" s="677"/>
      <c r="L2" s="3"/>
      <c r="N2"/>
    </row>
    <row r="3" spans="1:3" s="5" customFormat="1" ht="21" customHeight="1">
      <c r="A3" s="218" t="s">
        <v>400</v>
      </c>
      <c r="B3" s="7"/>
      <c r="C3" s="7"/>
    </row>
    <row r="4" spans="1:11" ht="45">
      <c r="A4" s="203" t="s">
        <v>178</v>
      </c>
      <c r="B4" s="205" t="s">
        <v>138</v>
      </c>
      <c r="C4" s="204" t="s">
        <v>401</v>
      </c>
      <c r="D4" s="204" t="s">
        <v>402</v>
      </c>
      <c r="E4" s="204" t="s">
        <v>403</v>
      </c>
      <c r="F4" s="204" t="s">
        <v>404</v>
      </c>
      <c r="G4" s="204" t="s">
        <v>405</v>
      </c>
      <c r="H4" s="204" t="s">
        <v>406</v>
      </c>
      <c r="I4" s="204" t="s">
        <v>407</v>
      </c>
      <c r="J4" s="204" t="s">
        <v>408</v>
      </c>
      <c r="K4" s="204" t="s">
        <v>409</v>
      </c>
    </row>
    <row r="5" spans="1:11" s="221" customFormat="1" ht="10.5">
      <c r="A5" s="202"/>
      <c r="B5" s="216"/>
      <c r="C5" s="216" t="s">
        <v>140</v>
      </c>
      <c r="D5" s="219" t="s">
        <v>141</v>
      </c>
      <c r="E5" s="219" t="s">
        <v>142</v>
      </c>
      <c r="F5" s="219" t="s">
        <v>143</v>
      </c>
      <c r="G5" s="219" t="s">
        <v>144</v>
      </c>
      <c r="H5" s="219" t="s">
        <v>168</v>
      </c>
      <c r="I5" s="219"/>
      <c r="J5" s="219"/>
      <c r="K5" s="219"/>
    </row>
    <row r="6" spans="1:11" ht="12.75">
      <c r="A6" s="152" t="str">
        <f>'t1'!A6</f>
        <v>Comandante Generale</v>
      </c>
      <c r="B6" s="369" t="str">
        <f>'t1'!B6</f>
        <v>0D0219</v>
      </c>
      <c r="C6" s="395">
        <f>'t11'!Q8+'t11'!R8</f>
        <v>0</v>
      </c>
      <c r="D6" s="395">
        <f>'t1'!L6+'t1'!M6</f>
        <v>0</v>
      </c>
      <c r="E6" s="395">
        <f>'t3'!G6+'t3'!H6+'t3'!I6+'t3'!J6</f>
        <v>0</v>
      </c>
      <c r="F6" s="395">
        <f>'t4'!AT6</f>
        <v>0</v>
      </c>
      <c r="G6" s="393">
        <f>'t4'!C49</f>
        <v>0</v>
      </c>
      <c r="H6" s="395">
        <f>'t5'!M6+'t5'!N6</f>
        <v>0</v>
      </c>
      <c r="I6" s="422" t="str">
        <f aca="true" t="shared" si="0" ref="I6:I34">IF(AND(J6="OK",K6="OK"),"OK","ERRORE")</f>
        <v>OK</v>
      </c>
      <c r="J6" s="422" t="str">
        <f aca="true" t="shared" si="1" ref="J6:J34">IF(AND(C6&gt;0,D6=0,E6=0,F6=0,G6=0,H6=0),"KO","OK")</f>
        <v>OK</v>
      </c>
      <c r="K6" s="422" t="str">
        <f aca="true" t="shared" si="2" ref="K6:K34">IF(AND(C6=0,OR(D6&gt;0,E6&gt;0,F6&gt;0,G6&gt;0,H6&gt;0)),"KO","OK")</f>
        <v>OK</v>
      </c>
    </row>
    <row r="7" spans="1:11" ht="12.75">
      <c r="A7" s="152" t="str">
        <f>'t1'!A7</f>
        <v>Generale Corpo di Armata</v>
      </c>
      <c r="B7" s="369" t="str">
        <f>'t1'!B7</f>
        <v>0D0554</v>
      </c>
      <c r="C7" s="395">
        <f>'t11'!Q9+'t11'!R9</f>
        <v>0</v>
      </c>
      <c r="D7" s="395">
        <f>'t1'!L7+'t1'!M7</f>
        <v>0</v>
      </c>
      <c r="E7" s="395">
        <f>'t3'!G7+'t3'!H7+'t3'!I7+'t3'!J7</f>
        <v>0</v>
      </c>
      <c r="F7" s="395">
        <f>'t4'!AT7</f>
        <v>0</v>
      </c>
      <c r="G7" s="393">
        <f>'t4'!D49</f>
        <v>0</v>
      </c>
      <c r="H7" s="395">
        <f>'t5'!M7+'t5'!N7</f>
        <v>0</v>
      </c>
      <c r="I7" s="422" t="str">
        <f t="shared" si="0"/>
        <v>OK</v>
      </c>
      <c r="J7" s="422" t="str">
        <f t="shared" si="1"/>
        <v>OK</v>
      </c>
      <c r="K7" s="422" t="str">
        <f t="shared" si="2"/>
        <v>OK</v>
      </c>
    </row>
    <row r="8" spans="1:11" ht="12.75">
      <c r="A8" s="152" t="str">
        <f>'t1'!A8</f>
        <v>Generale di Divisione</v>
      </c>
      <c r="B8" s="369" t="str">
        <f>'t1'!B8</f>
        <v>0D0221</v>
      </c>
      <c r="C8" s="395">
        <f>'t11'!Q10+'t11'!R10</f>
        <v>0</v>
      </c>
      <c r="D8" s="395">
        <f>'t1'!L8+'t1'!M8</f>
        <v>0</v>
      </c>
      <c r="E8" s="395">
        <f>'t3'!G8+'t3'!H8+'t3'!I8+'t3'!J8</f>
        <v>0</v>
      </c>
      <c r="F8" s="395">
        <f>'t4'!AT8</f>
        <v>0</v>
      </c>
      <c r="G8" s="393">
        <f>'t4'!E49</f>
        <v>0</v>
      </c>
      <c r="H8" s="395">
        <f>'t5'!M8+'t5'!N8</f>
        <v>0</v>
      </c>
      <c r="I8" s="422" t="str">
        <f t="shared" si="0"/>
        <v>OK</v>
      </c>
      <c r="J8" s="422" t="str">
        <f t="shared" si="1"/>
        <v>OK</v>
      </c>
      <c r="K8" s="422" t="str">
        <f t="shared" si="2"/>
        <v>OK</v>
      </c>
    </row>
    <row r="9" spans="1:11" ht="12.75">
      <c r="A9" s="152" t="str">
        <f>'t1'!A9</f>
        <v>Generale di Brigata</v>
      </c>
      <c r="B9" s="369" t="str">
        <f>'t1'!B9</f>
        <v>0D0220</v>
      </c>
      <c r="C9" s="395">
        <f>'t11'!Q11+'t11'!R11</f>
        <v>0</v>
      </c>
      <c r="D9" s="395">
        <f>'t1'!L9+'t1'!M9</f>
        <v>0</v>
      </c>
      <c r="E9" s="395">
        <f>'t3'!G9+'t3'!H9+'t3'!I9+'t3'!J9</f>
        <v>0</v>
      </c>
      <c r="F9" s="395">
        <f>'t4'!AT9</f>
        <v>0</v>
      </c>
      <c r="G9" s="393">
        <f>'t4'!F49</f>
        <v>0</v>
      </c>
      <c r="H9" s="395">
        <f>'t5'!M9+'t5'!N9</f>
        <v>0</v>
      </c>
      <c r="I9" s="422" t="str">
        <f t="shared" si="0"/>
        <v>OK</v>
      </c>
      <c r="J9" s="422" t="str">
        <f t="shared" si="1"/>
        <v>OK</v>
      </c>
      <c r="K9" s="422" t="str">
        <f t="shared" si="2"/>
        <v>OK</v>
      </c>
    </row>
    <row r="10" spans="1:11" ht="12.75">
      <c r="A10" s="152" t="str">
        <f>'t1'!A10</f>
        <v>Colonnello + 25 Anni</v>
      </c>
      <c r="B10" s="369" t="str">
        <f>'t1'!B10</f>
        <v>0D0218</v>
      </c>
      <c r="C10" s="395">
        <f>'t11'!Q12+'t11'!R12</f>
        <v>0</v>
      </c>
      <c r="D10" s="395">
        <f>'t1'!L10+'t1'!M10</f>
        <v>0</v>
      </c>
      <c r="E10" s="395">
        <f>'t3'!G10+'t3'!H10+'t3'!I10+'t3'!J10</f>
        <v>0</v>
      </c>
      <c r="F10" s="395">
        <f>'t4'!AT10</f>
        <v>0</v>
      </c>
      <c r="G10" s="393">
        <f>'t4'!G49</f>
        <v>0</v>
      </c>
      <c r="H10" s="395">
        <f>'t5'!M10+'t5'!N10</f>
        <v>0</v>
      </c>
      <c r="I10" s="422" t="str">
        <f t="shared" si="0"/>
        <v>OK</v>
      </c>
      <c r="J10" s="422" t="str">
        <f t="shared" si="1"/>
        <v>OK</v>
      </c>
      <c r="K10" s="422" t="str">
        <f t="shared" si="2"/>
        <v>OK</v>
      </c>
    </row>
    <row r="11" spans="1:11" ht="12.75">
      <c r="A11" s="152" t="str">
        <f>'t1'!A11</f>
        <v>Colonnello + 23 Anni</v>
      </c>
      <c r="B11" s="369" t="str">
        <f>'t1'!B11</f>
        <v>0D0524</v>
      </c>
      <c r="C11" s="395">
        <f>'t11'!Q13+'t11'!R13</f>
        <v>0</v>
      </c>
      <c r="D11" s="395">
        <f>'t1'!L11+'t1'!M11</f>
        <v>0</v>
      </c>
      <c r="E11" s="395">
        <f>'t3'!G11+'t3'!H11+'t3'!I11+'t3'!J11</f>
        <v>0</v>
      </c>
      <c r="F11" s="395">
        <f>'t4'!AT11</f>
        <v>0</v>
      </c>
      <c r="G11" s="393">
        <f>'t4'!H49</f>
        <v>0</v>
      </c>
      <c r="H11" s="395">
        <f>'t5'!M11+'t5'!N11</f>
        <v>0</v>
      </c>
      <c r="I11" s="422" t="str">
        <f t="shared" si="0"/>
        <v>OK</v>
      </c>
      <c r="J11" s="422" t="str">
        <f t="shared" si="1"/>
        <v>OK</v>
      </c>
      <c r="K11" s="422" t="str">
        <f t="shared" si="2"/>
        <v>OK</v>
      </c>
    </row>
    <row r="12" spans="1:11" ht="12.75">
      <c r="A12" s="152" t="str">
        <f>'t1'!A12</f>
        <v>Colonnello</v>
      </c>
      <c r="B12" s="369" t="str">
        <f>'t1'!B12</f>
        <v>0D0217</v>
      </c>
      <c r="C12" s="395">
        <f>'t11'!Q14+'t11'!R14</f>
        <v>0</v>
      </c>
      <c r="D12" s="395">
        <f>'t1'!L12+'t1'!M12</f>
        <v>0</v>
      </c>
      <c r="E12" s="395">
        <f>'t3'!G12+'t3'!H12+'t3'!I12+'t3'!J12</f>
        <v>0</v>
      </c>
      <c r="F12" s="395">
        <f>'t4'!AT12</f>
        <v>0</v>
      </c>
      <c r="G12" s="393">
        <f>'t4'!I49</f>
        <v>0</v>
      </c>
      <c r="H12" s="395">
        <f>'t5'!M12+'t5'!N12</f>
        <v>0</v>
      </c>
      <c r="I12" s="422" t="str">
        <f t="shared" si="0"/>
        <v>OK</v>
      </c>
      <c r="J12" s="422" t="str">
        <f t="shared" si="1"/>
        <v>OK</v>
      </c>
      <c r="K12" s="422" t="str">
        <f t="shared" si="2"/>
        <v>OK</v>
      </c>
    </row>
    <row r="13" spans="1:11" ht="12.75">
      <c r="A13" s="152" t="str">
        <f>'t1'!A13</f>
        <v>Tenente Colonnello + 25 Anni</v>
      </c>
      <c r="B13" s="369" t="str">
        <f>'t1'!B13</f>
        <v>0D0229</v>
      </c>
      <c r="C13" s="395">
        <f>'t11'!Q15+'t11'!R15</f>
        <v>0</v>
      </c>
      <c r="D13" s="395">
        <f>'t1'!L13+'t1'!M13</f>
        <v>0</v>
      </c>
      <c r="E13" s="395">
        <f>'t3'!G13+'t3'!H13+'t3'!I13+'t3'!J13</f>
        <v>0</v>
      </c>
      <c r="F13" s="395">
        <f>'t4'!AT13</f>
        <v>0</v>
      </c>
      <c r="G13" s="393">
        <f>'t4'!J49</f>
        <v>0</v>
      </c>
      <c r="H13" s="395">
        <f>'t5'!M13+'t5'!N13</f>
        <v>0</v>
      </c>
      <c r="I13" s="422" t="str">
        <f t="shared" si="0"/>
        <v>OK</v>
      </c>
      <c r="J13" s="422" t="str">
        <f t="shared" si="1"/>
        <v>OK</v>
      </c>
      <c r="K13" s="422" t="str">
        <f t="shared" si="2"/>
        <v>OK</v>
      </c>
    </row>
    <row r="14" spans="1:11" ht="12.75">
      <c r="A14" s="152" t="str">
        <f>'t1'!A14</f>
        <v>Tenente Colonnello + 23 Anni</v>
      </c>
      <c r="B14" s="369" t="str">
        <f>'t1'!B14</f>
        <v>0D0525</v>
      </c>
      <c r="C14" s="395">
        <f>'t11'!Q16+'t11'!R16</f>
        <v>0</v>
      </c>
      <c r="D14" s="395">
        <f>'t1'!L14+'t1'!M14</f>
        <v>0</v>
      </c>
      <c r="E14" s="395">
        <f>'t3'!G14+'t3'!H14+'t3'!I14+'t3'!J14</f>
        <v>0</v>
      </c>
      <c r="F14" s="395">
        <f>'t4'!AT14</f>
        <v>0</v>
      </c>
      <c r="G14" s="393">
        <f>'t4'!K49</f>
        <v>0</v>
      </c>
      <c r="H14" s="395">
        <f>'t5'!M14+'t5'!N14</f>
        <v>0</v>
      </c>
      <c r="I14" s="422" t="str">
        <f t="shared" si="0"/>
        <v>OK</v>
      </c>
      <c r="J14" s="422" t="str">
        <f t="shared" si="1"/>
        <v>OK</v>
      </c>
      <c r="K14" s="422" t="str">
        <f t="shared" si="2"/>
        <v>OK</v>
      </c>
    </row>
    <row r="15" spans="1:11" ht="12.75">
      <c r="A15" s="152" t="str">
        <f>'t1'!A15</f>
        <v>Tenente Colonnello + 15 Anni</v>
      </c>
      <c r="B15" s="369" t="str">
        <f>'t1'!B15</f>
        <v>0D0228</v>
      </c>
      <c r="C15" s="395">
        <f>'t11'!Q17+'t11'!R17</f>
        <v>0</v>
      </c>
      <c r="D15" s="395">
        <f>'t1'!L15+'t1'!M15</f>
        <v>0</v>
      </c>
      <c r="E15" s="395">
        <f>'t3'!G15+'t3'!H15+'t3'!I15+'t3'!J15</f>
        <v>0</v>
      </c>
      <c r="F15" s="395">
        <f>'t4'!AT15</f>
        <v>0</v>
      </c>
      <c r="G15" s="393">
        <f>'t4'!L49</f>
        <v>0</v>
      </c>
      <c r="H15" s="395">
        <f>'t5'!M15+'t5'!N15</f>
        <v>0</v>
      </c>
      <c r="I15" s="422" t="str">
        <f t="shared" si="0"/>
        <v>OK</v>
      </c>
      <c r="J15" s="422" t="str">
        <f t="shared" si="1"/>
        <v>OK</v>
      </c>
      <c r="K15" s="422" t="str">
        <f t="shared" si="2"/>
        <v>OK</v>
      </c>
    </row>
    <row r="16" spans="1:11" ht="12.75">
      <c r="A16" s="152" t="str">
        <f>'t1'!A16</f>
        <v>Tenente Colonnello + 13 Anni</v>
      </c>
      <c r="B16" s="369" t="str">
        <f>'t1'!B16</f>
        <v>0D0526</v>
      </c>
      <c r="C16" s="395">
        <f>'t11'!Q18+'t11'!R18</f>
        <v>0</v>
      </c>
      <c r="D16" s="395">
        <f>'t1'!L16+'t1'!M16</f>
        <v>0</v>
      </c>
      <c r="E16" s="395">
        <f>'t3'!G16+'t3'!H16+'t3'!I16+'t3'!J16</f>
        <v>0</v>
      </c>
      <c r="F16" s="395">
        <f>'t4'!AT16</f>
        <v>0</v>
      </c>
      <c r="G16" s="393">
        <f>'t4'!M49</f>
        <v>0</v>
      </c>
      <c r="H16" s="395">
        <f>'t5'!M16+'t5'!N16</f>
        <v>0</v>
      </c>
      <c r="I16" s="422" t="str">
        <f t="shared" si="0"/>
        <v>OK</v>
      </c>
      <c r="J16" s="422" t="str">
        <f t="shared" si="1"/>
        <v>OK</v>
      </c>
      <c r="K16" s="422" t="str">
        <f t="shared" si="2"/>
        <v>OK</v>
      </c>
    </row>
    <row r="17" spans="1:11" ht="12.75">
      <c r="A17" s="152" t="str">
        <f>'t1'!A17</f>
        <v>Maggiore + 25 Anni</v>
      </c>
      <c r="B17" s="369" t="str">
        <f>'t1'!B17</f>
        <v>0D0223</v>
      </c>
      <c r="C17" s="395">
        <f>'t11'!Q19+'t11'!R19</f>
        <v>0</v>
      </c>
      <c r="D17" s="395">
        <f>'t1'!L17+'t1'!M17</f>
        <v>0</v>
      </c>
      <c r="E17" s="395">
        <f>'t3'!G17+'t3'!H17+'t3'!I17+'t3'!J17</f>
        <v>0</v>
      </c>
      <c r="F17" s="395">
        <f>'t4'!AT17</f>
        <v>0</v>
      </c>
      <c r="G17" s="393">
        <f>'t4'!N49</f>
        <v>0</v>
      </c>
      <c r="H17" s="395">
        <f>'t5'!M17+'t5'!N17</f>
        <v>0</v>
      </c>
      <c r="I17" s="422" t="str">
        <f t="shared" si="0"/>
        <v>OK</v>
      </c>
      <c r="J17" s="422" t="str">
        <f t="shared" si="1"/>
        <v>OK</v>
      </c>
      <c r="K17" s="422" t="str">
        <f t="shared" si="2"/>
        <v>OK</v>
      </c>
    </row>
    <row r="18" spans="1:11" ht="12.75">
      <c r="A18" s="152" t="str">
        <f>'t1'!A18</f>
        <v>Maggiore + 23 Anni</v>
      </c>
      <c r="B18" s="369" t="str">
        <f>'t1'!B18</f>
        <v>0D0527</v>
      </c>
      <c r="C18" s="395">
        <f>'t11'!Q20+'t11'!R20</f>
        <v>0</v>
      </c>
      <c r="D18" s="395">
        <f>'t1'!L18+'t1'!M18</f>
        <v>0</v>
      </c>
      <c r="E18" s="395">
        <f>'t3'!G18+'t3'!H18+'t3'!I18+'t3'!J18</f>
        <v>0</v>
      </c>
      <c r="F18" s="395">
        <f>'t4'!AT18</f>
        <v>0</v>
      </c>
      <c r="G18" s="393">
        <f>'t4'!O49</f>
        <v>0</v>
      </c>
      <c r="H18" s="395">
        <f>'t5'!M18+'t5'!N18</f>
        <v>0</v>
      </c>
      <c r="I18" s="422" t="str">
        <f t="shared" si="0"/>
        <v>OK</v>
      </c>
      <c r="J18" s="422" t="str">
        <f t="shared" si="1"/>
        <v>OK</v>
      </c>
      <c r="K18" s="422" t="str">
        <f t="shared" si="2"/>
        <v>OK</v>
      </c>
    </row>
    <row r="19" spans="1:11" ht="12.75">
      <c r="A19" s="152" t="str">
        <f>'t1'!A19</f>
        <v>Maggiore + 15 Anni</v>
      </c>
      <c r="B19" s="369" t="str">
        <f>'t1'!B19</f>
        <v>0D0302</v>
      </c>
      <c r="C19" s="395">
        <f>'t11'!Q21+'t11'!R21</f>
        <v>0</v>
      </c>
      <c r="D19" s="395">
        <f>'t1'!L19+'t1'!M19</f>
        <v>0</v>
      </c>
      <c r="E19" s="395">
        <f>'t3'!G19+'t3'!H19+'t3'!I19+'t3'!J19</f>
        <v>0</v>
      </c>
      <c r="F19" s="395">
        <f>'t4'!AT19</f>
        <v>0</v>
      </c>
      <c r="G19" s="393">
        <f>'t4'!P49</f>
        <v>0</v>
      </c>
      <c r="H19" s="395">
        <f>'t5'!M19+'t5'!N19</f>
        <v>0</v>
      </c>
      <c r="I19" s="422" t="str">
        <f t="shared" si="0"/>
        <v>OK</v>
      </c>
      <c r="J19" s="422" t="str">
        <f t="shared" si="1"/>
        <v>OK</v>
      </c>
      <c r="K19" s="422" t="str">
        <f t="shared" si="2"/>
        <v>OK</v>
      </c>
    </row>
    <row r="20" spans="1:11" ht="12.75">
      <c r="A20" s="152" t="str">
        <f>'t1'!A20</f>
        <v>Maggiore + 13 Anni</v>
      </c>
      <c r="B20" s="369" t="str">
        <f>'t1'!B20</f>
        <v>0D0528</v>
      </c>
      <c r="C20" s="395">
        <f>'t11'!Q22+'t11'!R22</f>
        <v>0</v>
      </c>
      <c r="D20" s="395">
        <f>'t1'!L20+'t1'!M20</f>
        <v>0</v>
      </c>
      <c r="E20" s="395">
        <f>'t3'!G20+'t3'!H20+'t3'!I20+'t3'!J20</f>
        <v>0</v>
      </c>
      <c r="F20" s="395">
        <f>'t4'!AT20</f>
        <v>0</v>
      </c>
      <c r="G20" s="393">
        <f>'t4'!Q49</f>
        <v>0</v>
      </c>
      <c r="H20" s="395">
        <f>'t5'!M20+'t5'!N20</f>
        <v>0</v>
      </c>
      <c r="I20" s="422" t="str">
        <f t="shared" si="0"/>
        <v>OK</v>
      </c>
      <c r="J20" s="422" t="str">
        <f t="shared" si="1"/>
        <v>OK</v>
      </c>
      <c r="K20" s="422" t="str">
        <f t="shared" si="2"/>
        <v>OK</v>
      </c>
    </row>
    <row r="21" spans="1:11" ht="12.75">
      <c r="A21" s="152" t="str">
        <f>'t1'!A21</f>
        <v>Capitano + 25 Anni</v>
      </c>
      <c r="B21" s="369" t="str">
        <f>'t1'!B21</f>
        <v>0D0233</v>
      </c>
      <c r="C21" s="395">
        <f>'t11'!Q23+'t11'!R23</f>
        <v>0</v>
      </c>
      <c r="D21" s="395">
        <f>'t1'!L21+'t1'!M21</f>
        <v>0</v>
      </c>
      <c r="E21" s="395">
        <f>'t3'!G21+'t3'!H21+'t3'!I21+'t3'!J21</f>
        <v>0</v>
      </c>
      <c r="F21" s="395">
        <f>'t4'!AT21</f>
        <v>0</v>
      </c>
      <c r="G21" s="393">
        <f>'t4'!R49</f>
        <v>0</v>
      </c>
      <c r="H21" s="395">
        <f>'t5'!M21+'t5'!N21</f>
        <v>0</v>
      </c>
      <c r="I21" s="422" t="str">
        <f t="shared" si="0"/>
        <v>OK</v>
      </c>
      <c r="J21" s="422" t="str">
        <f t="shared" si="1"/>
        <v>OK</v>
      </c>
      <c r="K21" s="422" t="str">
        <f t="shared" si="2"/>
        <v>OK</v>
      </c>
    </row>
    <row r="22" spans="1:11" ht="12.75">
      <c r="A22" s="152" t="str">
        <f>'t1'!A22</f>
        <v>Capitano + 23 Anni</v>
      </c>
      <c r="B22" s="369" t="str">
        <f>'t1'!B22</f>
        <v>0D0529</v>
      </c>
      <c r="C22" s="395">
        <f>'t11'!Q24+'t11'!R24</f>
        <v>0</v>
      </c>
      <c r="D22" s="395">
        <f>'t1'!L22+'t1'!M22</f>
        <v>0</v>
      </c>
      <c r="E22" s="395">
        <f>'t3'!G22+'t3'!H22+'t3'!I22+'t3'!J22</f>
        <v>0</v>
      </c>
      <c r="F22" s="395">
        <f>'t4'!AT22</f>
        <v>0</v>
      </c>
      <c r="G22" s="393">
        <f>'t4'!S49</f>
        <v>0</v>
      </c>
      <c r="H22" s="395">
        <f>'t5'!M22+'t5'!N22</f>
        <v>0</v>
      </c>
      <c r="I22" s="422" t="str">
        <f t="shared" si="0"/>
        <v>OK</v>
      </c>
      <c r="J22" s="422" t="str">
        <f t="shared" si="1"/>
        <v>OK</v>
      </c>
      <c r="K22" s="422" t="str">
        <f t="shared" si="2"/>
        <v>OK</v>
      </c>
    </row>
    <row r="23" spans="1:11" ht="12.75">
      <c r="A23" s="152" t="str">
        <f>'t1'!A23</f>
        <v>Capitano + 15 Anni</v>
      </c>
      <c r="B23" s="369" t="str">
        <f>'t1'!B23</f>
        <v>0D0232</v>
      </c>
      <c r="C23" s="395">
        <f>'t11'!Q25+'t11'!R25</f>
        <v>0</v>
      </c>
      <c r="D23" s="395">
        <f>'t1'!L23+'t1'!M23</f>
        <v>0</v>
      </c>
      <c r="E23" s="395">
        <f>'t3'!G23+'t3'!H23+'t3'!I23+'t3'!J23</f>
        <v>0</v>
      </c>
      <c r="F23" s="395">
        <f>'t4'!AT23</f>
        <v>0</v>
      </c>
      <c r="G23" s="393">
        <f>'t4'!T49</f>
        <v>0</v>
      </c>
      <c r="H23" s="395">
        <f>'t5'!M23+'t5'!N23</f>
        <v>0</v>
      </c>
      <c r="I23" s="422" t="str">
        <f t="shared" si="0"/>
        <v>OK</v>
      </c>
      <c r="J23" s="422" t="str">
        <f t="shared" si="1"/>
        <v>OK</v>
      </c>
      <c r="K23" s="422" t="str">
        <f t="shared" si="2"/>
        <v>OK</v>
      </c>
    </row>
    <row r="24" spans="1:11" ht="12.75">
      <c r="A24" s="152" t="str">
        <f>'t1'!A24</f>
        <v>Capitano + 13 Anni</v>
      </c>
      <c r="B24" s="369" t="str">
        <f>'t1'!B24</f>
        <v>0D0530</v>
      </c>
      <c r="C24" s="395">
        <f>'t11'!Q26+'t11'!R26</f>
        <v>0</v>
      </c>
      <c r="D24" s="395">
        <f>'t1'!L24+'t1'!M24</f>
        <v>0</v>
      </c>
      <c r="E24" s="395">
        <f>'t3'!G24+'t3'!H24+'t3'!I24+'t3'!J24</f>
        <v>0</v>
      </c>
      <c r="F24" s="395">
        <f>'t4'!AT24</f>
        <v>0</v>
      </c>
      <c r="G24" s="393">
        <f>'t4'!U49</f>
        <v>0</v>
      </c>
      <c r="H24" s="395">
        <f>'t5'!M24+'t5'!N24</f>
        <v>0</v>
      </c>
      <c r="I24" s="422" t="str">
        <f t="shared" si="0"/>
        <v>OK</v>
      </c>
      <c r="J24" s="422" t="str">
        <f t="shared" si="1"/>
        <v>OK</v>
      </c>
      <c r="K24" s="422" t="str">
        <f t="shared" si="2"/>
        <v>OK</v>
      </c>
    </row>
    <row r="25" spans="1:11" ht="12.75">
      <c r="A25" s="152" t="str">
        <f>'t1'!A25</f>
        <v>Tenente Colonnello</v>
      </c>
      <c r="B25" s="369" t="str">
        <f>'t1'!B25</f>
        <v>019312</v>
      </c>
      <c r="C25" s="395">
        <f>'t11'!Q27+'t11'!R27</f>
        <v>0</v>
      </c>
      <c r="D25" s="395">
        <f>'t1'!L25+'t1'!M25</f>
        <v>0</v>
      </c>
      <c r="E25" s="395">
        <f>'t3'!G25+'t3'!H25+'t3'!I25+'t3'!J25</f>
        <v>0</v>
      </c>
      <c r="F25" s="395">
        <f>'t4'!AT25</f>
        <v>0</v>
      </c>
      <c r="G25" s="393">
        <f>'t4'!V49</f>
        <v>0</v>
      </c>
      <c r="H25" s="395">
        <f>'t5'!M25+'t5'!N25</f>
        <v>0</v>
      </c>
      <c r="I25" s="422" t="str">
        <f t="shared" si="0"/>
        <v>OK</v>
      </c>
      <c r="J25" s="422" t="str">
        <f t="shared" si="1"/>
        <v>OK</v>
      </c>
      <c r="K25" s="422" t="str">
        <f t="shared" si="2"/>
        <v>OK</v>
      </c>
    </row>
    <row r="26" spans="1:11" ht="12.75">
      <c r="A26" s="152" t="str">
        <f>'t1'!A26</f>
        <v>Maggiore </v>
      </c>
      <c r="B26" s="369" t="str">
        <f>'t1'!B26</f>
        <v>019222</v>
      </c>
      <c r="C26" s="395">
        <f>'t11'!Q28+'t11'!R28</f>
        <v>0</v>
      </c>
      <c r="D26" s="395">
        <f>'t1'!L26+'t1'!M26</f>
        <v>0</v>
      </c>
      <c r="E26" s="395">
        <f>'t3'!G26+'t3'!H26+'t3'!I26+'t3'!J26</f>
        <v>0</v>
      </c>
      <c r="F26" s="395">
        <f>'t4'!AT26</f>
        <v>0</v>
      </c>
      <c r="G26" s="393">
        <f>'t4'!W49</f>
        <v>0</v>
      </c>
      <c r="H26" s="395">
        <f>'t5'!M26+'t5'!N26</f>
        <v>0</v>
      </c>
      <c r="I26" s="422" t="str">
        <f t="shared" si="0"/>
        <v>OK</v>
      </c>
      <c r="J26" s="422" t="str">
        <f t="shared" si="1"/>
        <v>OK</v>
      </c>
      <c r="K26" s="422" t="str">
        <f t="shared" si="2"/>
        <v>OK</v>
      </c>
    </row>
    <row r="27" spans="1:11" ht="12.75">
      <c r="A27" s="152" t="str">
        <f>'t1'!A27</f>
        <v>Capitano</v>
      </c>
      <c r="B27" s="369" t="str">
        <f>'t1'!B27</f>
        <v>018213</v>
      </c>
      <c r="C27" s="395">
        <f>'t11'!Q29+'t11'!R29</f>
        <v>0</v>
      </c>
      <c r="D27" s="395">
        <f>'t1'!L27+'t1'!M27</f>
        <v>0</v>
      </c>
      <c r="E27" s="395">
        <f>'t3'!G27+'t3'!H27+'t3'!I27+'t3'!J27</f>
        <v>0</v>
      </c>
      <c r="F27" s="395">
        <f>'t4'!AT27</f>
        <v>0</v>
      </c>
      <c r="G27" s="393">
        <f>'t4'!X49</f>
        <v>0</v>
      </c>
      <c r="H27" s="395">
        <f>'t5'!M27+'t5'!N27</f>
        <v>0</v>
      </c>
      <c r="I27" s="422" t="str">
        <f t="shared" si="0"/>
        <v>OK</v>
      </c>
      <c r="J27" s="422" t="str">
        <f t="shared" si="1"/>
        <v>OK</v>
      </c>
      <c r="K27" s="422" t="str">
        <f t="shared" si="2"/>
        <v>OK</v>
      </c>
    </row>
    <row r="28" spans="1:11" ht="12.75">
      <c r="A28" s="152" t="str">
        <f>'t1'!A28</f>
        <v>Tenente </v>
      </c>
      <c r="B28" s="369" t="str">
        <f>'t1'!B28</f>
        <v>018226</v>
      </c>
      <c r="C28" s="395">
        <f>'t11'!Q30+'t11'!R30</f>
        <v>0</v>
      </c>
      <c r="D28" s="395">
        <f>'t1'!L28+'t1'!M28</f>
        <v>0</v>
      </c>
      <c r="E28" s="395">
        <f>'t3'!G28+'t3'!H28+'t3'!I28+'t3'!J28</f>
        <v>0</v>
      </c>
      <c r="F28" s="395">
        <f>'t4'!AT28</f>
        <v>0</v>
      </c>
      <c r="G28" s="393">
        <f>'t4'!Y49</f>
        <v>0</v>
      </c>
      <c r="H28" s="395">
        <f>'t5'!M28+'t5'!N28</f>
        <v>0</v>
      </c>
      <c r="I28" s="422" t="str">
        <f t="shared" si="0"/>
        <v>OK</v>
      </c>
      <c r="J28" s="422" t="str">
        <f t="shared" si="1"/>
        <v>OK</v>
      </c>
      <c r="K28" s="422" t="str">
        <f t="shared" si="2"/>
        <v>OK</v>
      </c>
    </row>
    <row r="29" spans="1:11" ht="12.75">
      <c r="A29" s="152" t="str">
        <f>'t1'!A29</f>
        <v>Sottotenente </v>
      </c>
      <c r="B29" s="369" t="str">
        <f>'t1'!B29</f>
        <v>017225</v>
      </c>
      <c r="C29" s="395">
        <f>'t11'!Q31+'t11'!R31</f>
        <v>0</v>
      </c>
      <c r="D29" s="395">
        <f>'t1'!L29+'t1'!M29</f>
        <v>0</v>
      </c>
      <c r="E29" s="395">
        <f>'t3'!G29+'t3'!H29+'t3'!I29+'t3'!J29</f>
        <v>0</v>
      </c>
      <c r="F29" s="395">
        <f>'t4'!AT29</f>
        <v>0</v>
      </c>
      <c r="G29" s="393">
        <f>'t4'!Z49</f>
        <v>0</v>
      </c>
      <c r="H29" s="395">
        <f>'t5'!M29+'t5'!N29</f>
        <v>0</v>
      </c>
      <c r="I29" s="422" t="str">
        <f t="shared" si="0"/>
        <v>OK</v>
      </c>
      <c r="J29" s="422" t="str">
        <f t="shared" si="1"/>
        <v>OK</v>
      </c>
      <c r="K29" s="422" t="str">
        <f t="shared" si="2"/>
        <v>OK</v>
      </c>
    </row>
    <row r="30" spans="1:11" ht="12.75">
      <c r="A30" s="152" t="str">
        <f>'t1'!A30</f>
        <v>Maresciallo Aiutante S.U.P.S. Luogotenente </v>
      </c>
      <c r="B30" s="369" t="str">
        <f>'t1'!B30</f>
        <v>017836</v>
      </c>
      <c r="C30" s="395">
        <f>'t11'!Q32+'t11'!R32</f>
        <v>0</v>
      </c>
      <c r="D30" s="395">
        <f>'t1'!L30+'t1'!M30</f>
        <v>0</v>
      </c>
      <c r="E30" s="395">
        <f>'t3'!G30+'t3'!H30+'t3'!I30+'t3'!J30</f>
        <v>0</v>
      </c>
      <c r="F30" s="395">
        <f>'t4'!AT30</f>
        <v>0</v>
      </c>
      <c r="G30" s="393">
        <f>'t4'!AA49</f>
        <v>0</v>
      </c>
      <c r="H30" s="395">
        <f>'t5'!M30+'t5'!N30</f>
        <v>0</v>
      </c>
      <c r="I30" s="422" t="str">
        <f t="shared" si="0"/>
        <v>OK</v>
      </c>
      <c r="J30" s="422" t="str">
        <f t="shared" si="1"/>
        <v>OK</v>
      </c>
      <c r="K30" s="422" t="str">
        <f t="shared" si="2"/>
        <v>OK</v>
      </c>
    </row>
    <row r="31" spans="1:11" ht="12.75">
      <c r="A31" s="152" t="str">
        <f>'t1'!A31</f>
        <v>Maresciallo Aiutante S.Ups Con 8 Anni Nel Grado</v>
      </c>
      <c r="B31" s="369" t="str">
        <f>'t1'!B31</f>
        <v>017837</v>
      </c>
      <c r="C31" s="395">
        <f>'t11'!Q33+'t11'!R33</f>
        <v>0</v>
      </c>
      <c r="D31" s="395">
        <f>'t1'!L31+'t1'!M31</f>
        <v>0</v>
      </c>
      <c r="E31" s="395">
        <f>'t3'!G31+'t3'!H31+'t3'!I31+'t3'!J31</f>
        <v>0</v>
      </c>
      <c r="F31" s="395">
        <f>'t4'!AT31</f>
        <v>0</v>
      </c>
      <c r="G31" s="393">
        <f>'t4'!AB49</f>
        <v>0</v>
      </c>
      <c r="H31" s="395">
        <f>'t5'!M31+'t5'!N31</f>
        <v>0</v>
      </c>
      <c r="I31" s="422" t="str">
        <f t="shared" si="0"/>
        <v>OK</v>
      </c>
      <c r="J31" s="422" t="str">
        <f t="shared" si="1"/>
        <v>OK</v>
      </c>
      <c r="K31" s="422" t="str">
        <f t="shared" si="2"/>
        <v>OK</v>
      </c>
    </row>
    <row r="32" spans="1:11" ht="12.75">
      <c r="A32" s="152" t="str">
        <f>'t1'!A32</f>
        <v>Maresciallo Aiutante</v>
      </c>
      <c r="B32" s="369" t="str">
        <f>'t1'!B32</f>
        <v>017237</v>
      </c>
      <c r="C32" s="395">
        <f>'t11'!Q34+'t11'!R34</f>
        <v>0</v>
      </c>
      <c r="D32" s="395">
        <f>'t1'!L32+'t1'!M32</f>
        <v>0</v>
      </c>
      <c r="E32" s="395">
        <f>'t3'!G32+'t3'!H32+'t3'!I32+'t3'!J32</f>
        <v>0</v>
      </c>
      <c r="F32" s="395">
        <f>'t4'!AT32</f>
        <v>0</v>
      </c>
      <c r="G32" s="393">
        <f>'t4'!AC49</f>
        <v>0</v>
      </c>
      <c r="H32" s="395">
        <f>'t5'!M32+'t5'!N32</f>
        <v>0</v>
      </c>
      <c r="I32" s="422" t="str">
        <f t="shared" si="0"/>
        <v>OK</v>
      </c>
      <c r="J32" s="422" t="str">
        <f t="shared" si="1"/>
        <v>OK</v>
      </c>
      <c r="K32" s="422" t="str">
        <f t="shared" si="2"/>
        <v>OK</v>
      </c>
    </row>
    <row r="33" spans="1:11" ht="12.75">
      <c r="A33" s="152" t="str">
        <f>'t1'!A33</f>
        <v>Maresciallo Capo Con 10 Anni</v>
      </c>
      <c r="B33" s="369" t="str">
        <f>'t1'!B33</f>
        <v>016MC0</v>
      </c>
      <c r="C33" s="395">
        <f>'t11'!Q35+'t11'!R35</f>
        <v>0</v>
      </c>
      <c r="D33" s="395">
        <f>'t1'!L33+'t1'!M33</f>
        <v>0</v>
      </c>
      <c r="E33" s="395">
        <f>'t3'!G33+'t3'!H33+'t3'!I33+'t3'!J33</f>
        <v>0</v>
      </c>
      <c r="F33" s="395">
        <f>'t4'!AT33</f>
        <v>0</v>
      </c>
      <c r="G33" s="393">
        <f>'t4'!AD49</f>
        <v>0</v>
      </c>
      <c r="H33" s="395">
        <f>'t5'!M33+'t5'!N33</f>
        <v>0</v>
      </c>
      <c r="I33" s="422" t="str">
        <f t="shared" si="0"/>
        <v>OK</v>
      </c>
      <c r="J33" s="422" t="str">
        <f t="shared" si="1"/>
        <v>OK</v>
      </c>
      <c r="K33" s="422" t="str">
        <f t="shared" si="2"/>
        <v>OK</v>
      </c>
    </row>
    <row r="34" spans="1:11" ht="12.75">
      <c r="A34" s="152" t="str">
        <f>'t1'!A34</f>
        <v>Maresciallo Capo</v>
      </c>
      <c r="B34" s="369" t="str">
        <f>'t1'!B34</f>
        <v>016224</v>
      </c>
      <c r="C34" s="395">
        <f>'t11'!Q36+'t11'!R36</f>
        <v>0</v>
      </c>
      <c r="D34" s="395">
        <f>'t1'!L34+'t1'!M34</f>
        <v>0</v>
      </c>
      <c r="E34" s="395">
        <f>'t3'!G34+'t3'!H34+'t3'!I34+'t3'!J34</f>
        <v>0</v>
      </c>
      <c r="F34" s="395">
        <f>'t4'!AT34</f>
        <v>0</v>
      </c>
      <c r="G34" s="393">
        <f>'t4'!AE49</f>
        <v>0</v>
      </c>
      <c r="H34" s="395">
        <f>'t5'!M34+'t5'!N34</f>
        <v>0</v>
      </c>
      <c r="I34" s="422" t="str">
        <f t="shared" si="0"/>
        <v>OK</v>
      </c>
      <c r="J34" s="422" t="str">
        <f t="shared" si="1"/>
        <v>OK</v>
      </c>
      <c r="K34" s="422" t="str">
        <f t="shared" si="2"/>
        <v>OK</v>
      </c>
    </row>
    <row r="35" spans="1:11" ht="12.75">
      <c r="A35" s="152" t="str">
        <f>'t1'!A35</f>
        <v>Maresciallo Ordinario</v>
      </c>
      <c r="B35" s="369" t="str">
        <f>'t1'!B35</f>
        <v>015238</v>
      </c>
      <c r="C35" s="395">
        <f>'t11'!Q37+'t11'!R37</f>
        <v>0</v>
      </c>
      <c r="D35" s="395">
        <f>'t1'!L35+'t1'!M35</f>
        <v>0</v>
      </c>
      <c r="E35" s="395">
        <f>'t3'!G35+'t3'!H35+'t3'!I35+'t3'!J35</f>
        <v>0</v>
      </c>
      <c r="F35" s="395">
        <f>'t4'!AT35</f>
        <v>0</v>
      </c>
      <c r="G35" s="393">
        <f>'t4'!AF49</f>
        <v>0</v>
      </c>
      <c r="H35" s="395">
        <f>'t5'!M35+'t5'!N35</f>
        <v>0</v>
      </c>
      <c r="I35" s="422" t="str">
        <f aca="true" t="shared" si="3" ref="I35:I48">IF(AND(J35="OK",K35="OK"),"OK","ERRORE")</f>
        <v>OK</v>
      </c>
      <c r="J35" s="422" t="str">
        <f aca="true" t="shared" si="4" ref="J35:J48">IF(AND(C35&gt;0,D35=0,E35=0,F35=0,G35=0,H35=0),"KO","OK")</f>
        <v>OK</v>
      </c>
      <c r="K35" s="422" t="str">
        <f aca="true" t="shared" si="5" ref="K35:K48">IF(AND(C35=0,OR(D35&gt;0,E35&gt;0,F35&gt;0,G35&gt;0,H35&gt;0)),"KO","OK")</f>
        <v>OK</v>
      </c>
    </row>
    <row r="36" spans="1:11" ht="12.75">
      <c r="A36" s="152" t="str">
        <f>'t1'!A36</f>
        <v>Maresciallo</v>
      </c>
      <c r="B36" s="369" t="str">
        <f>'t1'!B36</f>
        <v>014324</v>
      </c>
      <c r="C36" s="395">
        <f>'t11'!Q38+'t11'!R38</f>
        <v>0</v>
      </c>
      <c r="D36" s="395">
        <f>'t1'!L36+'t1'!M36</f>
        <v>0</v>
      </c>
      <c r="E36" s="395">
        <f>'t3'!G36+'t3'!H36+'t3'!I36+'t3'!J36</f>
        <v>0</v>
      </c>
      <c r="F36" s="395">
        <f>'t4'!AT36</f>
        <v>0</v>
      </c>
      <c r="G36" s="393">
        <f>'t4'!AG49</f>
        <v>0</v>
      </c>
      <c r="H36" s="395">
        <f>'t5'!M36+'t5'!N36</f>
        <v>0</v>
      </c>
      <c r="I36" s="422" t="str">
        <f t="shared" si="3"/>
        <v>OK</v>
      </c>
      <c r="J36" s="422" t="str">
        <f t="shared" si="4"/>
        <v>OK</v>
      </c>
      <c r="K36" s="422" t="str">
        <f t="shared" si="5"/>
        <v>OK</v>
      </c>
    </row>
    <row r="37" spans="1:11" ht="12.75">
      <c r="A37" s="152" t="str">
        <f>'t1'!A37</f>
        <v>Brigadiere Capo Con 8 Anni Nel Grado</v>
      </c>
      <c r="B37" s="369" t="str">
        <f>'t1'!B37</f>
        <v>015839</v>
      </c>
      <c r="C37" s="395">
        <f>'t11'!Q39+'t11'!R39</f>
        <v>0</v>
      </c>
      <c r="D37" s="395">
        <f>'t1'!L37+'t1'!M37</f>
        <v>0</v>
      </c>
      <c r="E37" s="395">
        <f>'t3'!G37+'t3'!H37+'t3'!I37+'t3'!J37</f>
        <v>0</v>
      </c>
      <c r="F37" s="395">
        <f>'t4'!AT37</f>
        <v>0</v>
      </c>
      <c r="G37" s="393">
        <f>'t4'!AH49</f>
        <v>0</v>
      </c>
      <c r="H37" s="395">
        <f>'t5'!M37+'t5'!N37</f>
        <v>0</v>
      </c>
      <c r="I37" s="422" t="str">
        <f t="shared" si="3"/>
        <v>OK</v>
      </c>
      <c r="J37" s="422" t="str">
        <f t="shared" si="4"/>
        <v>OK</v>
      </c>
      <c r="K37" s="422" t="str">
        <f t="shared" si="5"/>
        <v>OK</v>
      </c>
    </row>
    <row r="38" spans="1:11" ht="12.75">
      <c r="A38" s="152" t="str">
        <f>'t1'!A38</f>
        <v>Brigadiere Capo</v>
      </c>
      <c r="B38" s="369" t="str">
        <f>'t1'!B38</f>
        <v>015212</v>
      </c>
      <c r="C38" s="395">
        <f>'t11'!Q40+'t11'!R40</f>
        <v>0</v>
      </c>
      <c r="D38" s="395">
        <f>'t1'!L38+'t1'!M38</f>
        <v>0</v>
      </c>
      <c r="E38" s="395">
        <f>'t3'!G38+'t3'!H38+'t3'!I38+'t3'!J38</f>
        <v>0</v>
      </c>
      <c r="F38" s="395">
        <f>'t4'!AT38</f>
        <v>0</v>
      </c>
      <c r="G38" s="393">
        <f>'t4'!AI49</f>
        <v>0</v>
      </c>
      <c r="H38" s="395">
        <f>'t5'!M38+'t5'!N38</f>
        <v>0</v>
      </c>
      <c r="I38" s="422" t="str">
        <f t="shared" si="3"/>
        <v>OK</v>
      </c>
      <c r="J38" s="422" t="str">
        <f t="shared" si="4"/>
        <v>OK</v>
      </c>
      <c r="K38" s="422" t="str">
        <f t="shared" si="5"/>
        <v>OK</v>
      </c>
    </row>
    <row r="39" spans="1:11" ht="12.75">
      <c r="A39" s="152" t="str">
        <f>'t1'!A39</f>
        <v>Brigadiere</v>
      </c>
      <c r="B39" s="369" t="str">
        <f>'t1'!B39</f>
        <v>014211</v>
      </c>
      <c r="C39" s="395">
        <f>'t11'!Q41+'t11'!R41</f>
        <v>0</v>
      </c>
      <c r="D39" s="395">
        <f>'t1'!L39+'t1'!M39</f>
        <v>0</v>
      </c>
      <c r="E39" s="395">
        <f>'t3'!G39+'t3'!H39+'t3'!I39+'t3'!J39</f>
        <v>0</v>
      </c>
      <c r="F39" s="395">
        <f>'t4'!AT39</f>
        <v>0</v>
      </c>
      <c r="G39" s="393">
        <f>'t4'!AJ49</f>
        <v>0</v>
      </c>
      <c r="H39" s="395">
        <f>'t5'!M39+'t5'!N39</f>
        <v>0</v>
      </c>
      <c r="I39" s="422" t="str">
        <f t="shared" si="3"/>
        <v>OK</v>
      </c>
      <c r="J39" s="422" t="str">
        <f t="shared" si="4"/>
        <v>OK</v>
      </c>
      <c r="K39" s="422" t="str">
        <f t="shared" si="5"/>
        <v>OK</v>
      </c>
    </row>
    <row r="40" spans="1:11" ht="12.75">
      <c r="A40" s="152" t="str">
        <f>'t1'!A40</f>
        <v>Vice Brigadiere</v>
      </c>
      <c r="B40" s="369" t="str">
        <f>'t1'!B40</f>
        <v>014230</v>
      </c>
      <c r="C40" s="395">
        <f>'t11'!Q42+'t11'!R42</f>
        <v>0</v>
      </c>
      <c r="D40" s="395">
        <f>'t1'!L40+'t1'!M40</f>
        <v>0</v>
      </c>
      <c r="E40" s="395">
        <f>'t3'!G40+'t3'!H40+'t3'!I40+'t3'!J40</f>
        <v>0</v>
      </c>
      <c r="F40" s="395">
        <f>'t4'!AT40</f>
        <v>0</v>
      </c>
      <c r="G40" s="393">
        <f>'t4'!AK49</f>
        <v>0</v>
      </c>
      <c r="H40" s="395">
        <f>'t5'!M40+'t5'!N40</f>
        <v>0</v>
      </c>
      <c r="I40" s="422" t="str">
        <f t="shared" si="3"/>
        <v>OK</v>
      </c>
      <c r="J40" s="422" t="str">
        <f t="shared" si="4"/>
        <v>OK</v>
      </c>
      <c r="K40" s="422" t="str">
        <f t="shared" si="5"/>
        <v>OK</v>
      </c>
    </row>
    <row r="41" spans="1:11" ht="12.75">
      <c r="A41" s="152" t="str">
        <f>'t1'!A41</f>
        <v>Appuntato Scelto Con 8 Anni Nel Grado</v>
      </c>
      <c r="B41" s="369" t="str">
        <f>'t1'!B41</f>
        <v>013842</v>
      </c>
      <c r="C41" s="395">
        <f>'t11'!Q43+'t11'!R43</f>
        <v>0</v>
      </c>
      <c r="D41" s="395">
        <f>'t1'!L41+'t1'!M41</f>
        <v>0</v>
      </c>
      <c r="E41" s="395">
        <f>'t3'!G41+'t3'!H41+'t3'!I41+'t3'!J41</f>
        <v>0</v>
      </c>
      <c r="F41" s="395">
        <f>'t4'!AT41</f>
        <v>0</v>
      </c>
      <c r="G41" s="393">
        <f>'t4'!AL49</f>
        <v>0</v>
      </c>
      <c r="H41" s="395">
        <f>'t5'!M41+'t5'!N41</f>
        <v>0</v>
      </c>
      <c r="I41" s="422" t="str">
        <f t="shared" si="3"/>
        <v>OK</v>
      </c>
      <c r="J41" s="422" t="str">
        <f t="shared" si="4"/>
        <v>OK</v>
      </c>
      <c r="K41" s="422" t="str">
        <f t="shared" si="5"/>
        <v>OK</v>
      </c>
    </row>
    <row r="42" spans="1:11" ht="12.75">
      <c r="A42" s="152" t="str">
        <f>'t1'!A42</f>
        <v>Appuntato Scelto</v>
      </c>
      <c r="B42" s="369" t="str">
        <f>'t1'!B42</f>
        <v>013231</v>
      </c>
      <c r="C42" s="395">
        <f>'t11'!Q44+'t11'!R44</f>
        <v>0</v>
      </c>
      <c r="D42" s="395">
        <f>'t1'!L42+'t1'!M42</f>
        <v>0</v>
      </c>
      <c r="E42" s="395">
        <f>'t3'!G42+'t3'!H42+'t3'!I42+'t3'!J42</f>
        <v>0</v>
      </c>
      <c r="F42" s="395">
        <f>'t4'!AT42</f>
        <v>0</v>
      </c>
      <c r="G42" s="393">
        <f>'t4'!AM49</f>
        <v>0</v>
      </c>
      <c r="H42" s="395">
        <f>'t5'!M42+'t5'!N42</f>
        <v>0</v>
      </c>
      <c r="I42" s="422" t="str">
        <f t="shared" si="3"/>
        <v>OK</v>
      </c>
      <c r="J42" s="422" t="str">
        <f t="shared" si="4"/>
        <v>OK</v>
      </c>
      <c r="K42" s="422" t="str">
        <f t="shared" si="5"/>
        <v>OK</v>
      </c>
    </row>
    <row r="43" spans="1:11" ht="12.75">
      <c r="A43" s="152" t="str">
        <f>'t1'!A43</f>
        <v>Appuntato</v>
      </c>
      <c r="B43" s="369" t="str">
        <f>'t1'!B43</f>
        <v>013210</v>
      </c>
      <c r="C43" s="395">
        <f>'t11'!Q45+'t11'!R45</f>
        <v>0</v>
      </c>
      <c r="D43" s="395">
        <f>'t1'!L43+'t1'!M43</f>
        <v>0</v>
      </c>
      <c r="E43" s="395">
        <f>'t3'!G43+'t3'!H43+'t3'!I43+'t3'!J43</f>
        <v>0</v>
      </c>
      <c r="F43" s="395">
        <f>'t4'!AT43</f>
        <v>0</v>
      </c>
      <c r="G43" s="393">
        <f>'t4'!AN49</f>
        <v>0</v>
      </c>
      <c r="H43" s="395">
        <f>'t5'!M43+'t5'!N43</f>
        <v>0</v>
      </c>
      <c r="I43" s="422" t="str">
        <f t="shared" si="3"/>
        <v>OK</v>
      </c>
      <c r="J43" s="422" t="str">
        <f t="shared" si="4"/>
        <v>OK</v>
      </c>
      <c r="K43" s="422" t="str">
        <f t="shared" si="5"/>
        <v>OK</v>
      </c>
    </row>
    <row r="44" spans="1:11" ht="12.75">
      <c r="A44" s="152" t="str">
        <f>'t1'!A44</f>
        <v>Carabiniere Scelto</v>
      </c>
      <c r="B44" s="369" t="str">
        <f>'t1'!B44</f>
        <v>013216</v>
      </c>
      <c r="C44" s="395">
        <f>'t11'!Q46+'t11'!R46</f>
        <v>0</v>
      </c>
      <c r="D44" s="395">
        <f>'t1'!L44+'t1'!M44</f>
        <v>0</v>
      </c>
      <c r="E44" s="395">
        <f>'t3'!G44+'t3'!H44+'t3'!I44+'t3'!J44</f>
        <v>0</v>
      </c>
      <c r="F44" s="395">
        <f>'t4'!AT44</f>
        <v>0</v>
      </c>
      <c r="G44" s="393">
        <f>'t4'!AO49</f>
        <v>0</v>
      </c>
      <c r="H44" s="395">
        <f>'t5'!M44+'t5'!N44</f>
        <v>0</v>
      </c>
      <c r="I44" s="422" t="str">
        <f t="shared" si="3"/>
        <v>OK</v>
      </c>
      <c r="J44" s="422" t="str">
        <f t="shared" si="4"/>
        <v>OK</v>
      </c>
      <c r="K44" s="422" t="str">
        <f t="shared" si="5"/>
        <v>OK</v>
      </c>
    </row>
    <row r="45" spans="1:11" ht="12.75">
      <c r="A45" s="152" t="str">
        <f>'t1'!A45</f>
        <v>Carabiniere</v>
      </c>
      <c r="B45" s="369" t="str">
        <f>'t1'!B45</f>
        <v>013214</v>
      </c>
      <c r="C45" s="395">
        <f>'t11'!Q47+'t11'!R47</f>
        <v>0</v>
      </c>
      <c r="D45" s="395">
        <f>'t1'!L45+'t1'!M45</f>
        <v>0</v>
      </c>
      <c r="E45" s="395">
        <f>'t3'!G45+'t3'!H45+'t3'!I45+'t3'!J45</f>
        <v>0</v>
      </c>
      <c r="F45" s="395">
        <f>'t4'!AT45</f>
        <v>0</v>
      </c>
      <c r="G45" s="393">
        <f>'t4'!AP49</f>
        <v>0</v>
      </c>
      <c r="H45" s="395">
        <f>'t5'!M45+'t5'!N45</f>
        <v>0</v>
      </c>
      <c r="I45" s="422" t="str">
        <f t="shared" si="3"/>
        <v>OK</v>
      </c>
      <c r="J45" s="422" t="str">
        <f t="shared" si="4"/>
        <v>OK</v>
      </c>
      <c r="K45" s="422" t="str">
        <f t="shared" si="5"/>
        <v>OK</v>
      </c>
    </row>
    <row r="46" spans="1:11" ht="12.75">
      <c r="A46" s="152" t="str">
        <f>'t1'!A46</f>
        <v>Tenente In Ferma Prefissata</v>
      </c>
      <c r="B46" s="369" t="str">
        <f>'t1'!B46</f>
        <v>000847</v>
      </c>
      <c r="C46" s="395">
        <f>'t11'!Q48+'t11'!R48</f>
        <v>0</v>
      </c>
      <c r="D46" s="395">
        <f>'t1'!L46+'t1'!M46</f>
        <v>0</v>
      </c>
      <c r="E46" s="395">
        <f>'t3'!G46+'t3'!H46+'t3'!I46+'t3'!J46</f>
        <v>0</v>
      </c>
      <c r="F46" s="395">
        <f>'t4'!AT46</f>
        <v>0</v>
      </c>
      <c r="G46" s="393">
        <f>'t4'!AQ49</f>
        <v>0</v>
      </c>
      <c r="H46" s="395">
        <f>'t5'!M46+'t5'!N46</f>
        <v>0</v>
      </c>
      <c r="I46" s="422" t="str">
        <f t="shared" si="3"/>
        <v>OK</v>
      </c>
      <c r="J46" s="422" t="str">
        <f t="shared" si="4"/>
        <v>OK</v>
      </c>
      <c r="K46" s="422" t="str">
        <f t="shared" si="5"/>
        <v>OK</v>
      </c>
    </row>
    <row r="47" spans="1:11" ht="12.75">
      <c r="A47" s="152" t="str">
        <f>'t1'!A47</f>
        <v>Sottotenente In Ferma Prefissata</v>
      </c>
      <c r="B47" s="369" t="str">
        <f>'t1'!B47</f>
        <v>000848</v>
      </c>
      <c r="C47" s="395">
        <f>'t11'!Q49+'t11'!R49</f>
        <v>0</v>
      </c>
      <c r="D47" s="395">
        <f>'t1'!L47+'t1'!M47</f>
        <v>0</v>
      </c>
      <c r="E47" s="395">
        <f>'t3'!G47+'t3'!H47+'t3'!I47+'t3'!J47</f>
        <v>0</v>
      </c>
      <c r="F47" s="395">
        <f>'t4'!AT47</f>
        <v>0</v>
      </c>
      <c r="G47" s="393">
        <f>'t4'!AR49</f>
        <v>0</v>
      </c>
      <c r="H47" s="395">
        <f>'t5'!M47+'t5'!N47</f>
        <v>0</v>
      </c>
      <c r="I47" s="422" t="str">
        <f t="shared" si="3"/>
        <v>OK</v>
      </c>
      <c r="J47" s="422" t="str">
        <f t="shared" si="4"/>
        <v>OK</v>
      </c>
      <c r="K47" s="422" t="str">
        <f t="shared" si="5"/>
        <v>OK</v>
      </c>
    </row>
    <row r="48" spans="1:11" ht="12.75">
      <c r="A48" s="152" t="str">
        <f>'t1'!A48</f>
        <v>Allievi</v>
      </c>
      <c r="B48" s="369" t="str">
        <f>'t1'!B48</f>
        <v>000180</v>
      </c>
      <c r="C48" s="395">
        <f>'t11'!Q50+'t11'!R50</f>
        <v>0</v>
      </c>
      <c r="D48" s="395">
        <f>'t1'!L48+'t1'!M48</f>
        <v>0</v>
      </c>
      <c r="E48" s="395">
        <f>'t3'!G48+'t3'!H48+'t3'!I48+'t3'!J48</f>
        <v>0</v>
      </c>
      <c r="F48" s="395">
        <f>'t4'!AT48</f>
        <v>0</v>
      </c>
      <c r="G48" s="393">
        <f>'t4'!AS49</f>
        <v>0</v>
      </c>
      <c r="H48" s="395">
        <f>'t5'!M48+'t5'!N48</f>
        <v>0</v>
      </c>
      <c r="I48" s="422" t="str">
        <f t="shared" si="3"/>
        <v>OK</v>
      </c>
      <c r="J48" s="422" t="str">
        <f t="shared" si="4"/>
        <v>OK</v>
      </c>
      <c r="K48" s="422" t="str">
        <f t="shared" si="5"/>
        <v>OK</v>
      </c>
    </row>
  </sheetData>
  <sheetProtection password="F558" sheet="1" objects="1" scenarios="1" formatColumns="0" selectLockedCells="1" selectUnlockedCells="1"/>
  <mergeCells count="2">
    <mergeCell ref="A1:K1"/>
    <mergeCell ref="D2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N52"/>
  <sheetViews>
    <sheetView showGridLines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33203125" defaultRowHeight="10.5"/>
  <cols>
    <col min="1" max="1" width="46.5" style="98" customWidth="1"/>
    <col min="2" max="2" width="10.66015625" style="117" customWidth="1"/>
    <col min="3" max="10" width="14.33203125" style="98" customWidth="1"/>
    <col min="11" max="12" width="9.16015625" style="0" customWidth="1"/>
    <col min="13" max="14" width="9.16015625" style="98" customWidth="1"/>
    <col min="15" max="15" width="6.66015625" style="98" customWidth="1"/>
    <col min="16" max="19" width="10.83203125" style="98" customWidth="1"/>
    <col min="20" max="16384" width="10.66015625" style="98" customWidth="1"/>
  </cols>
  <sheetData>
    <row r="1" spans="1:13" s="5" customFormat="1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3"/>
      <c r="J1" s="362"/>
      <c r="K1"/>
      <c r="L1"/>
      <c r="M1"/>
    </row>
    <row r="2" spans="1:13" s="5" customFormat="1" ht="30" customHeight="1" thickBot="1">
      <c r="A2" s="361"/>
      <c r="B2" s="2"/>
      <c r="C2" s="3"/>
      <c r="D2" s="3"/>
      <c r="E2" s="3"/>
      <c r="F2" s="660"/>
      <c r="G2" s="660"/>
      <c r="H2" s="660"/>
      <c r="I2" s="660"/>
      <c r="J2" s="660"/>
      <c r="K2"/>
      <c r="L2"/>
      <c r="M2"/>
    </row>
    <row r="3" spans="1:14" ht="18.75" customHeight="1" thickBot="1">
      <c r="A3" s="99"/>
      <c r="B3" s="100"/>
      <c r="C3" s="156" t="s">
        <v>73</v>
      </c>
      <c r="D3" s="157"/>
      <c r="E3" s="157"/>
      <c r="F3" s="158"/>
      <c r="G3" s="159" t="s">
        <v>74</v>
      </c>
      <c r="H3" s="160"/>
      <c r="I3" s="160"/>
      <c r="J3" s="161"/>
      <c r="M3"/>
      <c r="N3"/>
    </row>
    <row r="4" spans="1:14" ht="12" thickTop="1">
      <c r="A4" s="328" t="s">
        <v>71</v>
      </c>
      <c r="B4" s="329" t="s">
        <v>1</v>
      </c>
      <c r="C4" s="162" t="s">
        <v>129</v>
      </c>
      <c r="D4" s="163"/>
      <c r="E4" s="164" t="s">
        <v>35</v>
      </c>
      <c r="F4" s="163"/>
      <c r="G4" s="162" t="s">
        <v>129</v>
      </c>
      <c r="H4" s="165"/>
      <c r="I4" s="166" t="s">
        <v>35</v>
      </c>
      <c r="J4" s="165"/>
      <c r="M4"/>
      <c r="N4"/>
    </row>
    <row r="5" spans="1:14" ht="12" thickBot="1">
      <c r="A5" s="110"/>
      <c r="B5" s="330"/>
      <c r="C5" s="167" t="s">
        <v>3</v>
      </c>
      <c r="D5" s="168" t="s">
        <v>4</v>
      </c>
      <c r="E5" s="169" t="s">
        <v>3</v>
      </c>
      <c r="F5" s="168" t="s">
        <v>4</v>
      </c>
      <c r="G5" s="170" t="s">
        <v>3</v>
      </c>
      <c r="H5" s="171" t="s">
        <v>4</v>
      </c>
      <c r="I5" s="172" t="s">
        <v>3</v>
      </c>
      <c r="J5" s="171" t="s">
        <v>4</v>
      </c>
      <c r="M5"/>
      <c r="N5"/>
    </row>
    <row r="6" spans="1:14" ht="12.75" customHeight="1" thickTop="1">
      <c r="A6" s="19" t="str">
        <f>'t1'!A6</f>
        <v>Comandante Generale</v>
      </c>
      <c r="B6" s="331" t="str">
        <f>'t1'!B6</f>
        <v>0D0219</v>
      </c>
      <c r="C6" s="246"/>
      <c r="D6" s="247"/>
      <c r="E6" s="248"/>
      <c r="F6" s="249"/>
      <c r="G6" s="250"/>
      <c r="H6" s="251"/>
      <c r="I6" s="252"/>
      <c r="J6" s="253"/>
      <c r="M6"/>
      <c r="N6"/>
    </row>
    <row r="7" spans="1:14" ht="12.75" customHeight="1">
      <c r="A7" s="18" t="str">
        <f>'t1'!A7</f>
        <v>Generale Corpo di Armata</v>
      </c>
      <c r="B7" s="332" t="str">
        <f>'t1'!B7</f>
        <v>0D0554</v>
      </c>
      <c r="C7" s="246"/>
      <c r="D7" s="247"/>
      <c r="E7" s="248"/>
      <c r="F7" s="249"/>
      <c r="G7" s="250"/>
      <c r="H7" s="251"/>
      <c r="I7" s="252"/>
      <c r="J7" s="253"/>
      <c r="M7"/>
      <c r="N7"/>
    </row>
    <row r="8" spans="1:14" ht="12.75" customHeight="1">
      <c r="A8" s="18" t="str">
        <f>'t1'!A8</f>
        <v>Generale di Divisione</v>
      </c>
      <c r="B8" s="332" t="str">
        <f>'t1'!B8</f>
        <v>0D0221</v>
      </c>
      <c r="C8" s="246"/>
      <c r="D8" s="247"/>
      <c r="E8" s="248"/>
      <c r="F8" s="249"/>
      <c r="G8" s="250"/>
      <c r="H8" s="251"/>
      <c r="I8" s="252"/>
      <c r="J8" s="253"/>
      <c r="M8"/>
      <c r="N8"/>
    </row>
    <row r="9" spans="1:14" ht="12.75" customHeight="1">
      <c r="A9" s="18" t="str">
        <f>'t1'!A9</f>
        <v>Generale di Brigata</v>
      </c>
      <c r="B9" s="332" t="str">
        <f>'t1'!B9</f>
        <v>0D0220</v>
      </c>
      <c r="C9" s="246"/>
      <c r="D9" s="247"/>
      <c r="E9" s="248"/>
      <c r="F9" s="249"/>
      <c r="G9" s="250"/>
      <c r="H9" s="251"/>
      <c r="I9" s="252"/>
      <c r="J9" s="253"/>
      <c r="M9"/>
      <c r="N9"/>
    </row>
    <row r="10" spans="1:14" ht="12.75" customHeight="1">
      <c r="A10" s="18" t="str">
        <f>'t1'!A10</f>
        <v>Colonnello + 25 Anni</v>
      </c>
      <c r="B10" s="332" t="str">
        <f>'t1'!B10</f>
        <v>0D0218</v>
      </c>
      <c r="C10" s="246"/>
      <c r="D10" s="247"/>
      <c r="E10" s="248"/>
      <c r="F10" s="249"/>
      <c r="G10" s="250"/>
      <c r="H10" s="251"/>
      <c r="I10" s="252"/>
      <c r="J10" s="253"/>
      <c r="M10"/>
      <c r="N10"/>
    </row>
    <row r="11" spans="1:14" ht="12.75" customHeight="1">
      <c r="A11" s="18" t="str">
        <f>'t1'!A11</f>
        <v>Colonnello + 23 Anni</v>
      </c>
      <c r="B11" s="332" t="str">
        <f>'t1'!B11</f>
        <v>0D0524</v>
      </c>
      <c r="C11" s="246"/>
      <c r="D11" s="247"/>
      <c r="E11" s="248"/>
      <c r="F11" s="249"/>
      <c r="G11" s="250"/>
      <c r="H11" s="251"/>
      <c r="I11" s="252"/>
      <c r="J11" s="253"/>
      <c r="M11"/>
      <c r="N11"/>
    </row>
    <row r="12" spans="1:14" ht="12.75" customHeight="1">
      <c r="A12" s="18" t="str">
        <f>'t1'!A12</f>
        <v>Colonnello</v>
      </c>
      <c r="B12" s="332" t="str">
        <f>'t1'!B12</f>
        <v>0D0217</v>
      </c>
      <c r="C12" s="246"/>
      <c r="D12" s="247"/>
      <c r="E12" s="248"/>
      <c r="F12" s="249"/>
      <c r="G12" s="250"/>
      <c r="H12" s="251"/>
      <c r="I12" s="252"/>
      <c r="J12" s="253"/>
      <c r="M12"/>
      <c r="N12"/>
    </row>
    <row r="13" spans="1:14" ht="12.75" customHeight="1">
      <c r="A13" s="18" t="str">
        <f>'t1'!A13</f>
        <v>Tenente Colonnello + 25 Anni</v>
      </c>
      <c r="B13" s="332" t="str">
        <f>'t1'!B13</f>
        <v>0D0229</v>
      </c>
      <c r="C13" s="246"/>
      <c r="D13" s="247"/>
      <c r="E13" s="248"/>
      <c r="F13" s="249"/>
      <c r="G13" s="250"/>
      <c r="H13" s="251"/>
      <c r="I13" s="252"/>
      <c r="J13" s="253"/>
      <c r="M13"/>
      <c r="N13"/>
    </row>
    <row r="14" spans="1:14" ht="12.75" customHeight="1">
      <c r="A14" s="18" t="str">
        <f>'t1'!A14</f>
        <v>Tenente Colonnello + 23 Anni</v>
      </c>
      <c r="B14" s="332" t="str">
        <f>'t1'!B14</f>
        <v>0D0525</v>
      </c>
      <c r="C14" s="246"/>
      <c r="D14" s="247"/>
      <c r="E14" s="248"/>
      <c r="F14" s="249"/>
      <c r="G14" s="250"/>
      <c r="H14" s="251"/>
      <c r="I14" s="252"/>
      <c r="J14" s="253"/>
      <c r="M14"/>
      <c r="N14"/>
    </row>
    <row r="15" spans="1:14" ht="12.75" customHeight="1">
      <c r="A15" s="18" t="str">
        <f>'t1'!A15</f>
        <v>Tenente Colonnello + 15 Anni</v>
      </c>
      <c r="B15" s="332" t="str">
        <f>'t1'!B15</f>
        <v>0D0228</v>
      </c>
      <c r="C15" s="246"/>
      <c r="D15" s="247"/>
      <c r="E15" s="248"/>
      <c r="F15" s="249"/>
      <c r="G15" s="250"/>
      <c r="H15" s="251"/>
      <c r="I15" s="252"/>
      <c r="J15" s="253"/>
      <c r="M15"/>
      <c r="N15"/>
    </row>
    <row r="16" spans="1:14" ht="12.75" customHeight="1">
      <c r="A16" s="18" t="str">
        <f>'t1'!A16</f>
        <v>Tenente Colonnello + 13 Anni</v>
      </c>
      <c r="B16" s="332" t="str">
        <f>'t1'!B16</f>
        <v>0D0526</v>
      </c>
      <c r="C16" s="246"/>
      <c r="D16" s="247"/>
      <c r="E16" s="248"/>
      <c r="F16" s="249"/>
      <c r="G16" s="250"/>
      <c r="H16" s="251"/>
      <c r="I16" s="252"/>
      <c r="J16" s="253"/>
      <c r="M16"/>
      <c r="N16"/>
    </row>
    <row r="17" spans="1:14" ht="12.75" customHeight="1">
      <c r="A17" s="18" t="str">
        <f>'t1'!A17</f>
        <v>Maggiore + 25 Anni</v>
      </c>
      <c r="B17" s="332" t="str">
        <f>'t1'!B17</f>
        <v>0D0223</v>
      </c>
      <c r="C17" s="246"/>
      <c r="D17" s="247"/>
      <c r="E17" s="248"/>
      <c r="F17" s="249"/>
      <c r="G17" s="250"/>
      <c r="H17" s="251"/>
      <c r="I17" s="252"/>
      <c r="J17" s="253"/>
      <c r="M17"/>
      <c r="N17"/>
    </row>
    <row r="18" spans="1:14" ht="12.75" customHeight="1">
      <c r="A18" s="18" t="str">
        <f>'t1'!A18</f>
        <v>Maggiore + 23 Anni</v>
      </c>
      <c r="B18" s="332" t="str">
        <f>'t1'!B18</f>
        <v>0D0527</v>
      </c>
      <c r="C18" s="246"/>
      <c r="D18" s="247"/>
      <c r="E18" s="248"/>
      <c r="F18" s="249"/>
      <c r="G18" s="250"/>
      <c r="H18" s="251"/>
      <c r="I18" s="252"/>
      <c r="J18" s="253"/>
      <c r="M18"/>
      <c r="N18"/>
    </row>
    <row r="19" spans="1:14" ht="12.75" customHeight="1">
      <c r="A19" s="18" t="str">
        <f>'t1'!A19</f>
        <v>Maggiore + 15 Anni</v>
      </c>
      <c r="B19" s="332" t="str">
        <f>'t1'!B19</f>
        <v>0D0302</v>
      </c>
      <c r="C19" s="246"/>
      <c r="D19" s="247"/>
      <c r="E19" s="248"/>
      <c r="F19" s="249"/>
      <c r="G19" s="250"/>
      <c r="H19" s="251"/>
      <c r="I19" s="252"/>
      <c r="J19" s="253"/>
      <c r="M19"/>
      <c r="N19"/>
    </row>
    <row r="20" spans="1:14" ht="12.75" customHeight="1">
      <c r="A20" s="18" t="str">
        <f>'t1'!A20</f>
        <v>Maggiore + 13 Anni</v>
      </c>
      <c r="B20" s="332" t="str">
        <f>'t1'!B20</f>
        <v>0D0528</v>
      </c>
      <c r="C20" s="246"/>
      <c r="D20" s="247"/>
      <c r="E20" s="248"/>
      <c r="F20" s="249"/>
      <c r="G20" s="250"/>
      <c r="H20" s="251"/>
      <c r="I20" s="252"/>
      <c r="J20" s="253"/>
      <c r="M20"/>
      <c r="N20"/>
    </row>
    <row r="21" spans="1:14" ht="12.75" customHeight="1">
      <c r="A21" s="18" t="str">
        <f>'t1'!A21</f>
        <v>Capitano + 25 Anni</v>
      </c>
      <c r="B21" s="332" t="str">
        <f>'t1'!B21</f>
        <v>0D0233</v>
      </c>
      <c r="C21" s="246"/>
      <c r="D21" s="247"/>
      <c r="E21" s="248"/>
      <c r="F21" s="249"/>
      <c r="G21" s="250"/>
      <c r="H21" s="251"/>
      <c r="I21" s="252"/>
      <c r="J21" s="253"/>
      <c r="M21"/>
      <c r="N21"/>
    </row>
    <row r="22" spans="1:14" ht="12.75" customHeight="1">
      <c r="A22" s="18" t="str">
        <f>'t1'!A22</f>
        <v>Capitano + 23 Anni</v>
      </c>
      <c r="B22" s="332" t="str">
        <f>'t1'!B22</f>
        <v>0D0529</v>
      </c>
      <c r="C22" s="246"/>
      <c r="D22" s="247"/>
      <c r="E22" s="248"/>
      <c r="F22" s="249"/>
      <c r="G22" s="250"/>
      <c r="H22" s="251"/>
      <c r="I22" s="252"/>
      <c r="J22" s="253"/>
      <c r="M22"/>
      <c r="N22"/>
    </row>
    <row r="23" spans="1:14" ht="12.75" customHeight="1">
      <c r="A23" s="18" t="str">
        <f>'t1'!A23</f>
        <v>Capitano + 15 Anni</v>
      </c>
      <c r="B23" s="332" t="str">
        <f>'t1'!B23</f>
        <v>0D0232</v>
      </c>
      <c r="C23" s="246"/>
      <c r="D23" s="247"/>
      <c r="E23" s="248"/>
      <c r="F23" s="249"/>
      <c r="G23" s="250"/>
      <c r="H23" s="251"/>
      <c r="I23" s="252"/>
      <c r="J23" s="253"/>
      <c r="M23"/>
      <c r="N23"/>
    </row>
    <row r="24" spans="1:14" ht="12.75" customHeight="1">
      <c r="A24" s="18" t="str">
        <f>'t1'!A24</f>
        <v>Capitano + 13 Anni</v>
      </c>
      <c r="B24" s="332" t="str">
        <f>'t1'!B24</f>
        <v>0D0530</v>
      </c>
      <c r="C24" s="246"/>
      <c r="D24" s="247"/>
      <c r="E24" s="248"/>
      <c r="F24" s="249"/>
      <c r="G24" s="250"/>
      <c r="H24" s="251"/>
      <c r="I24" s="252"/>
      <c r="J24" s="253"/>
      <c r="M24"/>
      <c r="N24"/>
    </row>
    <row r="25" spans="1:14" ht="12.75" customHeight="1">
      <c r="A25" s="18" t="str">
        <f>'t1'!A25</f>
        <v>Tenente Colonnello</v>
      </c>
      <c r="B25" s="332" t="str">
        <f>'t1'!B25</f>
        <v>019312</v>
      </c>
      <c r="C25" s="246"/>
      <c r="D25" s="247"/>
      <c r="E25" s="248"/>
      <c r="F25" s="249"/>
      <c r="G25" s="250"/>
      <c r="H25" s="251"/>
      <c r="I25" s="252"/>
      <c r="J25" s="253"/>
      <c r="M25"/>
      <c r="N25"/>
    </row>
    <row r="26" spans="1:14" ht="12.75" customHeight="1">
      <c r="A26" s="18" t="str">
        <f>'t1'!A26</f>
        <v>Maggiore </v>
      </c>
      <c r="B26" s="332" t="str">
        <f>'t1'!B26</f>
        <v>019222</v>
      </c>
      <c r="C26" s="246"/>
      <c r="D26" s="247"/>
      <c r="E26" s="248"/>
      <c r="F26" s="249"/>
      <c r="G26" s="250"/>
      <c r="H26" s="251"/>
      <c r="I26" s="252"/>
      <c r="J26" s="253"/>
      <c r="M26"/>
      <c r="N26"/>
    </row>
    <row r="27" spans="1:14" ht="12.75" customHeight="1">
      <c r="A27" s="18" t="str">
        <f>'t1'!A27</f>
        <v>Capitano</v>
      </c>
      <c r="B27" s="332" t="str">
        <f>'t1'!B27</f>
        <v>018213</v>
      </c>
      <c r="C27" s="246"/>
      <c r="D27" s="247"/>
      <c r="E27" s="248"/>
      <c r="F27" s="249"/>
      <c r="G27" s="250"/>
      <c r="H27" s="251"/>
      <c r="I27" s="252"/>
      <c r="J27" s="253"/>
      <c r="M27"/>
      <c r="N27"/>
    </row>
    <row r="28" spans="1:14" ht="12.75" customHeight="1">
      <c r="A28" s="18" t="str">
        <f>'t1'!A28</f>
        <v>Tenente </v>
      </c>
      <c r="B28" s="332" t="str">
        <f>'t1'!B28</f>
        <v>018226</v>
      </c>
      <c r="C28" s="246"/>
      <c r="D28" s="247"/>
      <c r="E28" s="248"/>
      <c r="F28" s="249"/>
      <c r="G28" s="250"/>
      <c r="H28" s="251"/>
      <c r="I28" s="252"/>
      <c r="J28" s="253"/>
      <c r="M28"/>
      <c r="N28"/>
    </row>
    <row r="29" spans="1:14" ht="12.75" customHeight="1">
      <c r="A29" s="18" t="str">
        <f>'t1'!A29</f>
        <v>Sottotenente </v>
      </c>
      <c r="B29" s="332" t="str">
        <f>'t1'!B29</f>
        <v>017225</v>
      </c>
      <c r="C29" s="246"/>
      <c r="D29" s="247"/>
      <c r="E29" s="248"/>
      <c r="F29" s="249"/>
      <c r="G29" s="250"/>
      <c r="H29" s="251"/>
      <c r="I29" s="252"/>
      <c r="J29" s="253"/>
      <c r="M29"/>
      <c r="N29"/>
    </row>
    <row r="30" spans="1:14" ht="12.75" customHeight="1">
      <c r="A30" s="18" t="str">
        <f>'t1'!A30</f>
        <v>Maresciallo Aiutante S.U.P.S. Luogotenente </v>
      </c>
      <c r="B30" s="332" t="str">
        <f>'t1'!B30</f>
        <v>017836</v>
      </c>
      <c r="C30" s="246"/>
      <c r="D30" s="247"/>
      <c r="E30" s="248"/>
      <c r="F30" s="249"/>
      <c r="G30" s="250"/>
      <c r="H30" s="251"/>
      <c r="I30" s="252"/>
      <c r="J30" s="253"/>
      <c r="M30"/>
      <c r="N30"/>
    </row>
    <row r="31" spans="1:14" ht="12.75" customHeight="1">
      <c r="A31" s="18" t="str">
        <f>'t1'!A31</f>
        <v>Maresciallo Aiutante S.Ups Con 8 Anni Nel Grado</v>
      </c>
      <c r="B31" s="332" t="str">
        <f>'t1'!B31</f>
        <v>017837</v>
      </c>
      <c r="C31" s="246"/>
      <c r="D31" s="247"/>
      <c r="E31" s="248"/>
      <c r="F31" s="249"/>
      <c r="G31" s="250"/>
      <c r="H31" s="251"/>
      <c r="I31" s="252"/>
      <c r="J31" s="253"/>
      <c r="M31"/>
      <c r="N31"/>
    </row>
    <row r="32" spans="1:14" ht="12.75" customHeight="1">
      <c r="A32" s="18" t="str">
        <f>'t1'!A32</f>
        <v>Maresciallo Aiutante</v>
      </c>
      <c r="B32" s="332" t="str">
        <f>'t1'!B32</f>
        <v>017237</v>
      </c>
      <c r="C32" s="246"/>
      <c r="D32" s="247"/>
      <c r="E32" s="248"/>
      <c r="F32" s="249"/>
      <c r="G32" s="250"/>
      <c r="H32" s="251"/>
      <c r="I32" s="252"/>
      <c r="J32" s="253"/>
      <c r="M32"/>
      <c r="N32"/>
    </row>
    <row r="33" spans="1:14" ht="12.75" customHeight="1">
      <c r="A33" s="18" t="str">
        <f>'t1'!A33</f>
        <v>Maresciallo Capo Con 10 Anni</v>
      </c>
      <c r="B33" s="332" t="str">
        <f>'t1'!B33</f>
        <v>016MC0</v>
      </c>
      <c r="C33" s="246"/>
      <c r="D33" s="247"/>
      <c r="E33" s="248"/>
      <c r="F33" s="249"/>
      <c r="G33" s="250"/>
      <c r="H33" s="251"/>
      <c r="I33" s="252"/>
      <c r="J33" s="253"/>
      <c r="M33"/>
      <c r="N33"/>
    </row>
    <row r="34" spans="1:14" ht="12.75" customHeight="1">
      <c r="A34" s="18" t="str">
        <f>'t1'!A34</f>
        <v>Maresciallo Capo</v>
      </c>
      <c r="B34" s="332" t="str">
        <f>'t1'!B34</f>
        <v>016224</v>
      </c>
      <c r="C34" s="246"/>
      <c r="D34" s="247"/>
      <c r="E34" s="248"/>
      <c r="F34" s="249"/>
      <c r="G34" s="250"/>
      <c r="H34" s="251"/>
      <c r="I34" s="252"/>
      <c r="J34" s="253"/>
      <c r="M34"/>
      <c r="N34"/>
    </row>
    <row r="35" spans="1:14" ht="12.75" customHeight="1">
      <c r="A35" s="18" t="str">
        <f>'t1'!A35</f>
        <v>Maresciallo Ordinario</v>
      </c>
      <c r="B35" s="332" t="str">
        <f>'t1'!B35</f>
        <v>015238</v>
      </c>
      <c r="C35" s="246"/>
      <c r="D35" s="247"/>
      <c r="E35" s="248"/>
      <c r="F35" s="249"/>
      <c r="G35" s="250"/>
      <c r="H35" s="251"/>
      <c r="I35" s="252"/>
      <c r="J35" s="253"/>
      <c r="M35"/>
      <c r="N35"/>
    </row>
    <row r="36" spans="1:14" ht="12.75" customHeight="1">
      <c r="A36" s="18" t="str">
        <f>'t1'!A36</f>
        <v>Maresciallo</v>
      </c>
      <c r="B36" s="332" t="str">
        <f>'t1'!B36</f>
        <v>014324</v>
      </c>
      <c r="C36" s="246"/>
      <c r="D36" s="247"/>
      <c r="E36" s="248"/>
      <c r="F36" s="249"/>
      <c r="G36" s="250"/>
      <c r="H36" s="251"/>
      <c r="I36" s="252"/>
      <c r="J36" s="253"/>
      <c r="M36"/>
      <c r="N36"/>
    </row>
    <row r="37" spans="1:14" ht="12.75" customHeight="1">
      <c r="A37" s="18" t="str">
        <f>'t1'!A37</f>
        <v>Brigadiere Capo Con 8 Anni Nel Grado</v>
      </c>
      <c r="B37" s="332" t="str">
        <f>'t1'!B37</f>
        <v>015839</v>
      </c>
      <c r="C37" s="246"/>
      <c r="D37" s="247"/>
      <c r="E37" s="248"/>
      <c r="F37" s="249"/>
      <c r="G37" s="250"/>
      <c r="H37" s="251"/>
      <c r="I37" s="252"/>
      <c r="J37" s="253"/>
      <c r="M37"/>
      <c r="N37"/>
    </row>
    <row r="38" spans="1:14" ht="12.75" customHeight="1">
      <c r="A38" s="18" t="str">
        <f>'t1'!A38</f>
        <v>Brigadiere Capo</v>
      </c>
      <c r="B38" s="332" t="str">
        <f>'t1'!B38</f>
        <v>015212</v>
      </c>
      <c r="C38" s="246"/>
      <c r="D38" s="247"/>
      <c r="E38" s="248"/>
      <c r="F38" s="249"/>
      <c r="G38" s="250"/>
      <c r="H38" s="251"/>
      <c r="I38" s="252"/>
      <c r="J38" s="253"/>
      <c r="M38"/>
      <c r="N38"/>
    </row>
    <row r="39" spans="1:14" ht="12.75" customHeight="1">
      <c r="A39" s="18" t="str">
        <f>'t1'!A39</f>
        <v>Brigadiere</v>
      </c>
      <c r="B39" s="332" t="str">
        <f>'t1'!B39</f>
        <v>014211</v>
      </c>
      <c r="C39" s="246"/>
      <c r="D39" s="247"/>
      <c r="E39" s="248"/>
      <c r="F39" s="249"/>
      <c r="G39" s="250"/>
      <c r="H39" s="251"/>
      <c r="I39" s="252"/>
      <c r="J39" s="253"/>
      <c r="M39"/>
      <c r="N39"/>
    </row>
    <row r="40" spans="1:14" ht="12.75" customHeight="1">
      <c r="A40" s="18" t="str">
        <f>'t1'!A40</f>
        <v>Vice Brigadiere</v>
      </c>
      <c r="B40" s="332" t="str">
        <f>'t1'!B40</f>
        <v>014230</v>
      </c>
      <c r="C40" s="246"/>
      <c r="D40" s="247"/>
      <c r="E40" s="248"/>
      <c r="F40" s="249"/>
      <c r="G40" s="250"/>
      <c r="H40" s="251"/>
      <c r="I40" s="252"/>
      <c r="J40" s="253"/>
      <c r="M40"/>
      <c r="N40"/>
    </row>
    <row r="41" spans="1:14" ht="12.75" customHeight="1">
      <c r="A41" s="18" t="str">
        <f>'t1'!A41</f>
        <v>Appuntato Scelto Con 8 Anni Nel Grado</v>
      </c>
      <c r="B41" s="332" t="str">
        <f>'t1'!B41</f>
        <v>013842</v>
      </c>
      <c r="C41" s="246"/>
      <c r="D41" s="247"/>
      <c r="E41" s="248"/>
      <c r="F41" s="249"/>
      <c r="G41" s="250"/>
      <c r="H41" s="251"/>
      <c r="I41" s="252"/>
      <c r="J41" s="253"/>
      <c r="M41"/>
      <c r="N41"/>
    </row>
    <row r="42" spans="1:14" ht="12.75" customHeight="1">
      <c r="A42" s="18" t="str">
        <f>'t1'!A42</f>
        <v>Appuntato Scelto</v>
      </c>
      <c r="B42" s="332" t="str">
        <f>'t1'!B42</f>
        <v>013231</v>
      </c>
      <c r="C42" s="246"/>
      <c r="D42" s="247"/>
      <c r="E42" s="248"/>
      <c r="F42" s="249"/>
      <c r="G42" s="250"/>
      <c r="H42" s="251"/>
      <c r="I42" s="252"/>
      <c r="J42" s="253"/>
      <c r="M42"/>
      <c r="N42"/>
    </row>
    <row r="43" spans="1:14" ht="12.75" customHeight="1">
      <c r="A43" s="18" t="str">
        <f>'t1'!A43</f>
        <v>Appuntato</v>
      </c>
      <c r="B43" s="332" t="str">
        <f>'t1'!B43</f>
        <v>013210</v>
      </c>
      <c r="C43" s="246"/>
      <c r="D43" s="247"/>
      <c r="E43" s="248"/>
      <c r="F43" s="249"/>
      <c r="G43" s="250"/>
      <c r="H43" s="251"/>
      <c r="I43" s="252"/>
      <c r="J43" s="253"/>
      <c r="M43"/>
      <c r="N43"/>
    </row>
    <row r="44" spans="1:14" ht="12.75" customHeight="1">
      <c r="A44" s="18" t="str">
        <f>'t1'!A44</f>
        <v>Carabiniere Scelto</v>
      </c>
      <c r="B44" s="332" t="str">
        <f>'t1'!B44</f>
        <v>013216</v>
      </c>
      <c r="C44" s="246"/>
      <c r="D44" s="247"/>
      <c r="E44" s="248"/>
      <c r="F44" s="249"/>
      <c r="G44" s="250"/>
      <c r="H44" s="251"/>
      <c r="I44" s="252"/>
      <c r="J44" s="253"/>
      <c r="M44"/>
      <c r="N44"/>
    </row>
    <row r="45" spans="1:14" ht="12.75" customHeight="1">
      <c r="A45" s="18" t="str">
        <f>'t1'!A45</f>
        <v>Carabiniere</v>
      </c>
      <c r="B45" s="332" t="str">
        <f>'t1'!B45</f>
        <v>013214</v>
      </c>
      <c r="C45" s="246"/>
      <c r="D45" s="247"/>
      <c r="E45" s="248"/>
      <c r="F45" s="249"/>
      <c r="G45" s="250"/>
      <c r="H45" s="251"/>
      <c r="I45" s="252"/>
      <c r="J45" s="253"/>
      <c r="M45"/>
      <c r="N45"/>
    </row>
    <row r="46" spans="1:14" ht="12.75" customHeight="1">
      <c r="A46" s="18" t="str">
        <f>'t1'!A46</f>
        <v>Tenente In Ferma Prefissata</v>
      </c>
      <c r="B46" s="332" t="str">
        <f>'t1'!B46</f>
        <v>000847</v>
      </c>
      <c r="C46" s="246"/>
      <c r="D46" s="247"/>
      <c r="E46" s="248"/>
      <c r="F46" s="249"/>
      <c r="G46" s="250"/>
      <c r="H46" s="251"/>
      <c r="I46" s="252"/>
      <c r="J46" s="253"/>
      <c r="M46"/>
      <c r="N46"/>
    </row>
    <row r="47" spans="1:14" ht="12.75" customHeight="1">
      <c r="A47" s="18" t="str">
        <f>'t1'!A47</f>
        <v>Sottotenente In Ferma Prefissata</v>
      </c>
      <c r="B47" s="332" t="str">
        <f>'t1'!B47</f>
        <v>000848</v>
      </c>
      <c r="C47" s="246"/>
      <c r="D47" s="247"/>
      <c r="E47" s="248"/>
      <c r="F47" s="249"/>
      <c r="G47" s="250"/>
      <c r="H47" s="251"/>
      <c r="I47" s="252"/>
      <c r="J47" s="253"/>
      <c r="M47"/>
      <c r="N47"/>
    </row>
    <row r="48" spans="1:14" ht="12.75" customHeight="1" thickBot="1">
      <c r="A48" s="18" t="str">
        <f>'t1'!A48</f>
        <v>Allievi</v>
      </c>
      <c r="B48" s="332" t="str">
        <f>'t1'!B48</f>
        <v>000180</v>
      </c>
      <c r="C48" s="246"/>
      <c r="D48" s="247"/>
      <c r="E48" s="248"/>
      <c r="F48" s="249"/>
      <c r="G48" s="250"/>
      <c r="H48" s="251"/>
      <c r="I48" s="252"/>
      <c r="J48" s="253"/>
      <c r="M48"/>
      <c r="N48"/>
    </row>
    <row r="49" spans="1:14" ht="15.75" customHeight="1" thickBot="1" thickTop="1">
      <c r="A49" s="115" t="s">
        <v>5</v>
      </c>
      <c r="B49" s="188"/>
      <c r="C49" s="512">
        <f aca="true" t="shared" si="0" ref="C49:J49">SUM(C6:C48)</f>
        <v>0</v>
      </c>
      <c r="D49" s="513">
        <f t="shared" si="0"/>
        <v>0</v>
      </c>
      <c r="E49" s="514">
        <f t="shared" si="0"/>
        <v>0</v>
      </c>
      <c r="F49" s="515">
        <f t="shared" si="0"/>
        <v>0</v>
      </c>
      <c r="G49" s="512">
        <f t="shared" si="0"/>
        <v>0</v>
      </c>
      <c r="H49" s="513">
        <f t="shared" si="0"/>
        <v>0</v>
      </c>
      <c r="I49" s="514">
        <f t="shared" si="0"/>
        <v>0</v>
      </c>
      <c r="J49" s="515">
        <f t="shared" si="0"/>
        <v>0</v>
      </c>
      <c r="M49"/>
      <c r="N49"/>
    </row>
    <row r="50" spans="1:10" ht="6.75" customHeight="1">
      <c r="A50" s="20"/>
      <c r="B50" s="189"/>
      <c r="C50" s="5"/>
      <c r="D50" s="5"/>
      <c r="E50" s="5"/>
      <c r="F50" s="5"/>
      <c r="G50" s="5"/>
      <c r="H50" s="5"/>
      <c r="I50" s="5"/>
      <c r="J50" s="5"/>
    </row>
    <row r="51" spans="1:2" ht="11.25">
      <c r="A51" s="20" t="s">
        <v>189</v>
      </c>
      <c r="B51" s="190"/>
    </row>
    <row r="52" ht="11.25">
      <c r="A52" s="78" t="s">
        <v>75</v>
      </c>
    </row>
  </sheetData>
  <sheetProtection password="EA98" sheet="1" scenarios="1" formatColumns="0" selectLockedCells="1" autoFilter="0"/>
  <mergeCells count="2">
    <mergeCell ref="A1:H1"/>
    <mergeCell ref="F2:J2"/>
  </mergeCells>
  <printOptions horizontalCentered="1" verticalCentered="1"/>
  <pageMargins left="0" right="0" top="0.1968503937007874" bottom="0.17" header="0.18" footer="0.21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V58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33203125" defaultRowHeight="10.5"/>
  <cols>
    <col min="1" max="1" width="45.83203125" style="5" customWidth="1"/>
    <col min="2" max="2" width="7.66015625" style="7" bestFit="1" customWidth="1"/>
    <col min="3" max="5" width="3.66015625" style="7" customWidth="1"/>
    <col min="6" max="45" width="3.66015625" style="5" customWidth="1"/>
    <col min="46" max="46" width="12" style="5" customWidth="1"/>
    <col min="47" max="69" width="3.83203125" style="5" customWidth="1"/>
    <col min="70" max="16384" width="9.33203125" style="5" customWidth="1"/>
  </cols>
  <sheetData>
    <row r="1" spans="1:46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  <c r="AR1" s="655"/>
      <c r="AS1" s="655"/>
      <c r="AT1" s="362"/>
    </row>
    <row r="2" spans="1:46" ht="30" customHeight="1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660"/>
      <c r="AH2" s="660"/>
      <c r="AI2" s="660"/>
      <c r="AJ2" s="660"/>
      <c r="AK2" s="660"/>
      <c r="AL2" s="660"/>
      <c r="AM2" s="660"/>
      <c r="AN2" s="660"/>
      <c r="AO2" s="660"/>
      <c r="AP2" s="660"/>
      <c r="AQ2" s="660"/>
      <c r="AR2" s="660"/>
      <c r="AS2" s="660"/>
      <c r="AT2" s="660"/>
    </row>
    <row r="3" spans="1:46" ht="13.5" thickBot="1">
      <c r="A3" s="355"/>
      <c r="B3" s="9"/>
      <c r="C3" s="663" t="s">
        <v>0</v>
      </c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663"/>
      <c r="AS3" s="663"/>
      <c r="AT3" s="243"/>
    </row>
    <row r="4" spans="1:46" s="119" customFormat="1" ht="16.5" customHeight="1" thickTop="1">
      <c r="A4" s="358"/>
      <c r="B4" s="356"/>
      <c r="C4" s="661" t="s">
        <v>120</v>
      </c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2"/>
      <c r="AO4" s="662"/>
      <c r="AP4" s="662"/>
      <c r="AQ4" s="662"/>
      <c r="AR4" s="662"/>
      <c r="AS4" s="662"/>
      <c r="AT4" s="359"/>
    </row>
    <row r="5" spans="1:46" ht="63.75" customHeight="1" thickBot="1">
      <c r="A5" s="354" t="s">
        <v>201</v>
      </c>
      <c r="B5" s="357" t="s">
        <v>202</v>
      </c>
      <c r="C5" s="285" t="str">
        <f>B6</f>
        <v>0D0219</v>
      </c>
      <c r="D5" s="286" t="str">
        <f>B7</f>
        <v>0D0554</v>
      </c>
      <c r="E5" s="583" t="str">
        <f>B8</f>
        <v>0D0221</v>
      </c>
      <c r="F5" s="286" t="str">
        <f>B9</f>
        <v>0D0220</v>
      </c>
      <c r="G5" s="286" t="str">
        <f>B10</f>
        <v>0D0218</v>
      </c>
      <c r="H5" s="583" t="str">
        <f>B11</f>
        <v>0D0524</v>
      </c>
      <c r="I5" s="286" t="str">
        <f>B12</f>
        <v>0D0217</v>
      </c>
      <c r="J5" s="286" t="str">
        <f>B13</f>
        <v>0D0229</v>
      </c>
      <c r="K5" s="583" t="str">
        <f>B14</f>
        <v>0D0525</v>
      </c>
      <c r="L5" s="286" t="str">
        <f>B15</f>
        <v>0D0228</v>
      </c>
      <c r="M5" s="286" t="str">
        <f>B16</f>
        <v>0D0526</v>
      </c>
      <c r="N5" s="583" t="str">
        <f>B17</f>
        <v>0D0223</v>
      </c>
      <c r="O5" s="286" t="str">
        <f>B18</f>
        <v>0D0527</v>
      </c>
      <c r="P5" s="286" t="str">
        <f>B19</f>
        <v>0D0302</v>
      </c>
      <c r="Q5" s="583" t="str">
        <f>B20</f>
        <v>0D0528</v>
      </c>
      <c r="R5" s="286" t="str">
        <f>B21</f>
        <v>0D0233</v>
      </c>
      <c r="S5" s="286" t="str">
        <f>B22</f>
        <v>0D0529</v>
      </c>
      <c r="T5" s="583" t="str">
        <f>B23</f>
        <v>0D0232</v>
      </c>
      <c r="U5" s="286" t="str">
        <f>B24</f>
        <v>0D0530</v>
      </c>
      <c r="V5" s="286" t="str">
        <f>B25</f>
        <v>019312</v>
      </c>
      <c r="W5" s="583" t="str">
        <f>B26</f>
        <v>019222</v>
      </c>
      <c r="X5" s="286" t="str">
        <f>B27</f>
        <v>018213</v>
      </c>
      <c r="Y5" s="286" t="str">
        <f>B28</f>
        <v>018226</v>
      </c>
      <c r="Z5" s="583" t="str">
        <f>B29</f>
        <v>017225</v>
      </c>
      <c r="AA5" s="286" t="str">
        <f>B30</f>
        <v>017836</v>
      </c>
      <c r="AB5" s="286" t="str">
        <f>B31</f>
        <v>017837</v>
      </c>
      <c r="AC5" s="583" t="str">
        <f>B32</f>
        <v>017237</v>
      </c>
      <c r="AD5" s="286" t="str">
        <f>B33</f>
        <v>016MC0</v>
      </c>
      <c r="AE5" s="286" t="str">
        <f>B34</f>
        <v>016224</v>
      </c>
      <c r="AF5" s="583" t="str">
        <f>B35</f>
        <v>015238</v>
      </c>
      <c r="AG5" s="286" t="str">
        <f>B36</f>
        <v>014324</v>
      </c>
      <c r="AH5" s="286" t="str">
        <f>B37</f>
        <v>015839</v>
      </c>
      <c r="AI5" s="286" t="str">
        <f>B38</f>
        <v>015212</v>
      </c>
      <c r="AJ5" s="584" t="str">
        <f>B39</f>
        <v>014211</v>
      </c>
      <c r="AK5" s="286" t="str">
        <f>B40</f>
        <v>014230</v>
      </c>
      <c r="AL5" s="583" t="str">
        <f>B41</f>
        <v>013842</v>
      </c>
      <c r="AM5" s="286" t="str">
        <f>B42</f>
        <v>013231</v>
      </c>
      <c r="AN5" s="286" t="str">
        <f>B43</f>
        <v>013210</v>
      </c>
      <c r="AO5" s="583" t="str">
        <f>B44</f>
        <v>013216</v>
      </c>
      <c r="AP5" s="286" t="str">
        <f>B45</f>
        <v>013214</v>
      </c>
      <c r="AQ5" s="286" t="str">
        <f>B46</f>
        <v>000847</v>
      </c>
      <c r="AR5" s="583" t="str">
        <f>B47</f>
        <v>000848</v>
      </c>
      <c r="AS5" s="286" t="str">
        <f>B48</f>
        <v>000180</v>
      </c>
      <c r="AT5" s="360" t="s">
        <v>70</v>
      </c>
    </row>
    <row r="6" spans="1:46" ht="12" customHeight="1" thickTop="1">
      <c r="A6" s="18" t="str">
        <f>'t1'!A6</f>
        <v>Comandante Generale</v>
      </c>
      <c r="B6" s="174" t="str">
        <f>'t1'!B6</f>
        <v>0D0219</v>
      </c>
      <c r="C6" s="287"/>
      <c r="D6" s="287"/>
      <c r="E6" s="287"/>
      <c r="F6" s="288"/>
      <c r="G6" s="288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516">
        <f aca="true" t="shared" si="0" ref="AT6:AT48">SUM(C6:AS6)</f>
        <v>0</v>
      </c>
    </row>
    <row r="7" spans="1:46" ht="12" customHeight="1">
      <c r="A7" s="175" t="str">
        <f>'t1'!A7</f>
        <v>Generale Corpo di Armata</v>
      </c>
      <c r="B7" s="244" t="str">
        <f>'t1'!B7</f>
        <v>0D0554</v>
      </c>
      <c r="C7" s="288"/>
      <c r="D7" s="288"/>
      <c r="E7" s="288"/>
      <c r="F7" s="288"/>
      <c r="G7" s="288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516">
        <f t="shared" si="0"/>
        <v>0</v>
      </c>
    </row>
    <row r="8" spans="1:46" ht="12" customHeight="1">
      <c r="A8" s="175" t="str">
        <f>'t1'!A8</f>
        <v>Generale di Divisione</v>
      </c>
      <c r="B8" s="244" t="str">
        <f>'t1'!B8</f>
        <v>0D0221</v>
      </c>
      <c r="C8" s="288"/>
      <c r="D8" s="288"/>
      <c r="E8" s="288"/>
      <c r="F8" s="288"/>
      <c r="G8" s="288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516">
        <f t="shared" si="0"/>
        <v>0</v>
      </c>
    </row>
    <row r="9" spans="1:46" ht="12" customHeight="1">
      <c r="A9" s="175" t="str">
        <f>'t1'!A9</f>
        <v>Generale di Brigata</v>
      </c>
      <c r="B9" s="244" t="str">
        <f>'t1'!B9</f>
        <v>0D0220</v>
      </c>
      <c r="C9" s="288"/>
      <c r="D9" s="288"/>
      <c r="E9" s="288"/>
      <c r="F9" s="288"/>
      <c r="G9" s="288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516">
        <f t="shared" si="0"/>
        <v>0</v>
      </c>
    </row>
    <row r="10" spans="1:46" ht="12" customHeight="1">
      <c r="A10" s="175" t="str">
        <f>'t1'!A10</f>
        <v>Colonnello + 25 Anni</v>
      </c>
      <c r="B10" s="244" t="str">
        <f>'t1'!B10</f>
        <v>0D0218</v>
      </c>
      <c r="C10" s="291"/>
      <c r="D10" s="292"/>
      <c r="E10" s="292"/>
      <c r="F10" s="288"/>
      <c r="G10" s="288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516">
        <f t="shared" si="0"/>
        <v>0</v>
      </c>
    </row>
    <row r="11" spans="1:46" ht="12" customHeight="1">
      <c r="A11" s="175" t="str">
        <f>'t1'!A11</f>
        <v>Colonnello + 23 Anni</v>
      </c>
      <c r="B11" s="244" t="str">
        <f>'t1'!B11</f>
        <v>0D0524</v>
      </c>
      <c r="C11" s="291"/>
      <c r="D11" s="292"/>
      <c r="E11" s="292"/>
      <c r="F11" s="288"/>
      <c r="G11" s="288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516">
        <f t="shared" si="0"/>
        <v>0</v>
      </c>
    </row>
    <row r="12" spans="1:46" ht="12" customHeight="1">
      <c r="A12" s="175" t="str">
        <f>'t1'!A12</f>
        <v>Colonnello</v>
      </c>
      <c r="B12" s="244" t="str">
        <f>'t1'!B12</f>
        <v>0D0217</v>
      </c>
      <c r="C12" s="288"/>
      <c r="D12" s="288"/>
      <c r="E12" s="288"/>
      <c r="F12" s="288"/>
      <c r="G12" s="288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516">
        <f t="shared" si="0"/>
        <v>0</v>
      </c>
    </row>
    <row r="13" spans="1:46" ht="12" customHeight="1">
      <c r="A13" s="175" t="str">
        <f>'t1'!A13</f>
        <v>Tenente Colonnello + 25 Anni</v>
      </c>
      <c r="B13" s="244" t="str">
        <f>'t1'!B13</f>
        <v>0D0229</v>
      </c>
      <c r="C13" s="288"/>
      <c r="D13" s="288"/>
      <c r="E13" s="288"/>
      <c r="F13" s="288"/>
      <c r="G13" s="288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516">
        <f t="shared" si="0"/>
        <v>0</v>
      </c>
    </row>
    <row r="14" spans="1:46" ht="12" customHeight="1">
      <c r="A14" s="175" t="str">
        <f>'t1'!A14</f>
        <v>Tenente Colonnello + 23 Anni</v>
      </c>
      <c r="B14" s="244" t="str">
        <f>'t1'!B14</f>
        <v>0D0525</v>
      </c>
      <c r="C14" s="293"/>
      <c r="D14" s="293"/>
      <c r="E14" s="293"/>
      <c r="F14" s="293"/>
      <c r="G14" s="293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516">
        <f t="shared" si="0"/>
        <v>0</v>
      </c>
    </row>
    <row r="15" spans="1:46" ht="12" customHeight="1">
      <c r="A15" s="175" t="str">
        <f>'t1'!A15</f>
        <v>Tenente Colonnello + 15 Anni</v>
      </c>
      <c r="B15" s="244" t="str">
        <f>'t1'!B15</f>
        <v>0D0228</v>
      </c>
      <c r="C15" s="293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516">
        <f t="shared" si="0"/>
        <v>0</v>
      </c>
    </row>
    <row r="16" spans="1:46" ht="12" customHeight="1">
      <c r="A16" s="175" t="str">
        <f>'t1'!A16</f>
        <v>Tenente Colonnello + 13 Anni</v>
      </c>
      <c r="B16" s="244" t="str">
        <f>'t1'!B16</f>
        <v>0D0526</v>
      </c>
      <c r="C16" s="293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516">
        <f t="shared" si="0"/>
        <v>0</v>
      </c>
    </row>
    <row r="17" spans="1:46" ht="12" customHeight="1">
      <c r="A17" s="175" t="str">
        <f>'t1'!A17</f>
        <v>Maggiore + 25 Anni</v>
      </c>
      <c r="B17" s="244" t="str">
        <f>'t1'!B17</f>
        <v>0D0223</v>
      </c>
      <c r="C17" s="293"/>
      <c r="D17" s="288"/>
      <c r="E17" s="288"/>
      <c r="F17" s="288"/>
      <c r="G17" s="288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516">
        <f t="shared" si="0"/>
        <v>0</v>
      </c>
    </row>
    <row r="18" spans="1:46" ht="12" customHeight="1">
      <c r="A18" s="175" t="str">
        <f>'t1'!A18</f>
        <v>Maggiore + 23 Anni</v>
      </c>
      <c r="B18" s="244" t="str">
        <f>'t1'!B18</f>
        <v>0D0527</v>
      </c>
      <c r="C18" s="293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516">
        <f t="shared" si="0"/>
        <v>0</v>
      </c>
    </row>
    <row r="19" spans="1:46" ht="12" customHeight="1">
      <c r="A19" s="175" t="str">
        <f>'t1'!A19</f>
        <v>Maggiore + 15 Anni</v>
      </c>
      <c r="B19" s="244" t="str">
        <f>'t1'!B19</f>
        <v>0D0302</v>
      </c>
      <c r="C19" s="293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516">
        <f t="shared" si="0"/>
        <v>0</v>
      </c>
    </row>
    <row r="20" spans="1:46" ht="12" customHeight="1">
      <c r="A20" s="175" t="str">
        <f>'t1'!A20</f>
        <v>Maggiore + 13 Anni</v>
      </c>
      <c r="B20" s="244" t="str">
        <f>'t1'!B20</f>
        <v>0D0528</v>
      </c>
      <c r="C20" s="293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516">
        <f t="shared" si="0"/>
        <v>0</v>
      </c>
    </row>
    <row r="21" spans="1:46" ht="12" customHeight="1">
      <c r="A21" s="175" t="str">
        <f>'t1'!A21</f>
        <v>Capitano + 25 Anni</v>
      </c>
      <c r="B21" s="244" t="str">
        <f>'t1'!B21</f>
        <v>0D0233</v>
      </c>
      <c r="C21" s="293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516">
        <f t="shared" si="0"/>
        <v>0</v>
      </c>
    </row>
    <row r="22" spans="1:46" ht="12" customHeight="1">
      <c r="A22" s="175" t="str">
        <f>'t1'!A22</f>
        <v>Capitano + 23 Anni</v>
      </c>
      <c r="B22" s="244" t="str">
        <f>'t1'!B22</f>
        <v>0D0529</v>
      </c>
      <c r="C22" s="293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516">
        <f t="shared" si="0"/>
        <v>0</v>
      </c>
    </row>
    <row r="23" spans="1:46" ht="12" customHeight="1">
      <c r="A23" s="175" t="str">
        <f>'t1'!A23</f>
        <v>Capitano + 15 Anni</v>
      </c>
      <c r="B23" s="244" t="str">
        <f>'t1'!B23</f>
        <v>0D0232</v>
      </c>
      <c r="C23" s="293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516">
        <f t="shared" si="0"/>
        <v>0</v>
      </c>
    </row>
    <row r="24" spans="1:46" ht="12" customHeight="1">
      <c r="A24" s="175" t="str">
        <f>'t1'!A24</f>
        <v>Capitano + 13 Anni</v>
      </c>
      <c r="B24" s="244" t="str">
        <f>'t1'!B24</f>
        <v>0D0530</v>
      </c>
      <c r="C24" s="293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516">
        <f t="shared" si="0"/>
        <v>0</v>
      </c>
    </row>
    <row r="25" spans="1:46" ht="12" customHeight="1">
      <c r="A25" s="175" t="str">
        <f>'t1'!A25</f>
        <v>Tenente Colonnello</v>
      </c>
      <c r="B25" s="244" t="str">
        <f>'t1'!B25</f>
        <v>019312</v>
      </c>
      <c r="C25" s="293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516">
        <f t="shared" si="0"/>
        <v>0</v>
      </c>
    </row>
    <row r="26" spans="1:46" ht="12" customHeight="1">
      <c r="A26" s="175" t="str">
        <f>'t1'!A26</f>
        <v>Maggiore </v>
      </c>
      <c r="B26" s="244" t="str">
        <f>'t1'!B26</f>
        <v>019222</v>
      </c>
      <c r="C26" s="293"/>
      <c r="D26" s="288"/>
      <c r="E26" s="288"/>
      <c r="F26" s="288"/>
      <c r="G26" s="288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516">
        <f t="shared" si="0"/>
        <v>0</v>
      </c>
    </row>
    <row r="27" spans="1:46" ht="12" customHeight="1">
      <c r="A27" s="175" t="str">
        <f>'t1'!A27</f>
        <v>Capitano</v>
      </c>
      <c r="B27" s="244" t="str">
        <f>'t1'!B27</f>
        <v>018213</v>
      </c>
      <c r="C27" s="293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516">
        <f t="shared" si="0"/>
        <v>0</v>
      </c>
    </row>
    <row r="28" spans="1:46" ht="12" customHeight="1">
      <c r="A28" s="175" t="str">
        <f>'t1'!A28</f>
        <v>Tenente </v>
      </c>
      <c r="B28" s="244" t="str">
        <f>'t1'!B28</f>
        <v>018226</v>
      </c>
      <c r="C28" s="293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516">
        <f t="shared" si="0"/>
        <v>0</v>
      </c>
    </row>
    <row r="29" spans="1:46" ht="12" customHeight="1">
      <c r="A29" s="175" t="str">
        <f>'t1'!A29</f>
        <v>Sottotenente </v>
      </c>
      <c r="B29" s="244" t="str">
        <f>'t1'!B29</f>
        <v>017225</v>
      </c>
      <c r="C29" s="293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516">
        <f t="shared" si="0"/>
        <v>0</v>
      </c>
    </row>
    <row r="30" spans="1:46" ht="12" customHeight="1">
      <c r="A30" s="175" t="str">
        <f>'t1'!A30</f>
        <v>Maresciallo Aiutante S.U.P.S. Luogotenente </v>
      </c>
      <c r="B30" s="244" t="str">
        <f>'t1'!B30</f>
        <v>017836</v>
      </c>
      <c r="C30" s="293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516">
        <f t="shared" si="0"/>
        <v>0</v>
      </c>
    </row>
    <row r="31" spans="1:46" ht="12" customHeight="1">
      <c r="A31" s="175" t="str">
        <f>'t1'!A31</f>
        <v>Maresciallo Aiutante S.Ups Con 8 Anni Nel Grado</v>
      </c>
      <c r="B31" s="244" t="str">
        <f>'t1'!B31</f>
        <v>017837</v>
      </c>
      <c r="C31" s="295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516">
        <f t="shared" si="0"/>
        <v>0</v>
      </c>
    </row>
    <row r="32" spans="1:46" ht="12" customHeight="1">
      <c r="A32" s="175" t="str">
        <f>'t1'!A32</f>
        <v>Maresciallo Aiutante</v>
      </c>
      <c r="B32" s="244" t="str">
        <f>'t1'!B32</f>
        <v>017237</v>
      </c>
      <c r="C32" s="295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516">
        <f t="shared" si="0"/>
        <v>0</v>
      </c>
    </row>
    <row r="33" spans="1:46" ht="12" customHeight="1">
      <c r="A33" s="175" t="str">
        <f>'t1'!A33</f>
        <v>Maresciallo Capo Con 10 Anni</v>
      </c>
      <c r="B33" s="244" t="str">
        <f>'t1'!B33</f>
        <v>016MC0</v>
      </c>
      <c r="C33" s="295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516">
        <f t="shared" si="0"/>
        <v>0</v>
      </c>
    </row>
    <row r="34" spans="1:46" ht="12" customHeight="1">
      <c r="A34" s="175" t="str">
        <f>'t1'!A34</f>
        <v>Maresciallo Capo</v>
      </c>
      <c r="B34" s="244" t="str">
        <f>'t1'!B34</f>
        <v>016224</v>
      </c>
      <c r="C34" s="295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516">
        <f t="shared" si="0"/>
        <v>0</v>
      </c>
    </row>
    <row r="35" spans="1:46" ht="12" customHeight="1">
      <c r="A35" s="175" t="str">
        <f>'t1'!A35</f>
        <v>Maresciallo Ordinario</v>
      </c>
      <c r="B35" s="244" t="str">
        <f>'t1'!B35</f>
        <v>015238</v>
      </c>
      <c r="C35" s="295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516">
        <f t="shared" si="0"/>
        <v>0</v>
      </c>
    </row>
    <row r="36" spans="1:46" ht="12" customHeight="1">
      <c r="A36" s="175" t="str">
        <f>'t1'!A36</f>
        <v>Maresciallo</v>
      </c>
      <c r="B36" s="244" t="str">
        <f>'t1'!B36</f>
        <v>014324</v>
      </c>
      <c r="C36" s="295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516">
        <f t="shared" si="0"/>
        <v>0</v>
      </c>
    </row>
    <row r="37" spans="1:46" ht="12" customHeight="1">
      <c r="A37" s="175" t="str">
        <f>'t1'!A37</f>
        <v>Brigadiere Capo Con 8 Anni Nel Grado</v>
      </c>
      <c r="B37" s="244" t="str">
        <f>'t1'!B37</f>
        <v>015839</v>
      </c>
      <c r="C37" s="295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516">
        <f t="shared" si="0"/>
        <v>0</v>
      </c>
    </row>
    <row r="38" spans="1:46" ht="12" customHeight="1">
      <c r="A38" s="175" t="str">
        <f>'t1'!A38</f>
        <v>Brigadiere Capo</v>
      </c>
      <c r="B38" s="244" t="str">
        <f>'t1'!B38</f>
        <v>015212</v>
      </c>
      <c r="C38" s="295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516">
        <f t="shared" si="0"/>
        <v>0</v>
      </c>
    </row>
    <row r="39" spans="1:46" ht="12" customHeight="1">
      <c r="A39" s="175" t="str">
        <f>'t1'!A39</f>
        <v>Brigadiere</v>
      </c>
      <c r="B39" s="244" t="str">
        <f>'t1'!B39</f>
        <v>014211</v>
      </c>
      <c r="C39" s="295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516">
        <f t="shared" si="0"/>
        <v>0</v>
      </c>
    </row>
    <row r="40" spans="1:46" ht="12" customHeight="1">
      <c r="A40" s="175" t="str">
        <f>'t1'!A40</f>
        <v>Vice Brigadiere</v>
      </c>
      <c r="B40" s="244" t="str">
        <f>'t1'!B40</f>
        <v>014230</v>
      </c>
      <c r="C40" s="295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516">
        <f t="shared" si="0"/>
        <v>0</v>
      </c>
    </row>
    <row r="41" spans="1:46" ht="12" customHeight="1">
      <c r="A41" s="175" t="str">
        <f>'t1'!A41</f>
        <v>Appuntato Scelto Con 8 Anni Nel Grado</v>
      </c>
      <c r="B41" s="244" t="str">
        <f>'t1'!B41</f>
        <v>013842</v>
      </c>
      <c r="C41" s="295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516">
        <f t="shared" si="0"/>
        <v>0</v>
      </c>
    </row>
    <row r="42" spans="1:46" ht="12" customHeight="1">
      <c r="A42" s="175" t="str">
        <f>'t1'!A42</f>
        <v>Appuntato Scelto</v>
      </c>
      <c r="B42" s="244" t="str">
        <f>'t1'!B42</f>
        <v>013231</v>
      </c>
      <c r="C42" s="295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516">
        <f t="shared" si="0"/>
        <v>0</v>
      </c>
    </row>
    <row r="43" spans="1:46" ht="12" customHeight="1">
      <c r="A43" s="175" t="str">
        <f>'t1'!A43</f>
        <v>Appuntato</v>
      </c>
      <c r="B43" s="244" t="str">
        <f>'t1'!B43</f>
        <v>013210</v>
      </c>
      <c r="C43" s="295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516">
        <f t="shared" si="0"/>
        <v>0</v>
      </c>
    </row>
    <row r="44" spans="1:46" ht="12" customHeight="1">
      <c r="A44" s="175" t="str">
        <f>'t1'!A44</f>
        <v>Carabiniere Scelto</v>
      </c>
      <c r="B44" s="244" t="str">
        <f>'t1'!B44</f>
        <v>013216</v>
      </c>
      <c r="C44" s="295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516">
        <f t="shared" si="0"/>
        <v>0</v>
      </c>
    </row>
    <row r="45" spans="1:46" ht="12" customHeight="1">
      <c r="A45" s="175" t="str">
        <f>'t1'!A45</f>
        <v>Carabiniere</v>
      </c>
      <c r="B45" s="244" t="str">
        <f>'t1'!B45</f>
        <v>013214</v>
      </c>
      <c r="C45" s="295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516">
        <f t="shared" si="0"/>
        <v>0</v>
      </c>
    </row>
    <row r="46" spans="1:46" ht="12" customHeight="1">
      <c r="A46" s="175" t="str">
        <f>'t1'!A46</f>
        <v>Tenente In Ferma Prefissata</v>
      </c>
      <c r="B46" s="244" t="str">
        <f>'t1'!B46</f>
        <v>000847</v>
      </c>
      <c r="C46" s="295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516">
        <f t="shared" si="0"/>
        <v>0</v>
      </c>
    </row>
    <row r="47" spans="1:46" ht="12" customHeight="1">
      <c r="A47" s="175" t="str">
        <f>'t1'!A47</f>
        <v>Sottotenente In Ferma Prefissata</v>
      </c>
      <c r="B47" s="244" t="str">
        <f>'t1'!B47</f>
        <v>000848</v>
      </c>
      <c r="C47" s="295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516">
        <f t="shared" si="0"/>
        <v>0</v>
      </c>
    </row>
    <row r="48" spans="1:46" ht="12" customHeight="1" thickBot="1">
      <c r="A48" s="175" t="str">
        <f>'t1'!A48</f>
        <v>Allievi</v>
      </c>
      <c r="B48" s="244" t="str">
        <f>'t1'!B48</f>
        <v>000180</v>
      </c>
      <c r="C48" s="295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516">
        <f t="shared" si="0"/>
        <v>0</v>
      </c>
    </row>
    <row r="49" spans="1:46" s="121" customFormat="1" ht="17.25" customHeight="1" thickBot="1" thickTop="1">
      <c r="A49" s="241" t="s">
        <v>115</v>
      </c>
      <c r="B49" s="242"/>
      <c r="C49" s="518">
        <f aca="true" t="shared" si="1" ref="C49:AT49">SUM(C6:C48)</f>
        <v>0</v>
      </c>
      <c r="D49" s="519">
        <f t="shared" si="1"/>
        <v>0</v>
      </c>
      <c r="E49" s="519">
        <f t="shared" si="1"/>
        <v>0</v>
      </c>
      <c r="F49" s="519">
        <f t="shared" si="1"/>
        <v>0</v>
      </c>
      <c r="G49" s="519">
        <f t="shared" si="1"/>
        <v>0</v>
      </c>
      <c r="H49" s="519">
        <f t="shared" si="1"/>
        <v>0</v>
      </c>
      <c r="I49" s="519">
        <f t="shared" si="1"/>
        <v>0</v>
      </c>
      <c r="J49" s="519">
        <f t="shared" si="1"/>
        <v>0</v>
      </c>
      <c r="K49" s="519">
        <f t="shared" si="1"/>
        <v>0</v>
      </c>
      <c r="L49" s="519">
        <f t="shared" si="1"/>
        <v>0</v>
      </c>
      <c r="M49" s="519">
        <f t="shared" si="1"/>
        <v>0</v>
      </c>
      <c r="N49" s="519">
        <f t="shared" si="1"/>
        <v>0</v>
      </c>
      <c r="O49" s="519">
        <f t="shared" si="1"/>
        <v>0</v>
      </c>
      <c r="P49" s="519">
        <f t="shared" si="1"/>
        <v>0</v>
      </c>
      <c r="Q49" s="519">
        <f t="shared" si="1"/>
        <v>0</v>
      </c>
      <c r="R49" s="519">
        <f t="shared" si="1"/>
        <v>0</v>
      </c>
      <c r="S49" s="519">
        <f t="shared" si="1"/>
        <v>0</v>
      </c>
      <c r="T49" s="519">
        <f t="shared" si="1"/>
        <v>0</v>
      </c>
      <c r="U49" s="519">
        <f t="shared" si="1"/>
        <v>0</v>
      </c>
      <c r="V49" s="519">
        <f t="shared" si="1"/>
        <v>0</v>
      </c>
      <c r="W49" s="519">
        <f t="shared" si="1"/>
        <v>0</v>
      </c>
      <c r="X49" s="519">
        <f t="shared" si="1"/>
        <v>0</v>
      </c>
      <c r="Y49" s="519">
        <f t="shared" si="1"/>
        <v>0</v>
      </c>
      <c r="Z49" s="519">
        <f t="shared" si="1"/>
        <v>0</v>
      </c>
      <c r="AA49" s="519">
        <f t="shared" si="1"/>
        <v>0</v>
      </c>
      <c r="AB49" s="519">
        <f t="shared" si="1"/>
        <v>0</v>
      </c>
      <c r="AC49" s="519">
        <f t="shared" si="1"/>
        <v>0</v>
      </c>
      <c r="AD49" s="519">
        <f t="shared" si="1"/>
        <v>0</v>
      </c>
      <c r="AE49" s="519">
        <f t="shared" si="1"/>
        <v>0</v>
      </c>
      <c r="AF49" s="519">
        <f t="shared" si="1"/>
        <v>0</v>
      </c>
      <c r="AG49" s="519">
        <f t="shared" si="1"/>
        <v>0</v>
      </c>
      <c r="AH49" s="519">
        <f t="shared" si="1"/>
        <v>0</v>
      </c>
      <c r="AI49" s="519">
        <f t="shared" si="1"/>
        <v>0</v>
      </c>
      <c r="AJ49" s="519">
        <f t="shared" si="1"/>
        <v>0</v>
      </c>
      <c r="AK49" s="519">
        <f t="shared" si="1"/>
        <v>0</v>
      </c>
      <c r="AL49" s="519">
        <f t="shared" si="1"/>
        <v>0</v>
      </c>
      <c r="AM49" s="519">
        <f t="shared" si="1"/>
        <v>0</v>
      </c>
      <c r="AN49" s="519">
        <f t="shared" si="1"/>
        <v>0</v>
      </c>
      <c r="AO49" s="519">
        <f t="shared" si="1"/>
        <v>0</v>
      </c>
      <c r="AP49" s="519">
        <f t="shared" si="1"/>
        <v>0</v>
      </c>
      <c r="AQ49" s="519">
        <f t="shared" si="1"/>
        <v>0</v>
      </c>
      <c r="AR49" s="519">
        <f t="shared" si="1"/>
        <v>0</v>
      </c>
      <c r="AS49" s="519">
        <f t="shared" si="1"/>
        <v>0</v>
      </c>
      <c r="AT49" s="517">
        <f t="shared" si="1"/>
        <v>0</v>
      </c>
    </row>
    <row r="58" ht="11.25">
      <c r="AV58" s="184"/>
    </row>
  </sheetData>
  <sheetProtection password="EA98" sheet="1" scenarios="1" formatColumns="0" selectLockedCells="1" autoFilter="0"/>
  <mergeCells count="4">
    <mergeCell ref="C4:AS4"/>
    <mergeCell ref="C3:AS3"/>
    <mergeCell ref="AG2:AT2"/>
    <mergeCell ref="A1:AS1"/>
  </mergeCells>
  <printOptions horizontalCentered="1" verticalCentered="1"/>
  <pageMargins left="0.2" right="0.2" top="0.1968503937007874" bottom="0.17" header="0.2" footer="0.19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S50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9" sqref="D29"/>
    </sheetView>
  </sheetViews>
  <sheetFormatPr defaultColWidth="9.33203125" defaultRowHeight="10.5"/>
  <cols>
    <col min="1" max="1" width="45.83203125" style="98" customWidth="1"/>
    <col min="2" max="2" width="10.66015625" style="117" customWidth="1"/>
    <col min="3" max="14" width="12.83203125" style="98" customWidth="1"/>
    <col min="15" max="15" width="6.66015625" style="98" customWidth="1"/>
    <col min="16" max="19" width="10.83203125" style="98" customWidth="1"/>
    <col min="20" max="16384" width="10.66015625" style="98" customWidth="1"/>
  </cols>
  <sheetData>
    <row r="1" spans="1:14" s="5" customFormat="1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/>
      <c r="N1" s="362"/>
    </row>
    <row r="2" spans="1:14" s="5" customFormat="1" ht="30" customHeight="1" thickBot="1">
      <c r="A2" s="361"/>
      <c r="B2" s="2"/>
      <c r="C2" s="3"/>
      <c r="D2" s="3"/>
      <c r="E2" s="3"/>
      <c r="F2" s="3"/>
      <c r="G2" s="4"/>
      <c r="H2" s="3"/>
      <c r="I2" s="3"/>
      <c r="J2" s="660"/>
      <c r="K2" s="660"/>
      <c r="L2" s="660"/>
      <c r="M2" s="660"/>
      <c r="N2" s="660"/>
    </row>
    <row r="3" spans="1:19" ht="15" customHeight="1" thickBot="1">
      <c r="A3" s="99"/>
      <c r="B3" s="100"/>
      <c r="C3" s="353" t="s">
        <v>196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P3"/>
      <c r="Q3"/>
      <c r="R3"/>
      <c r="S3"/>
    </row>
    <row r="4" spans="1:19" ht="18.75" thickTop="1">
      <c r="A4" s="328" t="s">
        <v>71</v>
      </c>
      <c r="B4" s="103" t="s">
        <v>1</v>
      </c>
      <c r="C4" s="104" t="s">
        <v>37</v>
      </c>
      <c r="D4" s="105"/>
      <c r="E4" s="104" t="s">
        <v>38</v>
      </c>
      <c r="F4" s="105"/>
      <c r="G4" s="106" t="s">
        <v>39</v>
      </c>
      <c r="H4" s="107"/>
      <c r="I4" s="106" t="s">
        <v>411</v>
      </c>
      <c r="J4" s="107"/>
      <c r="K4" s="106" t="s">
        <v>34</v>
      </c>
      <c r="L4" s="108"/>
      <c r="M4" s="106" t="s">
        <v>5</v>
      </c>
      <c r="N4" s="109"/>
      <c r="P4"/>
      <c r="Q4"/>
      <c r="R4"/>
      <c r="S4"/>
    </row>
    <row r="5" spans="1:19" ht="12" thickBot="1">
      <c r="A5" s="110"/>
      <c r="B5" s="111"/>
      <c r="C5" s="112" t="s">
        <v>3</v>
      </c>
      <c r="D5" s="113" t="s">
        <v>4</v>
      </c>
      <c r="E5" s="112" t="s">
        <v>3</v>
      </c>
      <c r="F5" s="113" t="s">
        <v>4</v>
      </c>
      <c r="G5" s="112" t="s">
        <v>3</v>
      </c>
      <c r="H5" s="113" t="s">
        <v>4</v>
      </c>
      <c r="I5" s="112" t="s">
        <v>3</v>
      </c>
      <c r="J5" s="113" t="s">
        <v>4</v>
      </c>
      <c r="K5" s="112" t="s">
        <v>3</v>
      </c>
      <c r="L5" s="114" t="s">
        <v>4</v>
      </c>
      <c r="M5" s="112" t="s">
        <v>3</v>
      </c>
      <c r="N5" s="114" t="s">
        <v>4</v>
      </c>
      <c r="P5"/>
      <c r="Q5"/>
      <c r="R5"/>
      <c r="S5"/>
    </row>
    <row r="6" spans="1:19" ht="12.75" customHeight="1" thickTop="1">
      <c r="A6" s="19" t="str">
        <f>'t1'!A6</f>
        <v>Comandante Generale</v>
      </c>
      <c r="B6" s="254" t="str">
        <f>'t1'!B6</f>
        <v>0D0219</v>
      </c>
      <c r="C6" s="248"/>
      <c r="D6" s="255"/>
      <c r="E6" s="248"/>
      <c r="F6" s="255"/>
      <c r="G6" s="248"/>
      <c r="H6" s="255"/>
      <c r="I6" s="248"/>
      <c r="J6" s="255"/>
      <c r="K6" s="256"/>
      <c r="L6" s="255"/>
      <c r="M6" s="520">
        <f>SUM(C6,E6,G6,I6,K6)</f>
        <v>0</v>
      </c>
      <c r="N6" s="521">
        <f>SUM(D6,F6,H6,J6,L6)</f>
        <v>0</v>
      </c>
      <c r="P6"/>
      <c r="Q6"/>
      <c r="R6"/>
      <c r="S6"/>
    </row>
    <row r="7" spans="1:19" ht="12.75" customHeight="1">
      <c r="A7" s="175" t="str">
        <f>'t1'!A7</f>
        <v>Generale Corpo di Armata</v>
      </c>
      <c r="B7" s="244" t="str">
        <f>'t1'!B7</f>
        <v>0D0554</v>
      </c>
      <c r="C7" s="248"/>
      <c r="D7" s="255"/>
      <c r="E7" s="248"/>
      <c r="F7" s="255"/>
      <c r="G7" s="248"/>
      <c r="H7" s="255"/>
      <c r="I7" s="248"/>
      <c r="J7" s="255"/>
      <c r="K7" s="256"/>
      <c r="L7" s="255"/>
      <c r="M7" s="522">
        <f aca="true" t="shared" si="0" ref="M7:M48">SUM(C7,E7,G7,I7,K7)</f>
        <v>0</v>
      </c>
      <c r="N7" s="523">
        <f aca="true" t="shared" si="1" ref="N7:N48">SUM(D7,F7,H7,J7,L7)</f>
        <v>0</v>
      </c>
      <c r="P7"/>
      <c r="Q7"/>
      <c r="R7"/>
      <c r="S7"/>
    </row>
    <row r="8" spans="1:19" ht="12.75" customHeight="1">
      <c r="A8" s="175" t="str">
        <f>'t1'!A8</f>
        <v>Generale di Divisione</v>
      </c>
      <c r="B8" s="244" t="str">
        <f>'t1'!B8</f>
        <v>0D0221</v>
      </c>
      <c r="C8" s="248"/>
      <c r="D8" s="255"/>
      <c r="E8" s="248"/>
      <c r="F8" s="255"/>
      <c r="G8" s="248"/>
      <c r="H8" s="255"/>
      <c r="I8" s="248"/>
      <c r="J8" s="255"/>
      <c r="K8" s="256"/>
      <c r="L8" s="255"/>
      <c r="M8" s="522">
        <f t="shared" si="0"/>
        <v>0</v>
      </c>
      <c r="N8" s="523">
        <f t="shared" si="1"/>
        <v>0</v>
      </c>
      <c r="P8"/>
      <c r="Q8"/>
      <c r="R8"/>
      <c r="S8"/>
    </row>
    <row r="9" spans="1:19" ht="12.75" customHeight="1">
      <c r="A9" s="175" t="str">
        <f>'t1'!A9</f>
        <v>Generale di Brigata</v>
      </c>
      <c r="B9" s="244" t="str">
        <f>'t1'!B9</f>
        <v>0D0220</v>
      </c>
      <c r="C9" s="248"/>
      <c r="D9" s="255"/>
      <c r="E9" s="248"/>
      <c r="F9" s="255"/>
      <c r="G9" s="248"/>
      <c r="H9" s="255"/>
      <c r="I9" s="248"/>
      <c r="J9" s="255"/>
      <c r="K9" s="256"/>
      <c r="L9" s="255"/>
      <c r="M9" s="522">
        <f t="shared" si="0"/>
        <v>0</v>
      </c>
      <c r="N9" s="523">
        <f t="shared" si="1"/>
        <v>0</v>
      </c>
      <c r="P9"/>
      <c r="Q9"/>
      <c r="R9"/>
      <c r="S9"/>
    </row>
    <row r="10" spans="1:19" ht="12.75" customHeight="1">
      <c r="A10" s="175" t="str">
        <f>'t1'!A10</f>
        <v>Colonnello + 25 Anni</v>
      </c>
      <c r="B10" s="244" t="str">
        <f>'t1'!B10</f>
        <v>0D0218</v>
      </c>
      <c r="C10" s="248"/>
      <c r="D10" s="255"/>
      <c r="E10" s="248"/>
      <c r="F10" s="255"/>
      <c r="G10" s="248"/>
      <c r="H10" s="255"/>
      <c r="I10" s="248"/>
      <c r="J10" s="255"/>
      <c r="K10" s="256"/>
      <c r="L10" s="255"/>
      <c r="M10" s="522">
        <f t="shared" si="0"/>
        <v>0</v>
      </c>
      <c r="N10" s="523">
        <f t="shared" si="1"/>
        <v>0</v>
      </c>
      <c r="P10"/>
      <c r="Q10"/>
      <c r="R10"/>
      <c r="S10"/>
    </row>
    <row r="11" spans="1:19" ht="12.75" customHeight="1">
      <c r="A11" s="175" t="str">
        <f>'t1'!A11</f>
        <v>Colonnello + 23 Anni</v>
      </c>
      <c r="B11" s="244" t="str">
        <f>'t1'!B11</f>
        <v>0D0524</v>
      </c>
      <c r="C11" s="248"/>
      <c r="D11" s="255"/>
      <c r="E11" s="248"/>
      <c r="F11" s="255"/>
      <c r="G11" s="248"/>
      <c r="H11" s="255"/>
      <c r="I11" s="248"/>
      <c r="J11" s="255"/>
      <c r="K11" s="256"/>
      <c r="L11" s="255"/>
      <c r="M11" s="522">
        <f t="shared" si="0"/>
        <v>0</v>
      </c>
      <c r="N11" s="523">
        <f t="shared" si="1"/>
        <v>0</v>
      </c>
      <c r="P11"/>
      <c r="Q11"/>
      <c r="R11"/>
      <c r="S11"/>
    </row>
    <row r="12" spans="1:19" ht="12.75" customHeight="1">
      <c r="A12" s="175" t="str">
        <f>'t1'!A12</f>
        <v>Colonnello</v>
      </c>
      <c r="B12" s="244" t="str">
        <f>'t1'!B12</f>
        <v>0D0217</v>
      </c>
      <c r="C12" s="248"/>
      <c r="D12" s="255"/>
      <c r="E12" s="248"/>
      <c r="F12" s="255"/>
      <c r="G12" s="248"/>
      <c r="H12" s="255"/>
      <c r="I12" s="248"/>
      <c r="J12" s="255"/>
      <c r="K12" s="256"/>
      <c r="L12" s="255"/>
      <c r="M12" s="522">
        <f t="shared" si="0"/>
        <v>0</v>
      </c>
      <c r="N12" s="523">
        <f t="shared" si="1"/>
        <v>0</v>
      </c>
      <c r="P12"/>
      <c r="Q12"/>
      <c r="R12"/>
      <c r="S12"/>
    </row>
    <row r="13" spans="1:19" ht="12.75" customHeight="1">
      <c r="A13" s="175" t="str">
        <f>'t1'!A13</f>
        <v>Tenente Colonnello + 25 Anni</v>
      </c>
      <c r="B13" s="244" t="str">
        <f>'t1'!B13</f>
        <v>0D0229</v>
      </c>
      <c r="C13" s="248"/>
      <c r="D13" s="255"/>
      <c r="E13" s="248"/>
      <c r="F13" s="255"/>
      <c r="G13" s="248"/>
      <c r="H13" s="255"/>
      <c r="I13" s="248"/>
      <c r="J13" s="255"/>
      <c r="K13" s="256"/>
      <c r="L13" s="255"/>
      <c r="M13" s="522">
        <f t="shared" si="0"/>
        <v>0</v>
      </c>
      <c r="N13" s="523">
        <f t="shared" si="1"/>
        <v>0</v>
      </c>
      <c r="P13"/>
      <c r="Q13"/>
      <c r="R13"/>
      <c r="S13"/>
    </row>
    <row r="14" spans="1:19" ht="12.75" customHeight="1">
      <c r="A14" s="175" t="str">
        <f>'t1'!A14</f>
        <v>Tenente Colonnello + 23 Anni</v>
      </c>
      <c r="B14" s="244" t="str">
        <f>'t1'!B14</f>
        <v>0D0525</v>
      </c>
      <c r="C14" s="248"/>
      <c r="D14" s="255"/>
      <c r="E14" s="248"/>
      <c r="F14" s="255"/>
      <c r="G14" s="248"/>
      <c r="H14" s="255"/>
      <c r="I14" s="248"/>
      <c r="J14" s="255"/>
      <c r="K14" s="256"/>
      <c r="L14" s="255"/>
      <c r="M14" s="522">
        <f t="shared" si="0"/>
        <v>0</v>
      </c>
      <c r="N14" s="523">
        <f t="shared" si="1"/>
        <v>0</v>
      </c>
      <c r="P14"/>
      <c r="Q14"/>
      <c r="R14"/>
      <c r="S14"/>
    </row>
    <row r="15" spans="1:19" ht="12.75" customHeight="1">
      <c r="A15" s="175" t="str">
        <f>'t1'!A15</f>
        <v>Tenente Colonnello + 15 Anni</v>
      </c>
      <c r="B15" s="244" t="str">
        <f>'t1'!B15</f>
        <v>0D0228</v>
      </c>
      <c r="C15" s="248"/>
      <c r="D15" s="255"/>
      <c r="E15" s="248"/>
      <c r="F15" s="255"/>
      <c r="G15" s="248"/>
      <c r="H15" s="255"/>
      <c r="I15" s="248"/>
      <c r="J15" s="255"/>
      <c r="K15" s="256"/>
      <c r="L15" s="255"/>
      <c r="M15" s="522">
        <f t="shared" si="0"/>
        <v>0</v>
      </c>
      <c r="N15" s="523">
        <f t="shared" si="1"/>
        <v>0</v>
      </c>
      <c r="P15"/>
      <c r="Q15"/>
      <c r="R15"/>
      <c r="S15"/>
    </row>
    <row r="16" spans="1:19" ht="12.75" customHeight="1">
      <c r="A16" s="175" t="str">
        <f>'t1'!A16</f>
        <v>Tenente Colonnello + 13 Anni</v>
      </c>
      <c r="B16" s="244" t="str">
        <f>'t1'!B16</f>
        <v>0D0526</v>
      </c>
      <c r="C16" s="248"/>
      <c r="D16" s="255"/>
      <c r="E16" s="248"/>
      <c r="F16" s="255"/>
      <c r="G16" s="248"/>
      <c r="H16" s="255"/>
      <c r="I16" s="248"/>
      <c r="J16" s="255"/>
      <c r="K16" s="256"/>
      <c r="L16" s="255"/>
      <c r="M16" s="522">
        <f t="shared" si="0"/>
        <v>0</v>
      </c>
      <c r="N16" s="523">
        <f t="shared" si="1"/>
        <v>0</v>
      </c>
      <c r="P16"/>
      <c r="Q16"/>
      <c r="R16"/>
      <c r="S16"/>
    </row>
    <row r="17" spans="1:19" ht="12.75" customHeight="1">
      <c r="A17" s="175" t="str">
        <f>'t1'!A17</f>
        <v>Maggiore + 25 Anni</v>
      </c>
      <c r="B17" s="244" t="str">
        <f>'t1'!B17</f>
        <v>0D0223</v>
      </c>
      <c r="C17" s="248"/>
      <c r="D17" s="255"/>
      <c r="E17" s="248"/>
      <c r="F17" s="255"/>
      <c r="G17" s="248"/>
      <c r="H17" s="255"/>
      <c r="I17" s="248"/>
      <c r="J17" s="255"/>
      <c r="K17" s="256"/>
      <c r="L17" s="255"/>
      <c r="M17" s="522">
        <f t="shared" si="0"/>
        <v>0</v>
      </c>
      <c r="N17" s="523">
        <f t="shared" si="1"/>
        <v>0</v>
      </c>
      <c r="P17"/>
      <c r="Q17"/>
      <c r="R17"/>
      <c r="S17"/>
    </row>
    <row r="18" spans="1:19" ht="12.75" customHeight="1">
      <c r="A18" s="175" t="str">
        <f>'t1'!A18</f>
        <v>Maggiore + 23 Anni</v>
      </c>
      <c r="B18" s="244" t="str">
        <f>'t1'!B18</f>
        <v>0D0527</v>
      </c>
      <c r="C18" s="248"/>
      <c r="D18" s="255"/>
      <c r="E18" s="248"/>
      <c r="F18" s="255"/>
      <c r="G18" s="248"/>
      <c r="H18" s="255"/>
      <c r="I18" s="248"/>
      <c r="J18" s="255"/>
      <c r="K18" s="256"/>
      <c r="L18" s="255"/>
      <c r="M18" s="522">
        <f t="shared" si="0"/>
        <v>0</v>
      </c>
      <c r="N18" s="523">
        <f t="shared" si="1"/>
        <v>0</v>
      </c>
      <c r="P18"/>
      <c r="Q18"/>
      <c r="R18"/>
      <c r="S18"/>
    </row>
    <row r="19" spans="1:19" ht="12.75" customHeight="1">
      <c r="A19" s="175" t="str">
        <f>'t1'!A19</f>
        <v>Maggiore + 15 Anni</v>
      </c>
      <c r="B19" s="244" t="str">
        <f>'t1'!B19</f>
        <v>0D0302</v>
      </c>
      <c r="C19" s="248"/>
      <c r="D19" s="255"/>
      <c r="E19" s="248"/>
      <c r="F19" s="255"/>
      <c r="G19" s="248"/>
      <c r="H19" s="255"/>
      <c r="I19" s="248"/>
      <c r="J19" s="255"/>
      <c r="K19" s="256"/>
      <c r="L19" s="255"/>
      <c r="M19" s="522">
        <f t="shared" si="0"/>
        <v>0</v>
      </c>
      <c r="N19" s="523">
        <f t="shared" si="1"/>
        <v>0</v>
      </c>
      <c r="P19"/>
      <c r="Q19"/>
      <c r="R19"/>
      <c r="S19"/>
    </row>
    <row r="20" spans="1:19" ht="12.75" customHeight="1">
      <c r="A20" s="175" t="str">
        <f>'t1'!A20</f>
        <v>Maggiore + 13 Anni</v>
      </c>
      <c r="B20" s="244" t="str">
        <f>'t1'!B20</f>
        <v>0D0528</v>
      </c>
      <c r="C20" s="248"/>
      <c r="D20" s="255"/>
      <c r="E20" s="248"/>
      <c r="F20" s="255"/>
      <c r="G20" s="248"/>
      <c r="H20" s="255"/>
      <c r="I20" s="248"/>
      <c r="J20" s="255"/>
      <c r="K20" s="256"/>
      <c r="L20" s="255"/>
      <c r="M20" s="522">
        <f t="shared" si="0"/>
        <v>0</v>
      </c>
      <c r="N20" s="523">
        <f t="shared" si="1"/>
        <v>0</v>
      </c>
      <c r="P20"/>
      <c r="Q20"/>
      <c r="R20"/>
      <c r="S20"/>
    </row>
    <row r="21" spans="1:19" ht="12.75" customHeight="1">
      <c r="A21" s="175" t="str">
        <f>'t1'!A21</f>
        <v>Capitano + 25 Anni</v>
      </c>
      <c r="B21" s="244" t="str">
        <f>'t1'!B21</f>
        <v>0D0233</v>
      </c>
      <c r="C21" s="248"/>
      <c r="D21" s="255"/>
      <c r="E21" s="248"/>
      <c r="F21" s="255"/>
      <c r="G21" s="248"/>
      <c r="H21" s="255"/>
      <c r="I21" s="248"/>
      <c r="J21" s="255"/>
      <c r="K21" s="256"/>
      <c r="L21" s="255"/>
      <c r="M21" s="522">
        <f t="shared" si="0"/>
        <v>0</v>
      </c>
      <c r="N21" s="523">
        <f t="shared" si="1"/>
        <v>0</v>
      </c>
      <c r="P21"/>
      <c r="Q21"/>
      <c r="R21"/>
      <c r="S21"/>
    </row>
    <row r="22" spans="1:19" ht="12.75" customHeight="1">
      <c r="A22" s="175" t="str">
        <f>'t1'!A22</f>
        <v>Capitano + 23 Anni</v>
      </c>
      <c r="B22" s="244" t="str">
        <f>'t1'!B22</f>
        <v>0D0529</v>
      </c>
      <c r="C22" s="248"/>
      <c r="D22" s="255"/>
      <c r="E22" s="248"/>
      <c r="F22" s="255"/>
      <c r="G22" s="248"/>
      <c r="H22" s="255"/>
      <c r="I22" s="248"/>
      <c r="J22" s="255"/>
      <c r="K22" s="256"/>
      <c r="L22" s="255"/>
      <c r="M22" s="522">
        <f t="shared" si="0"/>
        <v>0</v>
      </c>
      <c r="N22" s="523">
        <f t="shared" si="1"/>
        <v>0</v>
      </c>
      <c r="P22"/>
      <c r="Q22"/>
      <c r="R22"/>
      <c r="S22"/>
    </row>
    <row r="23" spans="1:19" ht="12.75" customHeight="1">
      <c r="A23" s="175" t="str">
        <f>'t1'!A23</f>
        <v>Capitano + 15 Anni</v>
      </c>
      <c r="B23" s="244" t="str">
        <f>'t1'!B23</f>
        <v>0D0232</v>
      </c>
      <c r="C23" s="248"/>
      <c r="D23" s="255"/>
      <c r="E23" s="248"/>
      <c r="F23" s="255"/>
      <c r="G23" s="248"/>
      <c r="H23" s="255"/>
      <c r="I23" s="248"/>
      <c r="J23" s="255"/>
      <c r="K23" s="256"/>
      <c r="L23" s="255"/>
      <c r="M23" s="522">
        <f t="shared" si="0"/>
        <v>0</v>
      </c>
      <c r="N23" s="523">
        <f t="shared" si="1"/>
        <v>0</v>
      </c>
      <c r="P23"/>
      <c r="Q23"/>
      <c r="R23"/>
      <c r="S23"/>
    </row>
    <row r="24" spans="1:19" ht="12.75" customHeight="1">
      <c r="A24" s="175" t="str">
        <f>'t1'!A24</f>
        <v>Capitano + 13 Anni</v>
      </c>
      <c r="B24" s="244" t="str">
        <f>'t1'!B24</f>
        <v>0D0530</v>
      </c>
      <c r="C24" s="248"/>
      <c r="D24" s="255"/>
      <c r="E24" s="248"/>
      <c r="F24" s="255"/>
      <c r="G24" s="248"/>
      <c r="H24" s="255"/>
      <c r="I24" s="248"/>
      <c r="J24" s="255"/>
      <c r="K24" s="256"/>
      <c r="L24" s="255"/>
      <c r="M24" s="522">
        <f t="shared" si="0"/>
        <v>0</v>
      </c>
      <c r="N24" s="523">
        <f t="shared" si="1"/>
        <v>0</v>
      </c>
      <c r="P24"/>
      <c r="Q24"/>
      <c r="R24"/>
      <c r="S24"/>
    </row>
    <row r="25" spans="1:19" ht="12.75" customHeight="1">
      <c r="A25" s="175" t="str">
        <f>'t1'!A25</f>
        <v>Tenente Colonnello</v>
      </c>
      <c r="B25" s="244" t="str">
        <f>'t1'!B25</f>
        <v>019312</v>
      </c>
      <c r="C25" s="248"/>
      <c r="D25" s="255"/>
      <c r="E25" s="248"/>
      <c r="F25" s="255"/>
      <c r="G25" s="248"/>
      <c r="H25" s="255"/>
      <c r="I25" s="248"/>
      <c r="J25" s="255"/>
      <c r="K25" s="256"/>
      <c r="L25" s="255"/>
      <c r="M25" s="522">
        <f t="shared" si="0"/>
        <v>0</v>
      </c>
      <c r="N25" s="523">
        <f t="shared" si="1"/>
        <v>0</v>
      </c>
      <c r="P25"/>
      <c r="Q25"/>
      <c r="R25"/>
      <c r="S25"/>
    </row>
    <row r="26" spans="1:19" ht="12.75" customHeight="1">
      <c r="A26" s="175" t="str">
        <f>'t1'!A26</f>
        <v>Maggiore </v>
      </c>
      <c r="B26" s="244" t="str">
        <f>'t1'!B26</f>
        <v>019222</v>
      </c>
      <c r="C26" s="248"/>
      <c r="D26" s="255"/>
      <c r="E26" s="248"/>
      <c r="F26" s="255"/>
      <c r="G26" s="248"/>
      <c r="H26" s="255"/>
      <c r="I26" s="248"/>
      <c r="J26" s="255"/>
      <c r="K26" s="256"/>
      <c r="L26" s="255"/>
      <c r="M26" s="522">
        <f t="shared" si="0"/>
        <v>0</v>
      </c>
      <c r="N26" s="523">
        <f t="shared" si="1"/>
        <v>0</v>
      </c>
      <c r="P26"/>
      <c r="Q26"/>
      <c r="R26"/>
      <c r="S26"/>
    </row>
    <row r="27" spans="1:19" ht="12.75" customHeight="1">
      <c r="A27" s="175" t="str">
        <f>'t1'!A27</f>
        <v>Capitano</v>
      </c>
      <c r="B27" s="244" t="str">
        <f>'t1'!B27</f>
        <v>018213</v>
      </c>
      <c r="C27" s="248"/>
      <c r="D27" s="255"/>
      <c r="E27" s="248"/>
      <c r="F27" s="255"/>
      <c r="G27" s="248"/>
      <c r="H27" s="255"/>
      <c r="I27" s="248"/>
      <c r="J27" s="255"/>
      <c r="K27" s="256"/>
      <c r="L27" s="255"/>
      <c r="M27" s="522">
        <f t="shared" si="0"/>
        <v>0</v>
      </c>
      <c r="N27" s="523">
        <f t="shared" si="1"/>
        <v>0</v>
      </c>
      <c r="P27"/>
      <c r="Q27"/>
      <c r="R27"/>
      <c r="S27"/>
    </row>
    <row r="28" spans="1:19" ht="12.75" customHeight="1">
      <c r="A28" s="175" t="str">
        <f>'t1'!A28</f>
        <v>Tenente </v>
      </c>
      <c r="B28" s="244" t="str">
        <f>'t1'!B28</f>
        <v>018226</v>
      </c>
      <c r="C28" s="248"/>
      <c r="D28" s="255"/>
      <c r="E28" s="248"/>
      <c r="F28" s="255"/>
      <c r="G28" s="248"/>
      <c r="H28" s="255"/>
      <c r="I28" s="248"/>
      <c r="J28" s="255"/>
      <c r="K28" s="256"/>
      <c r="L28" s="255"/>
      <c r="M28" s="522">
        <f t="shared" si="0"/>
        <v>0</v>
      </c>
      <c r="N28" s="523">
        <f t="shared" si="1"/>
        <v>0</v>
      </c>
      <c r="P28"/>
      <c r="Q28"/>
      <c r="R28"/>
      <c r="S28"/>
    </row>
    <row r="29" spans="1:19" ht="12.75" customHeight="1">
      <c r="A29" s="175" t="str">
        <f>'t1'!A29</f>
        <v>Sottotenente </v>
      </c>
      <c r="B29" s="244" t="str">
        <f>'t1'!B29</f>
        <v>017225</v>
      </c>
      <c r="C29" s="248"/>
      <c r="D29" s="255"/>
      <c r="E29" s="248"/>
      <c r="F29" s="255"/>
      <c r="G29" s="248"/>
      <c r="H29" s="255"/>
      <c r="I29" s="248"/>
      <c r="J29" s="255"/>
      <c r="K29" s="256"/>
      <c r="L29" s="255"/>
      <c r="M29" s="522">
        <f t="shared" si="0"/>
        <v>0</v>
      </c>
      <c r="N29" s="523">
        <f t="shared" si="1"/>
        <v>0</v>
      </c>
      <c r="P29"/>
      <c r="Q29"/>
      <c r="R29"/>
      <c r="S29"/>
    </row>
    <row r="30" spans="1:19" ht="12.75" customHeight="1">
      <c r="A30" s="175" t="str">
        <f>'t1'!A30</f>
        <v>Maresciallo Aiutante S.U.P.S. Luogotenente </v>
      </c>
      <c r="B30" s="244" t="str">
        <f>'t1'!B30</f>
        <v>017836</v>
      </c>
      <c r="C30" s="248"/>
      <c r="D30" s="255"/>
      <c r="E30" s="248"/>
      <c r="F30" s="255"/>
      <c r="G30" s="248"/>
      <c r="H30" s="255"/>
      <c r="I30" s="248"/>
      <c r="J30" s="255"/>
      <c r="K30" s="256"/>
      <c r="L30" s="255"/>
      <c r="M30" s="522">
        <f t="shared" si="0"/>
        <v>0</v>
      </c>
      <c r="N30" s="523">
        <f t="shared" si="1"/>
        <v>0</v>
      </c>
      <c r="P30"/>
      <c r="Q30"/>
      <c r="R30"/>
      <c r="S30"/>
    </row>
    <row r="31" spans="1:19" ht="12.75" customHeight="1">
      <c r="A31" s="175" t="str">
        <f>'t1'!A31</f>
        <v>Maresciallo Aiutante S.Ups Con 8 Anni Nel Grado</v>
      </c>
      <c r="B31" s="244" t="str">
        <f>'t1'!B31</f>
        <v>017837</v>
      </c>
      <c r="C31" s="248"/>
      <c r="D31" s="255"/>
      <c r="E31" s="248"/>
      <c r="F31" s="255"/>
      <c r="G31" s="257"/>
      <c r="H31" s="255"/>
      <c r="I31" s="248"/>
      <c r="J31" s="255"/>
      <c r="K31" s="256"/>
      <c r="L31" s="255"/>
      <c r="M31" s="522">
        <f t="shared" si="0"/>
        <v>0</v>
      </c>
      <c r="N31" s="523">
        <f t="shared" si="1"/>
        <v>0</v>
      </c>
      <c r="P31"/>
      <c r="Q31"/>
      <c r="R31"/>
      <c r="S31"/>
    </row>
    <row r="32" spans="1:19" ht="12.75" customHeight="1">
      <c r="A32" s="175" t="str">
        <f>'t1'!A32</f>
        <v>Maresciallo Aiutante</v>
      </c>
      <c r="B32" s="244" t="str">
        <f>'t1'!B32</f>
        <v>017237</v>
      </c>
      <c r="C32" s="248"/>
      <c r="D32" s="255"/>
      <c r="E32" s="248"/>
      <c r="F32" s="255"/>
      <c r="G32" s="258"/>
      <c r="H32" s="255"/>
      <c r="I32" s="248"/>
      <c r="J32" s="255"/>
      <c r="K32" s="256"/>
      <c r="L32" s="255"/>
      <c r="M32" s="522">
        <f t="shared" si="0"/>
        <v>0</v>
      </c>
      <c r="N32" s="523">
        <f t="shared" si="1"/>
        <v>0</v>
      </c>
      <c r="P32"/>
      <c r="Q32"/>
      <c r="R32"/>
      <c r="S32"/>
    </row>
    <row r="33" spans="1:19" ht="12.75" customHeight="1">
      <c r="A33" s="175" t="str">
        <f>'t1'!A33</f>
        <v>Maresciallo Capo Con 10 Anni</v>
      </c>
      <c r="B33" s="244" t="str">
        <f>'t1'!B33</f>
        <v>016MC0</v>
      </c>
      <c r="C33" s="248"/>
      <c r="D33" s="255"/>
      <c r="E33" s="248"/>
      <c r="F33" s="255"/>
      <c r="G33" s="248"/>
      <c r="H33" s="255"/>
      <c r="I33" s="248"/>
      <c r="J33" s="255"/>
      <c r="K33" s="256"/>
      <c r="L33" s="255"/>
      <c r="M33" s="522">
        <f t="shared" si="0"/>
        <v>0</v>
      </c>
      <c r="N33" s="523">
        <f t="shared" si="1"/>
        <v>0</v>
      </c>
      <c r="P33"/>
      <c r="Q33"/>
      <c r="R33"/>
      <c r="S33"/>
    </row>
    <row r="34" spans="1:19" ht="12.75" customHeight="1">
      <c r="A34" s="175" t="str">
        <f>'t1'!A34</f>
        <v>Maresciallo Capo</v>
      </c>
      <c r="B34" s="244" t="str">
        <f>'t1'!B34</f>
        <v>016224</v>
      </c>
      <c r="C34" s="248"/>
      <c r="D34" s="255"/>
      <c r="E34" s="248"/>
      <c r="F34" s="255"/>
      <c r="G34" s="248"/>
      <c r="H34" s="255"/>
      <c r="I34" s="248"/>
      <c r="J34" s="255"/>
      <c r="K34" s="256"/>
      <c r="L34" s="255"/>
      <c r="M34" s="522">
        <f t="shared" si="0"/>
        <v>0</v>
      </c>
      <c r="N34" s="523">
        <f t="shared" si="1"/>
        <v>0</v>
      </c>
      <c r="P34"/>
      <c r="Q34"/>
      <c r="R34"/>
      <c r="S34"/>
    </row>
    <row r="35" spans="1:19" ht="12.75" customHeight="1">
      <c r="A35" s="175" t="str">
        <f>'t1'!A35</f>
        <v>Maresciallo Ordinario</v>
      </c>
      <c r="B35" s="244" t="str">
        <f>'t1'!B35</f>
        <v>015238</v>
      </c>
      <c r="C35" s="248"/>
      <c r="D35" s="255"/>
      <c r="E35" s="248"/>
      <c r="F35" s="255"/>
      <c r="G35" s="248"/>
      <c r="H35" s="255"/>
      <c r="I35" s="248"/>
      <c r="J35" s="255"/>
      <c r="K35" s="256"/>
      <c r="L35" s="255"/>
      <c r="M35" s="522">
        <f t="shared" si="0"/>
        <v>0</v>
      </c>
      <c r="N35" s="523">
        <f t="shared" si="1"/>
        <v>0</v>
      </c>
      <c r="P35"/>
      <c r="Q35"/>
      <c r="R35"/>
      <c r="S35"/>
    </row>
    <row r="36" spans="1:19" ht="12.75" customHeight="1">
      <c r="A36" s="175" t="str">
        <f>'t1'!A36</f>
        <v>Maresciallo</v>
      </c>
      <c r="B36" s="244" t="str">
        <f>'t1'!B36</f>
        <v>014324</v>
      </c>
      <c r="C36" s="248"/>
      <c r="D36" s="255"/>
      <c r="E36" s="248"/>
      <c r="F36" s="255"/>
      <c r="G36" s="248"/>
      <c r="H36" s="255"/>
      <c r="I36" s="248"/>
      <c r="J36" s="255"/>
      <c r="K36" s="256"/>
      <c r="L36" s="255"/>
      <c r="M36" s="522">
        <f t="shared" si="0"/>
        <v>0</v>
      </c>
      <c r="N36" s="523">
        <f t="shared" si="1"/>
        <v>0</v>
      </c>
      <c r="P36"/>
      <c r="Q36"/>
      <c r="R36"/>
      <c r="S36"/>
    </row>
    <row r="37" spans="1:19" ht="12.75" customHeight="1">
      <c r="A37" s="175" t="str">
        <f>'t1'!A37</f>
        <v>Brigadiere Capo Con 8 Anni Nel Grado</v>
      </c>
      <c r="B37" s="244" t="str">
        <f>'t1'!B37</f>
        <v>015839</v>
      </c>
      <c r="C37" s="248"/>
      <c r="D37" s="255"/>
      <c r="E37" s="248"/>
      <c r="F37" s="255"/>
      <c r="G37" s="248"/>
      <c r="H37" s="255"/>
      <c r="I37" s="248"/>
      <c r="J37" s="255"/>
      <c r="K37" s="256"/>
      <c r="L37" s="255"/>
      <c r="M37" s="522">
        <f t="shared" si="0"/>
        <v>0</v>
      </c>
      <c r="N37" s="523">
        <f t="shared" si="1"/>
        <v>0</v>
      </c>
      <c r="P37"/>
      <c r="Q37"/>
      <c r="R37"/>
      <c r="S37"/>
    </row>
    <row r="38" spans="1:19" ht="12.75" customHeight="1">
      <c r="A38" s="175" t="str">
        <f>'t1'!A38</f>
        <v>Brigadiere Capo</v>
      </c>
      <c r="B38" s="244" t="str">
        <f>'t1'!B38</f>
        <v>015212</v>
      </c>
      <c r="C38" s="248"/>
      <c r="D38" s="255"/>
      <c r="E38" s="248"/>
      <c r="F38" s="255"/>
      <c r="G38" s="248"/>
      <c r="H38" s="255"/>
      <c r="I38" s="248"/>
      <c r="J38" s="255"/>
      <c r="K38" s="256"/>
      <c r="L38" s="255"/>
      <c r="M38" s="522">
        <f t="shared" si="0"/>
        <v>0</v>
      </c>
      <c r="N38" s="523">
        <f t="shared" si="1"/>
        <v>0</v>
      </c>
      <c r="P38"/>
      <c r="Q38"/>
      <c r="R38"/>
      <c r="S38"/>
    </row>
    <row r="39" spans="1:19" ht="12.75" customHeight="1">
      <c r="A39" s="175" t="str">
        <f>'t1'!A39</f>
        <v>Brigadiere</v>
      </c>
      <c r="B39" s="244" t="str">
        <f>'t1'!B39</f>
        <v>014211</v>
      </c>
      <c r="C39" s="248"/>
      <c r="D39" s="255"/>
      <c r="E39" s="248"/>
      <c r="F39" s="255"/>
      <c r="G39" s="248"/>
      <c r="H39" s="255"/>
      <c r="I39" s="248"/>
      <c r="J39" s="255"/>
      <c r="K39" s="256"/>
      <c r="L39" s="255"/>
      <c r="M39" s="522">
        <f t="shared" si="0"/>
        <v>0</v>
      </c>
      <c r="N39" s="523">
        <f t="shared" si="1"/>
        <v>0</v>
      </c>
      <c r="P39"/>
      <c r="Q39"/>
      <c r="R39"/>
      <c r="S39"/>
    </row>
    <row r="40" spans="1:19" ht="12.75" customHeight="1">
      <c r="A40" s="175" t="str">
        <f>'t1'!A40</f>
        <v>Vice Brigadiere</v>
      </c>
      <c r="B40" s="244" t="str">
        <f>'t1'!B40</f>
        <v>014230</v>
      </c>
      <c r="C40" s="248"/>
      <c r="D40" s="255"/>
      <c r="E40" s="248"/>
      <c r="F40" s="255"/>
      <c r="G40" s="248"/>
      <c r="H40" s="255"/>
      <c r="I40" s="248"/>
      <c r="J40" s="255"/>
      <c r="K40" s="256"/>
      <c r="L40" s="255"/>
      <c r="M40" s="522">
        <f t="shared" si="0"/>
        <v>0</v>
      </c>
      <c r="N40" s="523">
        <f t="shared" si="1"/>
        <v>0</v>
      </c>
      <c r="P40"/>
      <c r="Q40"/>
      <c r="R40"/>
      <c r="S40"/>
    </row>
    <row r="41" spans="1:19" ht="12.75" customHeight="1">
      <c r="A41" s="175" t="str">
        <f>'t1'!A41</f>
        <v>Appuntato Scelto Con 8 Anni Nel Grado</v>
      </c>
      <c r="B41" s="244" t="str">
        <f>'t1'!B41</f>
        <v>013842</v>
      </c>
      <c r="C41" s="248"/>
      <c r="D41" s="255"/>
      <c r="E41" s="248"/>
      <c r="F41" s="255"/>
      <c r="G41" s="248"/>
      <c r="H41" s="255"/>
      <c r="I41" s="248"/>
      <c r="J41" s="255"/>
      <c r="K41" s="256"/>
      <c r="L41" s="255"/>
      <c r="M41" s="522">
        <f t="shared" si="0"/>
        <v>0</v>
      </c>
      <c r="N41" s="523">
        <f t="shared" si="1"/>
        <v>0</v>
      </c>
      <c r="P41"/>
      <c r="Q41"/>
      <c r="R41"/>
      <c r="S41"/>
    </row>
    <row r="42" spans="1:19" ht="12.75" customHeight="1">
      <c r="A42" s="175" t="str">
        <f>'t1'!A42</f>
        <v>Appuntato Scelto</v>
      </c>
      <c r="B42" s="244" t="str">
        <f>'t1'!B42</f>
        <v>013231</v>
      </c>
      <c r="C42" s="248"/>
      <c r="D42" s="255"/>
      <c r="E42" s="248"/>
      <c r="F42" s="255"/>
      <c r="G42" s="248"/>
      <c r="H42" s="255"/>
      <c r="I42" s="248"/>
      <c r="J42" s="255"/>
      <c r="K42" s="256"/>
      <c r="L42" s="255"/>
      <c r="M42" s="522">
        <f t="shared" si="0"/>
        <v>0</v>
      </c>
      <c r="N42" s="523">
        <f t="shared" si="1"/>
        <v>0</v>
      </c>
      <c r="P42"/>
      <c r="Q42"/>
      <c r="R42"/>
      <c r="S42"/>
    </row>
    <row r="43" spans="1:19" ht="12.75" customHeight="1">
      <c r="A43" s="175" t="str">
        <f>'t1'!A43</f>
        <v>Appuntato</v>
      </c>
      <c r="B43" s="244" t="str">
        <f>'t1'!B43</f>
        <v>013210</v>
      </c>
      <c r="C43" s="248"/>
      <c r="D43" s="255"/>
      <c r="E43" s="248"/>
      <c r="F43" s="255"/>
      <c r="G43" s="248"/>
      <c r="H43" s="255"/>
      <c r="I43" s="248"/>
      <c r="J43" s="255"/>
      <c r="K43" s="256"/>
      <c r="L43" s="255"/>
      <c r="M43" s="522">
        <f t="shared" si="0"/>
        <v>0</v>
      </c>
      <c r="N43" s="523">
        <f t="shared" si="1"/>
        <v>0</v>
      </c>
      <c r="P43"/>
      <c r="Q43"/>
      <c r="R43"/>
      <c r="S43"/>
    </row>
    <row r="44" spans="1:19" ht="12.75" customHeight="1">
      <c r="A44" s="175" t="str">
        <f>'t1'!A44</f>
        <v>Carabiniere Scelto</v>
      </c>
      <c r="B44" s="244" t="str">
        <f>'t1'!B44</f>
        <v>013216</v>
      </c>
      <c r="C44" s="248"/>
      <c r="D44" s="255"/>
      <c r="E44" s="248"/>
      <c r="F44" s="255"/>
      <c r="G44" s="248"/>
      <c r="H44" s="255"/>
      <c r="I44" s="248"/>
      <c r="J44" s="255"/>
      <c r="K44" s="256"/>
      <c r="L44" s="255"/>
      <c r="M44" s="522">
        <f t="shared" si="0"/>
        <v>0</v>
      </c>
      <c r="N44" s="523">
        <f t="shared" si="1"/>
        <v>0</v>
      </c>
      <c r="P44"/>
      <c r="Q44"/>
      <c r="R44"/>
      <c r="S44"/>
    </row>
    <row r="45" spans="1:19" ht="12.75" customHeight="1">
      <c r="A45" s="175" t="str">
        <f>'t1'!A45</f>
        <v>Carabiniere</v>
      </c>
      <c r="B45" s="244" t="str">
        <f>'t1'!B45</f>
        <v>013214</v>
      </c>
      <c r="C45" s="248"/>
      <c r="D45" s="255"/>
      <c r="E45" s="248"/>
      <c r="F45" s="255"/>
      <c r="G45" s="248"/>
      <c r="H45" s="255"/>
      <c r="I45" s="248"/>
      <c r="J45" s="255"/>
      <c r="K45" s="256"/>
      <c r="L45" s="255"/>
      <c r="M45" s="522">
        <f t="shared" si="0"/>
        <v>0</v>
      </c>
      <c r="N45" s="523">
        <f t="shared" si="1"/>
        <v>0</v>
      </c>
      <c r="P45"/>
      <c r="Q45"/>
      <c r="R45"/>
      <c r="S45"/>
    </row>
    <row r="46" spans="1:19" ht="12.75" customHeight="1">
      <c r="A46" s="175" t="str">
        <f>'t1'!A46</f>
        <v>Tenente In Ferma Prefissata</v>
      </c>
      <c r="B46" s="244" t="str">
        <f>'t1'!B46</f>
        <v>000847</v>
      </c>
      <c r="C46" s="248"/>
      <c r="D46" s="255"/>
      <c r="E46" s="248"/>
      <c r="F46" s="255"/>
      <c r="G46" s="248"/>
      <c r="H46" s="255"/>
      <c r="I46" s="248"/>
      <c r="J46" s="255"/>
      <c r="K46" s="256"/>
      <c r="L46" s="255"/>
      <c r="M46" s="522">
        <f t="shared" si="0"/>
        <v>0</v>
      </c>
      <c r="N46" s="523">
        <f t="shared" si="1"/>
        <v>0</v>
      </c>
      <c r="P46"/>
      <c r="Q46"/>
      <c r="R46"/>
      <c r="S46"/>
    </row>
    <row r="47" spans="1:19" ht="12.75" customHeight="1">
      <c r="A47" s="175" t="str">
        <f>'t1'!A47</f>
        <v>Sottotenente In Ferma Prefissata</v>
      </c>
      <c r="B47" s="244" t="str">
        <f>'t1'!B47</f>
        <v>000848</v>
      </c>
      <c r="C47" s="248"/>
      <c r="D47" s="255"/>
      <c r="E47" s="248"/>
      <c r="F47" s="255"/>
      <c r="G47" s="248"/>
      <c r="H47" s="255"/>
      <c r="I47" s="248"/>
      <c r="J47" s="255"/>
      <c r="K47" s="256"/>
      <c r="L47" s="255"/>
      <c r="M47" s="522">
        <f t="shared" si="0"/>
        <v>0</v>
      </c>
      <c r="N47" s="523">
        <f t="shared" si="1"/>
        <v>0</v>
      </c>
      <c r="P47"/>
      <c r="Q47"/>
      <c r="R47"/>
      <c r="S47"/>
    </row>
    <row r="48" spans="1:19" ht="12.75" customHeight="1" thickBot="1">
      <c r="A48" s="175" t="str">
        <f>'t1'!A48</f>
        <v>Allievi</v>
      </c>
      <c r="B48" s="244" t="str">
        <f>'t1'!B48</f>
        <v>000180</v>
      </c>
      <c r="C48" s="248"/>
      <c r="D48" s="255"/>
      <c r="E48" s="248"/>
      <c r="F48" s="255"/>
      <c r="G48" s="248"/>
      <c r="H48" s="255"/>
      <c r="I48" s="248"/>
      <c r="J48" s="255"/>
      <c r="K48" s="256"/>
      <c r="L48" s="255"/>
      <c r="M48" s="522">
        <f t="shared" si="0"/>
        <v>0</v>
      </c>
      <c r="N48" s="523">
        <f t="shared" si="1"/>
        <v>0</v>
      </c>
      <c r="P48"/>
      <c r="Q48"/>
      <c r="R48"/>
      <c r="S48"/>
    </row>
    <row r="49" spans="1:19" ht="13.5" customHeight="1" thickBot="1" thickTop="1">
      <c r="A49" s="346" t="s">
        <v>5</v>
      </c>
      <c r="B49" s="116"/>
      <c r="C49" s="526">
        <f aca="true" t="shared" si="2" ref="C49:N49">SUM(C6:C48)</f>
        <v>0</v>
      </c>
      <c r="D49" s="527">
        <f t="shared" si="2"/>
        <v>0</v>
      </c>
      <c r="E49" s="526">
        <f t="shared" si="2"/>
        <v>0</v>
      </c>
      <c r="F49" s="527">
        <f t="shared" si="2"/>
        <v>0</v>
      </c>
      <c r="G49" s="526">
        <f t="shared" si="2"/>
        <v>0</v>
      </c>
      <c r="H49" s="527">
        <f t="shared" si="2"/>
        <v>0</v>
      </c>
      <c r="I49" s="526">
        <f t="shared" si="2"/>
        <v>0</v>
      </c>
      <c r="J49" s="527">
        <f t="shared" si="2"/>
        <v>0</v>
      </c>
      <c r="K49" s="526">
        <f t="shared" si="2"/>
        <v>0</v>
      </c>
      <c r="L49" s="527">
        <f t="shared" si="2"/>
        <v>0</v>
      </c>
      <c r="M49" s="524">
        <f t="shared" si="2"/>
        <v>0</v>
      </c>
      <c r="N49" s="525">
        <f t="shared" si="2"/>
        <v>0</v>
      </c>
      <c r="P49"/>
      <c r="Q49"/>
      <c r="R49"/>
      <c r="S49"/>
    </row>
    <row r="50" ht="18.75" customHeight="1">
      <c r="A50" s="98" t="s">
        <v>36</v>
      </c>
    </row>
  </sheetData>
  <sheetProtection password="EA98" sheet="1" scenarios="1" formatColumns="0" selectLockedCells="1" autoFilter="0"/>
  <mergeCells count="2">
    <mergeCell ref="J2:N2"/>
    <mergeCell ref="A1:L1"/>
  </mergeCells>
  <printOptions horizontalCentered="1" verticalCentered="1"/>
  <pageMargins left="0" right="0" top="0.17" bottom="0.17" header="0.19" footer="0.19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M51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5" sqref="D35"/>
    </sheetView>
  </sheetViews>
  <sheetFormatPr defaultColWidth="9.33203125" defaultRowHeight="10.5"/>
  <cols>
    <col min="1" max="1" width="46.16015625" style="78" customWidth="1"/>
    <col min="2" max="2" width="10.66015625" style="97" customWidth="1"/>
    <col min="3" max="12" width="12.83203125" style="78" customWidth="1"/>
    <col min="13" max="13" width="5.83203125" style="78" customWidth="1"/>
    <col min="14" max="16384" width="10.66015625" style="78" customWidth="1"/>
  </cols>
  <sheetData>
    <row r="1" spans="1:13" s="5" customFormat="1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K1" s="3"/>
      <c r="L1" s="362"/>
      <c r="M1"/>
    </row>
    <row r="2" spans="1:12" ht="30" customHeight="1" thickBot="1">
      <c r="A2" s="74"/>
      <c r="B2" s="75"/>
      <c r="C2" s="76"/>
      <c r="D2" s="77"/>
      <c r="E2" s="76"/>
      <c r="F2" s="76"/>
      <c r="G2" s="76"/>
      <c r="H2" s="660"/>
      <c r="I2" s="660"/>
      <c r="J2" s="660"/>
      <c r="K2" s="660"/>
      <c r="L2" s="660"/>
    </row>
    <row r="3" spans="1:12" ht="15" customHeight="1" thickBot="1">
      <c r="A3" s="79"/>
      <c r="B3" s="80"/>
      <c r="C3" s="81" t="s">
        <v>197</v>
      </c>
      <c r="D3" s="82"/>
      <c r="E3" s="82"/>
      <c r="F3" s="82"/>
      <c r="G3" s="82"/>
      <c r="H3" s="82"/>
      <c r="I3" s="82"/>
      <c r="J3" s="82"/>
      <c r="K3" s="82"/>
      <c r="L3" s="83"/>
    </row>
    <row r="4" spans="1:12" ht="18.75" thickTop="1">
      <c r="A4" s="327" t="s">
        <v>76</v>
      </c>
      <c r="B4" s="84" t="s">
        <v>1</v>
      </c>
      <c r="C4" s="87" t="s">
        <v>33</v>
      </c>
      <c r="D4" s="86"/>
      <c r="E4" s="87" t="s">
        <v>412</v>
      </c>
      <c r="F4" s="88"/>
      <c r="G4" s="85" t="s">
        <v>32</v>
      </c>
      <c r="H4" s="88"/>
      <c r="I4" s="85" t="s">
        <v>34</v>
      </c>
      <c r="J4" s="89"/>
      <c r="K4" s="85" t="s">
        <v>5</v>
      </c>
      <c r="L4" s="89"/>
    </row>
    <row r="5" spans="1:12" ht="12" thickBot="1">
      <c r="A5" s="90"/>
      <c r="B5" s="91"/>
      <c r="C5" s="92" t="s">
        <v>3</v>
      </c>
      <c r="D5" s="93" t="s">
        <v>4</v>
      </c>
      <c r="E5" s="92" t="s">
        <v>3</v>
      </c>
      <c r="F5" s="93" t="s">
        <v>4</v>
      </c>
      <c r="G5" s="92" t="s">
        <v>3</v>
      </c>
      <c r="H5" s="93" t="s">
        <v>4</v>
      </c>
      <c r="I5" s="92" t="s">
        <v>3</v>
      </c>
      <c r="J5" s="94" t="s">
        <v>4</v>
      </c>
      <c r="K5" s="92" t="s">
        <v>3</v>
      </c>
      <c r="L5" s="94" t="s">
        <v>4</v>
      </c>
    </row>
    <row r="6" spans="1:12" ht="12" customHeight="1" thickTop="1">
      <c r="A6" s="19" t="str">
        <f>'t1'!A6</f>
        <v>Comandante Generale</v>
      </c>
      <c r="B6" s="254" t="str">
        <f>'t1'!B6</f>
        <v>0D0219</v>
      </c>
      <c r="C6" s="259"/>
      <c r="D6" s="260"/>
      <c r="E6" s="259"/>
      <c r="F6" s="260"/>
      <c r="G6" s="259"/>
      <c r="H6" s="260"/>
      <c r="I6" s="259"/>
      <c r="J6" s="261"/>
      <c r="K6" s="528">
        <f>SUM(C6,E6,G6,I6)</f>
        <v>0</v>
      </c>
      <c r="L6" s="529">
        <f>SUM(D6,F6,H6,J6)</f>
        <v>0</v>
      </c>
    </row>
    <row r="7" spans="1:12" ht="12" customHeight="1">
      <c r="A7" s="175" t="str">
        <f>'t1'!A7</f>
        <v>Generale Corpo di Armata</v>
      </c>
      <c r="B7" s="244" t="str">
        <f>'t1'!B7</f>
        <v>0D0554</v>
      </c>
      <c r="C7" s="262"/>
      <c r="D7" s="263"/>
      <c r="E7" s="262"/>
      <c r="F7" s="263"/>
      <c r="G7" s="262"/>
      <c r="H7" s="263"/>
      <c r="I7" s="262"/>
      <c r="J7" s="264"/>
      <c r="K7" s="528">
        <f aca="true" t="shared" si="0" ref="K7:K48">SUM(C7,E7,G7,I7)</f>
        <v>0</v>
      </c>
      <c r="L7" s="529">
        <f aca="true" t="shared" si="1" ref="L7:L48">SUM(D7,F7,H7,J7)</f>
        <v>0</v>
      </c>
    </row>
    <row r="8" spans="1:12" ht="12" customHeight="1">
      <c r="A8" s="175" t="str">
        <f>'t1'!A8</f>
        <v>Generale di Divisione</v>
      </c>
      <c r="B8" s="244" t="str">
        <f>'t1'!B8</f>
        <v>0D0221</v>
      </c>
      <c r="C8" s="262"/>
      <c r="D8" s="263"/>
      <c r="E8" s="262"/>
      <c r="F8" s="263"/>
      <c r="G8" s="262"/>
      <c r="H8" s="263"/>
      <c r="I8" s="262"/>
      <c r="J8" s="264"/>
      <c r="K8" s="528">
        <f t="shared" si="0"/>
        <v>0</v>
      </c>
      <c r="L8" s="529">
        <f t="shared" si="1"/>
        <v>0</v>
      </c>
    </row>
    <row r="9" spans="1:12" ht="12" customHeight="1">
      <c r="A9" s="175" t="str">
        <f>'t1'!A9</f>
        <v>Generale di Brigata</v>
      </c>
      <c r="B9" s="244" t="str">
        <f>'t1'!B9</f>
        <v>0D0220</v>
      </c>
      <c r="C9" s="262"/>
      <c r="D9" s="263"/>
      <c r="E9" s="262"/>
      <c r="F9" s="263"/>
      <c r="G9" s="262"/>
      <c r="H9" s="263"/>
      <c r="I9" s="262"/>
      <c r="J9" s="264"/>
      <c r="K9" s="528">
        <f t="shared" si="0"/>
        <v>0</v>
      </c>
      <c r="L9" s="529">
        <f t="shared" si="1"/>
        <v>0</v>
      </c>
    </row>
    <row r="10" spans="1:12" ht="12" customHeight="1">
      <c r="A10" s="175" t="str">
        <f>'t1'!A10</f>
        <v>Colonnello + 25 Anni</v>
      </c>
      <c r="B10" s="244" t="str">
        <f>'t1'!B10</f>
        <v>0D0218</v>
      </c>
      <c r="C10" s="262"/>
      <c r="D10" s="263"/>
      <c r="E10" s="262"/>
      <c r="F10" s="263"/>
      <c r="G10" s="262"/>
      <c r="H10" s="263"/>
      <c r="I10" s="262"/>
      <c r="J10" s="264"/>
      <c r="K10" s="528">
        <f t="shared" si="0"/>
        <v>0</v>
      </c>
      <c r="L10" s="529">
        <f t="shared" si="1"/>
        <v>0</v>
      </c>
    </row>
    <row r="11" spans="1:12" ht="12" customHeight="1">
      <c r="A11" s="175" t="str">
        <f>'t1'!A11</f>
        <v>Colonnello + 23 Anni</v>
      </c>
      <c r="B11" s="244" t="str">
        <f>'t1'!B11</f>
        <v>0D0524</v>
      </c>
      <c r="C11" s="262"/>
      <c r="D11" s="263"/>
      <c r="E11" s="262"/>
      <c r="F11" s="263"/>
      <c r="G11" s="262"/>
      <c r="H11" s="263"/>
      <c r="I11" s="262"/>
      <c r="J11" s="264"/>
      <c r="K11" s="528">
        <f t="shared" si="0"/>
        <v>0</v>
      </c>
      <c r="L11" s="529">
        <f t="shared" si="1"/>
        <v>0</v>
      </c>
    </row>
    <row r="12" spans="1:12" ht="12" customHeight="1">
      <c r="A12" s="175" t="str">
        <f>'t1'!A12</f>
        <v>Colonnello</v>
      </c>
      <c r="B12" s="244" t="str">
        <f>'t1'!B12</f>
        <v>0D0217</v>
      </c>
      <c r="C12" s="262"/>
      <c r="D12" s="263"/>
      <c r="E12" s="262"/>
      <c r="F12" s="263"/>
      <c r="G12" s="262"/>
      <c r="H12" s="263"/>
      <c r="I12" s="262"/>
      <c r="J12" s="264"/>
      <c r="K12" s="528">
        <f t="shared" si="0"/>
        <v>0</v>
      </c>
      <c r="L12" s="529">
        <f t="shared" si="1"/>
        <v>0</v>
      </c>
    </row>
    <row r="13" spans="1:12" ht="12" customHeight="1">
      <c r="A13" s="175" t="str">
        <f>'t1'!A13</f>
        <v>Tenente Colonnello + 25 Anni</v>
      </c>
      <c r="B13" s="244" t="str">
        <f>'t1'!B13</f>
        <v>0D0229</v>
      </c>
      <c r="C13" s="262"/>
      <c r="D13" s="263"/>
      <c r="E13" s="262"/>
      <c r="F13" s="263"/>
      <c r="G13" s="262"/>
      <c r="H13" s="263"/>
      <c r="I13" s="262"/>
      <c r="J13" s="264"/>
      <c r="K13" s="528">
        <f t="shared" si="0"/>
        <v>0</v>
      </c>
      <c r="L13" s="529">
        <f t="shared" si="1"/>
        <v>0</v>
      </c>
    </row>
    <row r="14" spans="1:12" ht="12" customHeight="1">
      <c r="A14" s="175" t="str">
        <f>'t1'!A14</f>
        <v>Tenente Colonnello + 23 Anni</v>
      </c>
      <c r="B14" s="244" t="str">
        <f>'t1'!B14</f>
        <v>0D0525</v>
      </c>
      <c r="C14" s="262"/>
      <c r="D14" s="263"/>
      <c r="E14" s="262"/>
      <c r="F14" s="263"/>
      <c r="G14" s="262"/>
      <c r="H14" s="263"/>
      <c r="I14" s="262"/>
      <c r="J14" s="264"/>
      <c r="K14" s="528">
        <f t="shared" si="0"/>
        <v>0</v>
      </c>
      <c r="L14" s="529">
        <f t="shared" si="1"/>
        <v>0</v>
      </c>
    </row>
    <row r="15" spans="1:12" ht="12" customHeight="1">
      <c r="A15" s="175" t="str">
        <f>'t1'!A15</f>
        <v>Tenente Colonnello + 15 Anni</v>
      </c>
      <c r="B15" s="244" t="str">
        <f>'t1'!B15</f>
        <v>0D0228</v>
      </c>
      <c r="C15" s="262"/>
      <c r="D15" s="263"/>
      <c r="E15" s="262"/>
      <c r="F15" s="263"/>
      <c r="G15" s="262"/>
      <c r="H15" s="263"/>
      <c r="I15" s="262"/>
      <c r="J15" s="264"/>
      <c r="K15" s="528">
        <f t="shared" si="0"/>
        <v>0</v>
      </c>
      <c r="L15" s="529">
        <f t="shared" si="1"/>
        <v>0</v>
      </c>
    </row>
    <row r="16" spans="1:12" ht="12" customHeight="1">
      <c r="A16" s="175" t="str">
        <f>'t1'!A16</f>
        <v>Tenente Colonnello + 13 Anni</v>
      </c>
      <c r="B16" s="244" t="str">
        <f>'t1'!B16</f>
        <v>0D0526</v>
      </c>
      <c r="C16" s="262"/>
      <c r="D16" s="263"/>
      <c r="E16" s="262"/>
      <c r="F16" s="263"/>
      <c r="G16" s="262"/>
      <c r="H16" s="263"/>
      <c r="I16" s="262"/>
      <c r="J16" s="264"/>
      <c r="K16" s="528">
        <f t="shared" si="0"/>
        <v>0</v>
      </c>
      <c r="L16" s="529">
        <f t="shared" si="1"/>
        <v>0</v>
      </c>
    </row>
    <row r="17" spans="1:12" ht="12" customHeight="1">
      <c r="A17" s="175" t="str">
        <f>'t1'!A17</f>
        <v>Maggiore + 25 Anni</v>
      </c>
      <c r="B17" s="244" t="str">
        <f>'t1'!B17</f>
        <v>0D0223</v>
      </c>
      <c r="C17" s="262"/>
      <c r="D17" s="263"/>
      <c r="E17" s="262"/>
      <c r="F17" s="263"/>
      <c r="G17" s="262"/>
      <c r="H17" s="263"/>
      <c r="I17" s="262"/>
      <c r="J17" s="264"/>
      <c r="K17" s="528">
        <f t="shared" si="0"/>
        <v>0</v>
      </c>
      <c r="L17" s="529">
        <f t="shared" si="1"/>
        <v>0</v>
      </c>
    </row>
    <row r="18" spans="1:12" ht="12" customHeight="1">
      <c r="A18" s="175" t="str">
        <f>'t1'!A18</f>
        <v>Maggiore + 23 Anni</v>
      </c>
      <c r="B18" s="244" t="str">
        <f>'t1'!B18</f>
        <v>0D0527</v>
      </c>
      <c r="C18" s="265"/>
      <c r="D18" s="263"/>
      <c r="E18" s="262"/>
      <c r="F18" s="263"/>
      <c r="G18" s="262"/>
      <c r="H18" s="263"/>
      <c r="I18" s="262"/>
      <c r="J18" s="264"/>
      <c r="K18" s="528">
        <f t="shared" si="0"/>
        <v>0</v>
      </c>
      <c r="L18" s="529">
        <f t="shared" si="1"/>
        <v>0</v>
      </c>
    </row>
    <row r="19" spans="1:12" ht="12" customHeight="1">
      <c r="A19" s="175" t="str">
        <f>'t1'!A19</f>
        <v>Maggiore + 15 Anni</v>
      </c>
      <c r="B19" s="244" t="str">
        <f>'t1'!B19</f>
        <v>0D0302</v>
      </c>
      <c r="C19" s="265"/>
      <c r="D19" s="266"/>
      <c r="E19" s="262"/>
      <c r="F19" s="263"/>
      <c r="G19" s="265"/>
      <c r="H19" s="266"/>
      <c r="I19" s="267"/>
      <c r="J19" s="268"/>
      <c r="K19" s="528">
        <f t="shared" si="0"/>
        <v>0</v>
      </c>
      <c r="L19" s="529">
        <f t="shared" si="1"/>
        <v>0</v>
      </c>
    </row>
    <row r="20" spans="1:12" ht="12" customHeight="1">
      <c r="A20" s="175" t="str">
        <f>'t1'!A20</f>
        <v>Maggiore + 13 Anni</v>
      </c>
      <c r="B20" s="244" t="str">
        <f>'t1'!B20</f>
        <v>0D0528</v>
      </c>
      <c r="C20" s="265"/>
      <c r="D20" s="266"/>
      <c r="E20" s="265"/>
      <c r="F20" s="266"/>
      <c r="G20" s="265"/>
      <c r="H20" s="266"/>
      <c r="I20" s="267"/>
      <c r="J20" s="268"/>
      <c r="K20" s="528">
        <f t="shared" si="0"/>
        <v>0</v>
      </c>
      <c r="L20" s="529">
        <f t="shared" si="1"/>
        <v>0</v>
      </c>
    </row>
    <row r="21" spans="1:12" ht="12" customHeight="1">
      <c r="A21" s="175" t="str">
        <f>'t1'!A21</f>
        <v>Capitano + 25 Anni</v>
      </c>
      <c r="B21" s="244" t="str">
        <f>'t1'!B21</f>
        <v>0D0233</v>
      </c>
      <c r="C21" s="265"/>
      <c r="D21" s="266"/>
      <c r="E21" s="265"/>
      <c r="F21" s="266"/>
      <c r="G21" s="265"/>
      <c r="H21" s="266"/>
      <c r="I21" s="267"/>
      <c r="J21" s="268"/>
      <c r="K21" s="528">
        <f t="shared" si="0"/>
        <v>0</v>
      </c>
      <c r="L21" s="529">
        <f t="shared" si="1"/>
        <v>0</v>
      </c>
    </row>
    <row r="22" spans="1:12" ht="12" customHeight="1">
      <c r="A22" s="175" t="str">
        <f>'t1'!A22</f>
        <v>Capitano + 23 Anni</v>
      </c>
      <c r="B22" s="244" t="str">
        <f>'t1'!B22</f>
        <v>0D0529</v>
      </c>
      <c r="C22" s="265"/>
      <c r="D22" s="266"/>
      <c r="E22" s="265"/>
      <c r="F22" s="266"/>
      <c r="G22" s="265"/>
      <c r="H22" s="266"/>
      <c r="I22" s="267"/>
      <c r="J22" s="268"/>
      <c r="K22" s="528">
        <f t="shared" si="0"/>
        <v>0</v>
      </c>
      <c r="L22" s="529">
        <f t="shared" si="1"/>
        <v>0</v>
      </c>
    </row>
    <row r="23" spans="1:12" ht="12" customHeight="1">
      <c r="A23" s="175" t="str">
        <f>'t1'!A23</f>
        <v>Capitano + 15 Anni</v>
      </c>
      <c r="B23" s="244" t="str">
        <f>'t1'!B23</f>
        <v>0D0232</v>
      </c>
      <c r="C23" s="265"/>
      <c r="D23" s="266"/>
      <c r="E23" s="265"/>
      <c r="F23" s="266"/>
      <c r="G23" s="265"/>
      <c r="H23" s="266"/>
      <c r="I23" s="267"/>
      <c r="J23" s="268"/>
      <c r="K23" s="528">
        <f t="shared" si="0"/>
        <v>0</v>
      </c>
      <c r="L23" s="529">
        <f t="shared" si="1"/>
        <v>0</v>
      </c>
    </row>
    <row r="24" spans="1:12" ht="12" customHeight="1">
      <c r="A24" s="175" t="str">
        <f>'t1'!A24</f>
        <v>Capitano + 13 Anni</v>
      </c>
      <c r="B24" s="244" t="str">
        <f>'t1'!B24</f>
        <v>0D0530</v>
      </c>
      <c r="C24" s="265"/>
      <c r="D24" s="266"/>
      <c r="E24" s="265"/>
      <c r="F24" s="266"/>
      <c r="G24" s="265"/>
      <c r="H24" s="266"/>
      <c r="I24" s="267"/>
      <c r="J24" s="268"/>
      <c r="K24" s="528">
        <f t="shared" si="0"/>
        <v>0</v>
      </c>
      <c r="L24" s="529">
        <f t="shared" si="1"/>
        <v>0</v>
      </c>
    </row>
    <row r="25" spans="1:12" ht="12" customHeight="1">
      <c r="A25" s="175" t="str">
        <f>'t1'!A25</f>
        <v>Tenente Colonnello</v>
      </c>
      <c r="B25" s="244" t="str">
        <f>'t1'!B25</f>
        <v>019312</v>
      </c>
      <c r="C25" s="265"/>
      <c r="D25" s="266"/>
      <c r="E25" s="265"/>
      <c r="F25" s="266"/>
      <c r="G25" s="265"/>
      <c r="H25" s="266"/>
      <c r="I25" s="267"/>
      <c r="J25" s="268"/>
      <c r="K25" s="528">
        <f t="shared" si="0"/>
        <v>0</v>
      </c>
      <c r="L25" s="529">
        <f t="shared" si="1"/>
        <v>0</v>
      </c>
    </row>
    <row r="26" spans="1:12" ht="12" customHeight="1">
      <c r="A26" s="175" t="str">
        <f>'t1'!A26</f>
        <v>Maggiore </v>
      </c>
      <c r="B26" s="244" t="str">
        <f>'t1'!B26</f>
        <v>019222</v>
      </c>
      <c r="C26" s="265"/>
      <c r="D26" s="266"/>
      <c r="E26" s="265"/>
      <c r="F26" s="266"/>
      <c r="G26" s="265"/>
      <c r="H26" s="266"/>
      <c r="I26" s="267"/>
      <c r="J26" s="268"/>
      <c r="K26" s="528">
        <f t="shared" si="0"/>
        <v>0</v>
      </c>
      <c r="L26" s="529">
        <f t="shared" si="1"/>
        <v>0</v>
      </c>
    </row>
    <row r="27" spans="1:12" ht="12" customHeight="1">
      <c r="A27" s="175" t="str">
        <f>'t1'!A27</f>
        <v>Capitano</v>
      </c>
      <c r="B27" s="244" t="str">
        <f>'t1'!B27</f>
        <v>018213</v>
      </c>
      <c r="C27" s="265"/>
      <c r="D27" s="266"/>
      <c r="E27" s="265"/>
      <c r="F27" s="266"/>
      <c r="G27" s="265"/>
      <c r="H27" s="266"/>
      <c r="I27" s="267"/>
      <c r="J27" s="268"/>
      <c r="K27" s="528">
        <f t="shared" si="0"/>
        <v>0</v>
      </c>
      <c r="L27" s="529">
        <f t="shared" si="1"/>
        <v>0</v>
      </c>
    </row>
    <row r="28" spans="1:12" ht="12" customHeight="1">
      <c r="A28" s="175" t="str">
        <f>'t1'!A28</f>
        <v>Tenente </v>
      </c>
      <c r="B28" s="244" t="str">
        <f>'t1'!B28</f>
        <v>018226</v>
      </c>
      <c r="C28" s="265"/>
      <c r="D28" s="266"/>
      <c r="E28" s="265"/>
      <c r="F28" s="266"/>
      <c r="G28" s="265"/>
      <c r="H28" s="266"/>
      <c r="I28" s="267"/>
      <c r="J28" s="268"/>
      <c r="K28" s="528">
        <f t="shared" si="0"/>
        <v>0</v>
      </c>
      <c r="L28" s="529">
        <f t="shared" si="1"/>
        <v>0</v>
      </c>
    </row>
    <row r="29" spans="1:12" ht="12" customHeight="1">
      <c r="A29" s="175" t="str">
        <f>'t1'!A29</f>
        <v>Sottotenente </v>
      </c>
      <c r="B29" s="244" t="str">
        <f>'t1'!B29</f>
        <v>017225</v>
      </c>
      <c r="C29" s="265"/>
      <c r="D29" s="266"/>
      <c r="E29" s="265"/>
      <c r="F29" s="266"/>
      <c r="G29" s="265"/>
      <c r="H29" s="266"/>
      <c r="I29" s="267"/>
      <c r="J29" s="268"/>
      <c r="K29" s="528">
        <f t="shared" si="0"/>
        <v>0</v>
      </c>
      <c r="L29" s="529">
        <f t="shared" si="1"/>
        <v>0</v>
      </c>
    </row>
    <row r="30" spans="1:12" ht="12" customHeight="1">
      <c r="A30" s="175" t="str">
        <f>'t1'!A30</f>
        <v>Maresciallo Aiutante S.U.P.S. Luogotenente </v>
      </c>
      <c r="B30" s="244" t="str">
        <f>'t1'!B30</f>
        <v>017836</v>
      </c>
      <c r="C30" s="265"/>
      <c r="D30" s="266"/>
      <c r="E30" s="265"/>
      <c r="F30" s="266"/>
      <c r="G30" s="265"/>
      <c r="H30" s="266"/>
      <c r="I30" s="267"/>
      <c r="J30" s="268"/>
      <c r="K30" s="528">
        <f t="shared" si="0"/>
        <v>0</v>
      </c>
      <c r="L30" s="529">
        <f t="shared" si="1"/>
        <v>0</v>
      </c>
    </row>
    <row r="31" spans="1:12" ht="12" customHeight="1">
      <c r="A31" s="175" t="str">
        <f>'t1'!A31</f>
        <v>Maresciallo Aiutante S.Ups Con 8 Anni Nel Grado</v>
      </c>
      <c r="B31" s="244" t="str">
        <f>'t1'!B31</f>
        <v>017837</v>
      </c>
      <c r="C31" s="265"/>
      <c r="D31" s="266"/>
      <c r="E31" s="265"/>
      <c r="F31" s="266"/>
      <c r="G31" s="265"/>
      <c r="H31" s="266"/>
      <c r="I31" s="267"/>
      <c r="J31" s="268"/>
      <c r="K31" s="528">
        <f t="shared" si="0"/>
        <v>0</v>
      </c>
      <c r="L31" s="529">
        <f t="shared" si="1"/>
        <v>0</v>
      </c>
    </row>
    <row r="32" spans="1:12" ht="12" customHeight="1">
      <c r="A32" s="175" t="str">
        <f>'t1'!A32</f>
        <v>Maresciallo Aiutante</v>
      </c>
      <c r="B32" s="244" t="str">
        <f>'t1'!B32</f>
        <v>017237</v>
      </c>
      <c r="C32" s="265"/>
      <c r="D32" s="266"/>
      <c r="E32" s="265"/>
      <c r="F32" s="266"/>
      <c r="G32" s="265"/>
      <c r="H32" s="266"/>
      <c r="I32" s="267"/>
      <c r="J32" s="268"/>
      <c r="K32" s="528">
        <f t="shared" si="0"/>
        <v>0</v>
      </c>
      <c r="L32" s="529">
        <f t="shared" si="1"/>
        <v>0</v>
      </c>
    </row>
    <row r="33" spans="1:12" ht="12" customHeight="1">
      <c r="A33" s="175" t="str">
        <f>'t1'!A33</f>
        <v>Maresciallo Capo Con 10 Anni</v>
      </c>
      <c r="B33" s="244" t="str">
        <f>'t1'!B33</f>
        <v>016MC0</v>
      </c>
      <c r="C33" s="265"/>
      <c r="D33" s="266"/>
      <c r="E33" s="265"/>
      <c r="F33" s="266"/>
      <c r="G33" s="265"/>
      <c r="H33" s="266"/>
      <c r="I33" s="267"/>
      <c r="J33" s="268"/>
      <c r="K33" s="528">
        <f t="shared" si="0"/>
        <v>0</v>
      </c>
      <c r="L33" s="529">
        <f t="shared" si="1"/>
        <v>0</v>
      </c>
    </row>
    <row r="34" spans="1:12" ht="12" customHeight="1">
      <c r="A34" s="175" t="str">
        <f>'t1'!A34</f>
        <v>Maresciallo Capo</v>
      </c>
      <c r="B34" s="244" t="str">
        <f>'t1'!B34</f>
        <v>016224</v>
      </c>
      <c r="C34" s="265"/>
      <c r="D34" s="266"/>
      <c r="E34" s="265"/>
      <c r="F34" s="266"/>
      <c r="G34" s="265"/>
      <c r="H34" s="266"/>
      <c r="I34" s="267"/>
      <c r="J34" s="268"/>
      <c r="K34" s="528">
        <f t="shared" si="0"/>
        <v>0</v>
      </c>
      <c r="L34" s="529">
        <f t="shared" si="1"/>
        <v>0</v>
      </c>
    </row>
    <row r="35" spans="1:12" ht="12" customHeight="1">
      <c r="A35" s="175" t="str">
        <f>'t1'!A35</f>
        <v>Maresciallo Ordinario</v>
      </c>
      <c r="B35" s="244" t="str">
        <f>'t1'!B35</f>
        <v>015238</v>
      </c>
      <c r="C35" s="265"/>
      <c r="D35" s="266"/>
      <c r="E35" s="265"/>
      <c r="F35" s="266"/>
      <c r="G35" s="265"/>
      <c r="H35" s="266"/>
      <c r="I35" s="267"/>
      <c r="J35" s="268"/>
      <c r="K35" s="528">
        <f t="shared" si="0"/>
        <v>0</v>
      </c>
      <c r="L35" s="529">
        <f t="shared" si="1"/>
        <v>0</v>
      </c>
    </row>
    <row r="36" spans="1:12" ht="12" customHeight="1">
      <c r="A36" s="175" t="str">
        <f>'t1'!A36</f>
        <v>Maresciallo</v>
      </c>
      <c r="B36" s="244" t="str">
        <f>'t1'!B36</f>
        <v>014324</v>
      </c>
      <c r="C36" s="265"/>
      <c r="D36" s="266"/>
      <c r="E36" s="265"/>
      <c r="F36" s="266"/>
      <c r="G36" s="265"/>
      <c r="H36" s="266"/>
      <c r="I36" s="267"/>
      <c r="J36" s="268"/>
      <c r="K36" s="528">
        <f t="shared" si="0"/>
        <v>0</v>
      </c>
      <c r="L36" s="529">
        <f t="shared" si="1"/>
        <v>0</v>
      </c>
    </row>
    <row r="37" spans="1:12" ht="12" customHeight="1">
      <c r="A37" s="175" t="str">
        <f>'t1'!A37</f>
        <v>Brigadiere Capo Con 8 Anni Nel Grado</v>
      </c>
      <c r="B37" s="244" t="str">
        <f>'t1'!B37</f>
        <v>015839</v>
      </c>
      <c r="C37" s="265"/>
      <c r="D37" s="266"/>
      <c r="E37" s="265"/>
      <c r="F37" s="266"/>
      <c r="G37" s="265"/>
      <c r="H37" s="266"/>
      <c r="I37" s="267"/>
      <c r="J37" s="268"/>
      <c r="K37" s="528">
        <f t="shared" si="0"/>
        <v>0</v>
      </c>
      <c r="L37" s="529">
        <f t="shared" si="1"/>
        <v>0</v>
      </c>
    </row>
    <row r="38" spans="1:12" ht="12" customHeight="1">
      <c r="A38" s="175" t="str">
        <f>'t1'!A38</f>
        <v>Brigadiere Capo</v>
      </c>
      <c r="B38" s="244" t="str">
        <f>'t1'!B38</f>
        <v>015212</v>
      </c>
      <c r="C38" s="265"/>
      <c r="D38" s="266"/>
      <c r="E38" s="265"/>
      <c r="F38" s="266"/>
      <c r="G38" s="265"/>
      <c r="H38" s="266"/>
      <c r="I38" s="267"/>
      <c r="J38" s="268"/>
      <c r="K38" s="528">
        <f t="shared" si="0"/>
        <v>0</v>
      </c>
      <c r="L38" s="529">
        <f t="shared" si="1"/>
        <v>0</v>
      </c>
    </row>
    <row r="39" spans="1:12" ht="12" customHeight="1">
      <c r="A39" s="175" t="str">
        <f>'t1'!A39</f>
        <v>Brigadiere</v>
      </c>
      <c r="B39" s="244" t="str">
        <f>'t1'!B39</f>
        <v>014211</v>
      </c>
      <c r="C39" s="265"/>
      <c r="D39" s="266"/>
      <c r="E39" s="265"/>
      <c r="F39" s="266"/>
      <c r="G39" s="265"/>
      <c r="H39" s="266"/>
      <c r="I39" s="267"/>
      <c r="J39" s="268"/>
      <c r="K39" s="528">
        <f t="shared" si="0"/>
        <v>0</v>
      </c>
      <c r="L39" s="529">
        <f t="shared" si="1"/>
        <v>0</v>
      </c>
    </row>
    <row r="40" spans="1:12" ht="12" customHeight="1">
      <c r="A40" s="175" t="str">
        <f>'t1'!A40</f>
        <v>Vice Brigadiere</v>
      </c>
      <c r="B40" s="244" t="str">
        <f>'t1'!B40</f>
        <v>014230</v>
      </c>
      <c r="C40" s="265"/>
      <c r="D40" s="266"/>
      <c r="E40" s="265"/>
      <c r="F40" s="266"/>
      <c r="G40" s="265"/>
      <c r="H40" s="266"/>
      <c r="I40" s="267"/>
      <c r="J40" s="268"/>
      <c r="K40" s="528">
        <f t="shared" si="0"/>
        <v>0</v>
      </c>
      <c r="L40" s="529">
        <f t="shared" si="1"/>
        <v>0</v>
      </c>
    </row>
    <row r="41" spans="1:12" ht="12" customHeight="1">
      <c r="A41" s="175" t="str">
        <f>'t1'!A41</f>
        <v>Appuntato Scelto Con 8 Anni Nel Grado</v>
      </c>
      <c r="B41" s="244" t="str">
        <f>'t1'!B41</f>
        <v>013842</v>
      </c>
      <c r="C41" s="265"/>
      <c r="D41" s="266"/>
      <c r="E41" s="265"/>
      <c r="F41" s="266"/>
      <c r="G41" s="265"/>
      <c r="H41" s="266"/>
      <c r="I41" s="267"/>
      <c r="J41" s="268"/>
      <c r="K41" s="528">
        <f t="shared" si="0"/>
        <v>0</v>
      </c>
      <c r="L41" s="529">
        <f t="shared" si="1"/>
        <v>0</v>
      </c>
    </row>
    <row r="42" spans="1:12" ht="12" customHeight="1">
      <c r="A42" s="175" t="str">
        <f>'t1'!A42</f>
        <v>Appuntato Scelto</v>
      </c>
      <c r="B42" s="244" t="str">
        <f>'t1'!B42</f>
        <v>013231</v>
      </c>
      <c r="C42" s="265"/>
      <c r="D42" s="266"/>
      <c r="E42" s="265"/>
      <c r="F42" s="266"/>
      <c r="G42" s="265"/>
      <c r="H42" s="266"/>
      <c r="I42" s="267"/>
      <c r="J42" s="268"/>
      <c r="K42" s="528">
        <f t="shared" si="0"/>
        <v>0</v>
      </c>
      <c r="L42" s="529">
        <f t="shared" si="1"/>
        <v>0</v>
      </c>
    </row>
    <row r="43" spans="1:12" ht="12" customHeight="1">
      <c r="A43" s="175" t="str">
        <f>'t1'!A43</f>
        <v>Appuntato</v>
      </c>
      <c r="B43" s="244" t="str">
        <f>'t1'!B43</f>
        <v>013210</v>
      </c>
      <c r="C43" s="265"/>
      <c r="D43" s="266"/>
      <c r="E43" s="265"/>
      <c r="F43" s="266"/>
      <c r="G43" s="265"/>
      <c r="H43" s="266"/>
      <c r="I43" s="267"/>
      <c r="J43" s="268"/>
      <c r="K43" s="528">
        <f t="shared" si="0"/>
        <v>0</v>
      </c>
      <c r="L43" s="529">
        <f t="shared" si="1"/>
        <v>0</v>
      </c>
    </row>
    <row r="44" spans="1:12" ht="12" customHeight="1">
      <c r="A44" s="175" t="str">
        <f>'t1'!A44</f>
        <v>Carabiniere Scelto</v>
      </c>
      <c r="B44" s="244" t="str">
        <f>'t1'!B44</f>
        <v>013216</v>
      </c>
      <c r="C44" s="265"/>
      <c r="D44" s="266"/>
      <c r="E44" s="265"/>
      <c r="F44" s="266"/>
      <c r="G44" s="265"/>
      <c r="H44" s="266"/>
      <c r="I44" s="267"/>
      <c r="J44" s="268"/>
      <c r="K44" s="528">
        <f t="shared" si="0"/>
        <v>0</v>
      </c>
      <c r="L44" s="529">
        <f t="shared" si="1"/>
        <v>0</v>
      </c>
    </row>
    <row r="45" spans="1:12" ht="12" customHeight="1">
      <c r="A45" s="175" t="str">
        <f>'t1'!A45</f>
        <v>Carabiniere</v>
      </c>
      <c r="B45" s="244" t="str">
        <f>'t1'!B45</f>
        <v>013214</v>
      </c>
      <c r="C45" s="265"/>
      <c r="D45" s="266"/>
      <c r="E45" s="265"/>
      <c r="F45" s="266"/>
      <c r="G45" s="265"/>
      <c r="H45" s="266"/>
      <c r="I45" s="267"/>
      <c r="J45" s="268"/>
      <c r="K45" s="528">
        <f t="shared" si="0"/>
        <v>0</v>
      </c>
      <c r="L45" s="529">
        <f t="shared" si="1"/>
        <v>0</v>
      </c>
    </row>
    <row r="46" spans="1:12" ht="12" customHeight="1">
      <c r="A46" s="175" t="str">
        <f>'t1'!A46</f>
        <v>Tenente In Ferma Prefissata</v>
      </c>
      <c r="B46" s="244" t="str">
        <f>'t1'!B46</f>
        <v>000847</v>
      </c>
      <c r="C46" s="265"/>
      <c r="D46" s="266"/>
      <c r="E46" s="265"/>
      <c r="F46" s="266"/>
      <c r="G46" s="265"/>
      <c r="H46" s="266"/>
      <c r="I46" s="267"/>
      <c r="J46" s="268"/>
      <c r="K46" s="528">
        <f t="shared" si="0"/>
        <v>0</v>
      </c>
      <c r="L46" s="529">
        <f t="shared" si="1"/>
        <v>0</v>
      </c>
    </row>
    <row r="47" spans="1:12" ht="12" customHeight="1">
      <c r="A47" s="175" t="str">
        <f>'t1'!A47</f>
        <v>Sottotenente In Ferma Prefissata</v>
      </c>
      <c r="B47" s="244" t="str">
        <f>'t1'!B47</f>
        <v>000848</v>
      </c>
      <c r="C47" s="265"/>
      <c r="D47" s="266"/>
      <c r="E47" s="265"/>
      <c r="F47" s="266"/>
      <c r="G47" s="265"/>
      <c r="H47" s="266"/>
      <c r="I47" s="267"/>
      <c r="J47" s="268"/>
      <c r="K47" s="528">
        <f t="shared" si="0"/>
        <v>0</v>
      </c>
      <c r="L47" s="529">
        <f t="shared" si="1"/>
        <v>0</v>
      </c>
    </row>
    <row r="48" spans="1:12" ht="12" customHeight="1" thickBot="1">
      <c r="A48" s="175" t="str">
        <f>'t1'!A48</f>
        <v>Allievi</v>
      </c>
      <c r="B48" s="244" t="str">
        <f>'t1'!B48</f>
        <v>000180</v>
      </c>
      <c r="C48" s="265"/>
      <c r="D48" s="266"/>
      <c r="E48" s="265"/>
      <c r="F48" s="266"/>
      <c r="G48" s="265"/>
      <c r="H48" s="266"/>
      <c r="I48" s="267"/>
      <c r="J48" s="268"/>
      <c r="K48" s="528">
        <f t="shared" si="0"/>
        <v>0</v>
      </c>
      <c r="L48" s="529">
        <f t="shared" si="1"/>
        <v>0</v>
      </c>
    </row>
    <row r="49" spans="1:12" ht="12.75" customHeight="1" thickBot="1" thickTop="1">
      <c r="A49" s="95" t="s">
        <v>5</v>
      </c>
      <c r="B49" s="96"/>
      <c r="C49" s="530">
        <f aca="true" t="shared" si="2" ref="C49:L49">SUM(C6:C48)</f>
        <v>0</v>
      </c>
      <c r="D49" s="532">
        <f t="shared" si="2"/>
        <v>0</v>
      </c>
      <c r="E49" s="530">
        <f t="shared" si="2"/>
        <v>0</v>
      </c>
      <c r="F49" s="532">
        <f t="shared" si="2"/>
        <v>0</v>
      </c>
      <c r="G49" s="530">
        <f t="shared" si="2"/>
        <v>0</v>
      </c>
      <c r="H49" s="532">
        <f t="shared" si="2"/>
        <v>0</v>
      </c>
      <c r="I49" s="530">
        <f t="shared" si="2"/>
        <v>0</v>
      </c>
      <c r="J49" s="532">
        <f t="shared" si="2"/>
        <v>0</v>
      </c>
      <c r="K49" s="530">
        <f t="shared" si="2"/>
        <v>0</v>
      </c>
      <c r="L49" s="531">
        <f t="shared" si="2"/>
        <v>0</v>
      </c>
    </row>
    <row r="51" ht="11.25">
      <c r="A51" s="78" t="s">
        <v>92</v>
      </c>
    </row>
  </sheetData>
  <sheetProtection password="EA98" sheet="1" scenarios="1" formatColumns="0" selectLockedCells="1" autoFilter="0"/>
  <mergeCells count="2">
    <mergeCell ref="H2:L2"/>
    <mergeCell ref="A1:J1"/>
  </mergeCells>
  <printOptions horizontalCentered="1" verticalCentered="1"/>
  <pageMargins left="0" right="0" top="0.1968503937007874" bottom="0.16" header="0.17" footer="0.16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V49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33203125" defaultRowHeight="10.5"/>
  <cols>
    <col min="1" max="1" width="45.83203125" style="57" customWidth="1"/>
    <col min="2" max="2" width="10.5" style="59" customWidth="1"/>
    <col min="3" max="20" width="8.33203125" style="57" customWidth="1"/>
    <col min="21" max="21" width="10" style="57" customWidth="1"/>
    <col min="22" max="16384" width="10.66015625" style="57" customWidth="1"/>
  </cols>
  <sheetData>
    <row r="1" spans="1:22" s="5" customFormat="1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V1" s="362"/>
    </row>
    <row r="2" spans="1:22" ht="30" customHeight="1" thickBot="1">
      <c r="A2" s="58"/>
      <c r="P2" s="660"/>
      <c r="Q2" s="660"/>
      <c r="R2" s="660"/>
      <c r="S2" s="660"/>
      <c r="T2" s="660"/>
      <c r="U2" s="660"/>
      <c r="V2" s="660"/>
    </row>
    <row r="3" spans="1:22" ht="16.5" customHeight="1" thickBot="1">
      <c r="A3" s="60"/>
      <c r="B3" s="61"/>
      <c r="C3" s="62" t="s">
        <v>197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63"/>
      <c r="V3" s="64"/>
    </row>
    <row r="4" spans="1:22" ht="16.5" customHeight="1" thickTop="1">
      <c r="A4" s="326" t="s">
        <v>88</v>
      </c>
      <c r="B4" s="65" t="s">
        <v>1</v>
      </c>
      <c r="C4" s="664" t="s">
        <v>24</v>
      </c>
      <c r="D4" s="665"/>
      <c r="E4" s="664" t="s">
        <v>25</v>
      </c>
      <c r="F4" s="665"/>
      <c r="G4" s="664" t="s">
        <v>26</v>
      </c>
      <c r="H4" s="665"/>
      <c r="I4" s="664" t="s">
        <v>27</v>
      </c>
      <c r="J4" s="665"/>
      <c r="K4" s="664" t="s">
        <v>28</v>
      </c>
      <c r="L4" s="665"/>
      <c r="M4" s="664" t="s">
        <v>29</v>
      </c>
      <c r="N4" s="665"/>
      <c r="O4" s="664" t="s">
        <v>30</v>
      </c>
      <c r="P4" s="665"/>
      <c r="Q4" s="664" t="s">
        <v>31</v>
      </c>
      <c r="R4" s="665"/>
      <c r="S4" s="664" t="s">
        <v>116</v>
      </c>
      <c r="T4" s="665"/>
      <c r="U4" s="66" t="s">
        <v>5</v>
      </c>
      <c r="V4" s="153"/>
    </row>
    <row r="5" spans="1:22" ht="12" thickBot="1">
      <c r="A5" s="67"/>
      <c r="B5" s="68"/>
      <c r="C5" s="69" t="s">
        <v>22</v>
      </c>
      <c r="D5" s="70" t="s">
        <v>23</v>
      </c>
      <c r="E5" s="69" t="s">
        <v>22</v>
      </c>
      <c r="F5" s="70" t="s">
        <v>23</v>
      </c>
      <c r="G5" s="69" t="s">
        <v>22</v>
      </c>
      <c r="H5" s="70" t="s">
        <v>23</v>
      </c>
      <c r="I5" s="69" t="s">
        <v>22</v>
      </c>
      <c r="J5" s="70" t="s">
        <v>23</v>
      </c>
      <c r="K5" s="69" t="s">
        <v>22</v>
      </c>
      <c r="L5" s="70" t="s">
        <v>23</v>
      </c>
      <c r="M5" s="69" t="s">
        <v>22</v>
      </c>
      <c r="N5" s="70" t="s">
        <v>23</v>
      </c>
      <c r="O5" s="69" t="s">
        <v>22</v>
      </c>
      <c r="P5" s="70" t="s">
        <v>23</v>
      </c>
      <c r="Q5" s="69" t="s">
        <v>22</v>
      </c>
      <c r="R5" s="70" t="s">
        <v>23</v>
      </c>
      <c r="S5" s="69" t="s">
        <v>22</v>
      </c>
      <c r="T5" s="71" t="s">
        <v>23</v>
      </c>
      <c r="U5" s="69" t="s">
        <v>22</v>
      </c>
      <c r="V5" s="71" t="s">
        <v>23</v>
      </c>
    </row>
    <row r="6" spans="1:22" ht="12.75" customHeight="1" thickTop="1">
      <c r="A6" s="19" t="str">
        <f>'t1'!A6</f>
        <v>Comandante Generale</v>
      </c>
      <c r="B6" s="254" t="str">
        <f>'t1'!B6</f>
        <v>0D0219</v>
      </c>
      <c r="C6" s="269"/>
      <c r="D6" s="270"/>
      <c r="E6" s="269"/>
      <c r="F6" s="270"/>
      <c r="G6" s="269"/>
      <c r="H6" s="270"/>
      <c r="I6" s="269"/>
      <c r="J6" s="270"/>
      <c r="K6" s="269"/>
      <c r="L6" s="270"/>
      <c r="M6" s="271"/>
      <c r="N6" s="272"/>
      <c r="O6" s="269"/>
      <c r="P6" s="270"/>
      <c r="Q6" s="269"/>
      <c r="R6" s="270"/>
      <c r="S6" s="273"/>
      <c r="T6" s="274"/>
      <c r="U6" s="536">
        <f>SUM(C6,E6,G6,I6,K6,M6,O6,Q6,S6)</f>
        <v>0</v>
      </c>
      <c r="V6" s="537">
        <f>SUM(D6,F6,H6,J6,L6,N6,P6,R6,T6)</f>
        <v>0</v>
      </c>
    </row>
    <row r="7" spans="1:22" ht="12.75" customHeight="1">
      <c r="A7" s="175" t="str">
        <f>'t1'!A7</f>
        <v>Generale Corpo di Armata</v>
      </c>
      <c r="B7" s="244" t="str">
        <f>'t1'!B7</f>
        <v>0D0554</v>
      </c>
      <c r="C7" s="269"/>
      <c r="D7" s="270"/>
      <c r="E7" s="269"/>
      <c r="F7" s="270"/>
      <c r="G7" s="269"/>
      <c r="H7" s="270"/>
      <c r="I7" s="269"/>
      <c r="J7" s="270"/>
      <c r="K7" s="269"/>
      <c r="L7" s="270"/>
      <c r="M7" s="271"/>
      <c r="N7" s="272"/>
      <c r="O7" s="269"/>
      <c r="P7" s="270"/>
      <c r="Q7" s="269"/>
      <c r="R7" s="270"/>
      <c r="S7" s="273"/>
      <c r="T7" s="275"/>
      <c r="U7" s="536">
        <f aca="true" t="shared" si="0" ref="U7:U41">SUM(C7,E7,G7,I7,K7,M7,O7,Q7,S7)</f>
        <v>0</v>
      </c>
      <c r="V7" s="538">
        <f aca="true" t="shared" si="1" ref="V7:V41">SUM(D7,F7,H7,J7,L7,N7,P7,R7,T7)</f>
        <v>0</v>
      </c>
    </row>
    <row r="8" spans="1:22" ht="12.75" customHeight="1">
      <c r="A8" s="175" t="str">
        <f>'t1'!A8</f>
        <v>Generale di Divisione</v>
      </c>
      <c r="B8" s="244" t="str">
        <f>'t1'!B8</f>
        <v>0D0221</v>
      </c>
      <c r="C8" s="269"/>
      <c r="D8" s="270"/>
      <c r="E8" s="269"/>
      <c r="F8" s="270"/>
      <c r="G8" s="269"/>
      <c r="H8" s="270"/>
      <c r="I8" s="269"/>
      <c r="J8" s="270"/>
      <c r="K8" s="269"/>
      <c r="L8" s="270"/>
      <c r="M8" s="271"/>
      <c r="N8" s="272"/>
      <c r="O8" s="269"/>
      <c r="P8" s="270"/>
      <c r="Q8" s="269"/>
      <c r="R8" s="270"/>
      <c r="S8" s="273"/>
      <c r="T8" s="275"/>
      <c r="U8" s="536">
        <f t="shared" si="0"/>
        <v>0</v>
      </c>
      <c r="V8" s="538">
        <f t="shared" si="1"/>
        <v>0</v>
      </c>
    </row>
    <row r="9" spans="1:22" ht="12.75" customHeight="1">
      <c r="A9" s="175" t="str">
        <f>'t1'!A9</f>
        <v>Generale di Brigata</v>
      </c>
      <c r="B9" s="244" t="str">
        <f>'t1'!B9</f>
        <v>0D0220</v>
      </c>
      <c r="C9" s="269"/>
      <c r="D9" s="270"/>
      <c r="E9" s="269"/>
      <c r="F9" s="270"/>
      <c r="G9" s="269"/>
      <c r="H9" s="270"/>
      <c r="I9" s="269"/>
      <c r="J9" s="270"/>
      <c r="K9" s="269"/>
      <c r="L9" s="270"/>
      <c r="M9" s="271"/>
      <c r="N9" s="272"/>
      <c r="O9" s="269"/>
      <c r="P9" s="270"/>
      <c r="Q9" s="269"/>
      <c r="R9" s="270"/>
      <c r="S9" s="273"/>
      <c r="T9" s="275"/>
      <c r="U9" s="536">
        <f t="shared" si="0"/>
        <v>0</v>
      </c>
      <c r="V9" s="538">
        <f t="shared" si="1"/>
        <v>0</v>
      </c>
    </row>
    <row r="10" spans="1:22" ht="12.75" customHeight="1">
      <c r="A10" s="175" t="str">
        <f>'t1'!A10</f>
        <v>Colonnello + 25 Anni</v>
      </c>
      <c r="B10" s="244" t="str">
        <f>'t1'!B10</f>
        <v>0D0218</v>
      </c>
      <c r="C10" s="269"/>
      <c r="D10" s="270"/>
      <c r="E10" s="269"/>
      <c r="F10" s="270"/>
      <c r="G10" s="269"/>
      <c r="H10" s="270"/>
      <c r="I10" s="269"/>
      <c r="J10" s="270"/>
      <c r="K10" s="269"/>
      <c r="L10" s="270"/>
      <c r="M10" s="271"/>
      <c r="N10" s="272"/>
      <c r="O10" s="269"/>
      <c r="P10" s="270"/>
      <c r="Q10" s="269"/>
      <c r="R10" s="270"/>
      <c r="S10" s="273"/>
      <c r="T10" s="275"/>
      <c r="U10" s="536">
        <f t="shared" si="0"/>
        <v>0</v>
      </c>
      <c r="V10" s="538">
        <f t="shared" si="1"/>
        <v>0</v>
      </c>
    </row>
    <row r="11" spans="1:22" ht="12.75" customHeight="1">
      <c r="A11" s="175" t="str">
        <f>'t1'!A11</f>
        <v>Colonnello + 23 Anni</v>
      </c>
      <c r="B11" s="244" t="str">
        <f>'t1'!B11</f>
        <v>0D0524</v>
      </c>
      <c r="C11" s="269"/>
      <c r="D11" s="270"/>
      <c r="E11" s="269"/>
      <c r="F11" s="270"/>
      <c r="G11" s="269"/>
      <c r="H11" s="270"/>
      <c r="I11" s="269"/>
      <c r="J11" s="270"/>
      <c r="K11" s="269"/>
      <c r="L11" s="270"/>
      <c r="M11" s="271"/>
      <c r="N11" s="272"/>
      <c r="O11" s="269"/>
      <c r="P11" s="270"/>
      <c r="Q11" s="269"/>
      <c r="R11" s="270"/>
      <c r="S11" s="273"/>
      <c r="T11" s="275"/>
      <c r="U11" s="536">
        <f t="shared" si="0"/>
        <v>0</v>
      </c>
      <c r="V11" s="538">
        <f t="shared" si="1"/>
        <v>0</v>
      </c>
    </row>
    <row r="12" spans="1:22" ht="12.75" customHeight="1">
      <c r="A12" s="175" t="str">
        <f>'t1'!A12</f>
        <v>Colonnello</v>
      </c>
      <c r="B12" s="244" t="str">
        <f>'t1'!B12</f>
        <v>0D0217</v>
      </c>
      <c r="C12" s="269"/>
      <c r="D12" s="270"/>
      <c r="E12" s="269"/>
      <c r="F12" s="270"/>
      <c r="G12" s="269"/>
      <c r="H12" s="270"/>
      <c r="I12" s="269"/>
      <c r="J12" s="270"/>
      <c r="K12" s="269"/>
      <c r="L12" s="270"/>
      <c r="M12" s="271"/>
      <c r="N12" s="272"/>
      <c r="O12" s="269"/>
      <c r="P12" s="270"/>
      <c r="Q12" s="269"/>
      <c r="R12" s="270"/>
      <c r="S12" s="273"/>
      <c r="T12" s="275"/>
      <c r="U12" s="536">
        <f t="shared" si="0"/>
        <v>0</v>
      </c>
      <c r="V12" s="538">
        <f t="shared" si="1"/>
        <v>0</v>
      </c>
    </row>
    <row r="13" spans="1:22" ht="12.75" customHeight="1">
      <c r="A13" s="175" t="str">
        <f>'t1'!A13</f>
        <v>Tenente Colonnello + 25 Anni</v>
      </c>
      <c r="B13" s="244" t="str">
        <f>'t1'!B13</f>
        <v>0D0229</v>
      </c>
      <c r="C13" s="269"/>
      <c r="D13" s="270"/>
      <c r="E13" s="269"/>
      <c r="F13" s="270"/>
      <c r="G13" s="269"/>
      <c r="H13" s="270"/>
      <c r="I13" s="269"/>
      <c r="J13" s="270"/>
      <c r="K13" s="269"/>
      <c r="L13" s="270"/>
      <c r="M13" s="271"/>
      <c r="N13" s="272"/>
      <c r="O13" s="269"/>
      <c r="P13" s="270"/>
      <c r="Q13" s="269"/>
      <c r="R13" s="270"/>
      <c r="S13" s="273"/>
      <c r="T13" s="275"/>
      <c r="U13" s="536">
        <f t="shared" si="0"/>
        <v>0</v>
      </c>
      <c r="V13" s="538">
        <f t="shared" si="1"/>
        <v>0</v>
      </c>
    </row>
    <row r="14" spans="1:22" ht="12.75" customHeight="1">
      <c r="A14" s="175" t="str">
        <f>'t1'!A14</f>
        <v>Tenente Colonnello + 23 Anni</v>
      </c>
      <c r="B14" s="244" t="str">
        <f>'t1'!B14</f>
        <v>0D0525</v>
      </c>
      <c r="C14" s="269"/>
      <c r="D14" s="270"/>
      <c r="E14" s="269"/>
      <c r="F14" s="270"/>
      <c r="G14" s="269"/>
      <c r="H14" s="270"/>
      <c r="I14" s="269"/>
      <c r="J14" s="270"/>
      <c r="K14" s="269"/>
      <c r="L14" s="270"/>
      <c r="M14" s="271"/>
      <c r="N14" s="272"/>
      <c r="O14" s="269"/>
      <c r="P14" s="270"/>
      <c r="Q14" s="269"/>
      <c r="R14" s="270"/>
      <c r="S14" s="273"/>
      <c r="T14" s="275"/>
      <c r="U14" s="536">
        <f t="shared" si="0"/>
        <v>0</v>
      </c>
      <c r="V14" s="538">
        <f t="shared" si="1"/>
        <v>0</v>
      </c>
    </row>
    <row r="15" spans="1:22" ht="12.75" customHeight="1">
      <c r="A15" s="175" t="str">
        <f>'t1'!A15</f>
        <v>Tenente Colonnello + 15 Anni</v>
      </c>
      <c r="B15" s="244" t="str">
        <f>'t1'!B15</f>
        <v>0D0228</v>
      </c>
      <c r="C15" s="269"/>
      <c r="D15" s="270"/>
      <c r="E15" s="269"/>
      <c r="F15" s="270"/>
      <c r="G15" s="269"/>
      <c r="H15" s="270"/>
      <c r="I15" s="269"/>
      <c r="J15" s="270"/>
      <c r="K15" s="269"/>
      <c r="L15" s="270"/>
      <c r="M15" s="271"/>
      <c r="N15" s="272"/>
      <c r="O15" s="269"/>
      <c r="P15" s="270"/>
      <c r="Q15" s="269"/>
      <c r="R15" s="270"/>
      <c r="S15" s="273"/>
      <c r="T15" s="275"/>
      <c r="U15" s="536">
        <f t="shared" si="0"/>
        <v>0</v>
      </c>
      <c r="V15" s="538">
        <f t="shared" si="1"/>
        <v>0</v>
      </c>
    </row>
    <row r="16" spans="1:22" ht="12.75" customHeight="1">
      <c r="A16" s="175" t="str">
        <f>'t1'!A16</f>
        <v>Tenente Colonnello + 13 Anni</v>
      </c>
      <c r="B16" s="244" t="str">
        <f>'t1'!B16</f>
        <v>0D0526</v>
      </c>
      <c r="C16" s="269"/>
      <c r="D16" s="270"/>
      <c r="E16" s="269"/>
      <c r="F16" s="270"/>
      <c r="G16" s="269"/>
      <c r="H16" s="270"/>
      <c r="I16" s="269"/>
      <c r="J16" s="270"/>
      <c r="K16" s="269"/>
      <c r="L16" s="270"/>
      <c r="M16" s="271"/>
      <c r="N16" s="272"/>
      <c r="O16" s="269"/>
      <c r="P16" s="270"/>
      <c r="Q16" s="269"/>
      <c r="R16" s="270"/>
      <c r="S16" s="273"/>
      <c r="T16" s="275"/>
      <c r="U16" s="536">
        <f t="shared" si="0"/>
        <v>0</v>
      </c>
      <c r="V16" s="538">
        <f t="shared" si="1"/>
        <v>0</v>
      </c>
    </row>
    <row r="17" spans="1:22" ht="12.75" customHeight="1">
      <c r="A17" s="175" t="str">
        <f>'t1'!A17</f>
        <v>Maggiore + 25 Anni</v>
      </c>
      <c r="B17" s="244" t="str">
        <f>'t1'!B17</f>
        <v>0D0223</v>
      </c>
      <c r="C17" s="269"/>
      <c r="D17" s="270"/>
      <c r="E17" s="269"/>
      <c r="F17" s="270"/>
      <c r="G17" s="269"/>
      <c r="H17" s="270"/>
      <c r="I17" s="269"/>
      <c r="J17" s="270"/>
      <c r="K17" s="269"/>
      <c r="L17" s="270"/>
      <c r="M17" s="271"/>
      <c r="N17" s="272"/>
      <c r="O17" s="269"/>
      <c r="P17" s="270"/>
      <c r="Q17" s="269"/>
      <c r="R17" s="270"/>
      <c r="S17" s="273"/>
      <c r="T17" s="275"/>
      <c r="U17" s="536">
        <f t="shared" si="0"/>
        <v>0</v>
      </c>
      <c r="V17" s="538">
        <f t="shared" si="1"/>
        <v>0</v>
      </c>
    </row>
    <row r="18" spans="1:22" ht="12.75" customHeight="1">
      <c r="A18" s="175" t="str">
        <f>'t1'!A18</f>
        <v>Maggiore + 23 Anni</v>
      </c>
      <c r="B18" s="244" t="str">
        <f>'t1'!B18</f>
        <v>0D0527</v>
      </c>
      <c r="C18" s="269"/>
      <c r="D18" s="270"/>
      <c r="E18" s="269"/>
      <c r="F18" s="270"/>
      <c r="G18" s="269"/>
      <c r="H18" s="270"/>
      <c r="I18" s="269"/>
      <c r="J18" s="270"/>
      <c r="K18" s="269"/>
      <c r="L18" s="270"/>
      <c r="M18" s="271"/>
      <c r="N18" s="272"/>
      <c r="O18" s="269"/>
      <c r="P18" s="270"/>
      <c r="Q18" s="269"/>
      <c r="R18" s="270"/>
      <c r="S18" s="273"/>
      <c r="T18" s="275"/>
      <c r="U18" s="536">
        <f t="shared" si="0"/>
        <v>0</v>
      </c>
      <c r="V18" s="538">
        <f t="shared" si="1"/>
        <v>0</v>
      </c>
    </row>
    <row r="19" spans="1:22" ht="12.75" customHeight="1">
      <c r="A19" s="175" t="str">
        <f>'t1'!A19</f>
        <v>Maggiore + 15 Anni</v>
      </c>
      <c r="B19" s="244" t="str">
        <f>'t1'!B19</f>
        <v>0D0302</v>
      </c>
      <c r="C19" s="269"/>
      <c r="D19" s="270"/>
      <c r="E19" s="269"/>
      <c r="F19" s="270"/>
      <c r="G19" s="269"/>
      <c r="H19" s="270"/>
      <c r="I19" s="269"/>
      <c r="J19" s="270"/>
      <c r="K19" s="269"/>
      <c r="L19" s="270"/>
      <c r="M19" s="271"/>
      <c r="N19" s="272"/>
      <c r="O19" s="269"/>
      <c r="P19" s="270"/>
      <c r="Q19" s="269"/>
      <c r="R19" s="270"/>
      <c r="S19" s="273"/>
      <c r="T19" s="275"/>
      <c r="U19" s="536">
        <f t="shared" si="0"/>
        <v>0</v>
      </c>
      <c r="V19" s="538">
        <f t="shared" si="1"/>
        <v>0</v>
      </c>
    </row>
    <row r="20" spans="1:22" ht="12.75" customHeight="1">
      <c r="A20" s="175" t="str">
        <f>'t1'!A20</f>
        <v>Maggiore + 13 Anni</v>
      </c>
      <c r="B20" s="244" t="str">
        <f>'t1'!B20</f>
        <v>0D0528</v>
      </c>
      <c r="C20" s="269"/>
      <c r="D20" s="270"/>
      <c r="E20" s="269"/>
      <c r="F20" s="270"/>
      <c r="G20" s="269"/>
      <c r="H20" s="270"/>
      <c r="I20" s="269"/>
      <c r="J20" s="270"/>
      <c r="K20" s="269"/>
      <c r="L20" s="270"/>
      <c r="M20" s="271"/>
      <c r="N20" s="272"/>
      <c r="O20" s="269"/>
      <c r="P20" s="270"/>
      <c r="Q20" s="269"/>
      <c r="R20" s="270"/>
      <c r="S20" s="273"/>
      <c r="T20" s="275"/>
      <c r="U20" s="536">
        <f t="shared" si="0"/>
        <v>0</v>
      </c>
      <c r="V20" s="538">
        <f t="shared" si="1"/>
        <v>0</v>
      </c>
    </row>
    <row r="21" spans="1:22" ht="12.75" customHeight="1">
      <c r="A21" s="175" t="str">
        <f>'t1'!A21</f>
        <v>Capitano + 25 Anni</v>
      </c>
      <c r="B21" s="244" t="str">
        <f>'t1'!B21</f>
        <v>0D0233</v>
      </c>
      <c r="C21" s="269"/>
      <c r="D21" s="270"/>
      <c r="E21" s="269"/>
      <c r="F21" s="270"/>
      <c r="G21" s="269"/>
      <c r="H21" s="270"/>
      <c r="I21" s="269"/>
      <c r="J21" s="270"/>
      <c r="K21" s="269"/>
      <c r="L21" s="270"/>
      <c r="M21" s="271"/>
      <c r="N21" s="272"/>
      <c r="O21" s="269"/>
      <c r="P21" s="270"/>
      <c r="Q21" s="269"/>
      <c r="R21" s="270"/>
      <c r="S21" s="273"/>
      <c r="T21" s="275"/>
      <c r="U21" s="536">
        <f t="shared" si="0"/>
        <v>0</v>
      </c>
      <c r="V21" s="538">
        <f t="shared" si="1"/>
        <v>0</v>
      </c>
    </row>
    <row r="22" spans="1:22" ht="12.75" customHeight="1">
      <c r="A22" s="175" t="str">
        <f>'t1'!A22</f>
        <v>Capitano + 23 Anni</v>
      </c>
      <c r="B22" s="244" t="str">
        <f>'t1'!B22</f>
        <v>0D0529</v>
      </c>
      <c r="C22" s="269"/>
      <c r="D22" s="270"/>
      <c r="E22" s="269"/>
      <c r="F22" s="270"/>
      <c r="G22" s="269"/>
      <c r="H22" s="270"/>
      <c r="I22" s="269"/>
      <c r="J22" s="270"/>
      <c r="K22" s="269"/>
      <c r="L22" s="270"/>
      <c r="M22" s="271"/>
      <c r="N22" s="272"/>
      <c r="O22" s="269"/>
      <c r="P22" s="270"/>
      <c r="Q22" s="269"/>
      <c r="R22" s="270"/>
      <c r="S22" s="273"/>
      <c r="T22" s="275"/>
      <c r="U22" s="536">
        <f t="shared" si="0"/>
        <v>0</v>
      </c>
      <c r="V22" s="538">
        <f t="shared" si="1"/>
        <v>0</v>
      </c>
    </row>
    <row r="23" spans="1:22" ht="12.75" customHeight="1">
      <c r="A23" s="175" t="str">
        <f>'t1'!A23</f>
        <v>Capitano + 15 Anni</v>
      </c>
      <c r="B23" s="244" t="str">
        <f>'t1'!B23</f>
        <v>0D0232</v>
      </c>
      <c r="C23" s="269"/>
      <c r="D23" s="270"/>
      <c r="E23" s="269"/>
      <c r="F23" s="270"/>
      <c r="G23" s="269"/>
      <c r="H23" s="270"/>
      <c r="I23" s="269"/>
      <c r="J23" s="270"/>
      <c r="K23" s="269"/>
      <c r="L23" s="270"/>
      <c r="M23" s="271"/>
      <c r="N23" s="272"/>
      <c r="O23" s="269"/>
      <c r="P23" s="270"/>
      <c r="Q23" s="269"/>
      <c r="R23" s="270"/>
      <c r="S23" s="273"/>
      <c r="T23" s="275"/>
      <c r="U23" s="536">
        <f t="shared" si="0"/>
        <v>0</v>
      </c>
      <c r="V23" s="538">
        <f t="shared" si="1"/>
        <v>0</v>
      </c>
    </row>
    <row r="24" spans="1:22" ht="12.75" customHeight="1">
      <c r="A24" s="175" t="str">
        <f>'t1'!A24</f>
        <v>Capitano + 13 Anni</v>
      </c>
      <c r="B24" s="244" t="str">
        <f>'t1'!B24</f>
        <v>0D0530</v>
      </c>
      <c r="C24" s="269"/>
      <c r="D24" s="270"/>
      <c r="E24" s="269"/>
      <c r="F24" s="270"/>
      <c r="G24" s="269"/>
      <c r="H24" s="270"/>
      <c r="I24" s="269"/>
      <c r="J24" s="270"/>
      <c r="K24" s="269"/>
      <c r="L24" s="270"/>
      <c r="M24" s="271"/>
      <c r="N24" s="272"/>
      <c r="O24" s="269"/>
      <c r="P24" s="270"/>
      <c r="Q24" s="269"/>
      <c r="R24" s="270"/>
      <c r="S24" s="273"/>
      <c r="T24" s="275"/>
      <c r="U24" s="536">
        <f t="shared" si="0"/>
        <v>0</v>
      </c>
      <c r="V24" s="538">
        <f t="shared" si="1"/>
        <v>0</v>
      </c>
    </row>
    <row r="25" spans="1:22" ht="12.75" customHeight="1">
      <c r="A25" s="175" t="str">
        <f>'t1'!A25</f>
        <v>Tenente Colonnello</v>
      </c>
      <c r="B25" s="244" t="str">
        <f>'t1'!B25</f>
        <v>019312</v>
      </c>
      <c r="C25" s="269"/>
      <c r="D25" s="270"/>
      <c r="E25" s="269"/>
      <c r="F25" s="270"/>
      <c r="G25" s="269"/>
      <c r="H25" s="270"/>
      <c r="I25" s="269"/>
      <c r="J25" s="270"/>
      <c r="K25" s="269"/>
      <c r="L25" s="270"/>
      <c r="M25" s="271"/>
      <c r="N25" s="272"/>
      <c r="O25" s="269"/>
      <c r="P25" s="270"/>
      <c r="Q25" s="269"/>
      <c r="R25" s="270"/>
      <c r="S25" s="273"/>
      <c r="T25" s="275"/>
      <c r="U25" s="536">
        <f t="shared" si="0"/>
        <v>0</v>
      </c>
      <c r="V25" s="538">
        <f t="shared" si="1"/>
        <v>0</v>
      </c>
    </row>
    <row r="26" spans="1:22" ht="12.75" customHeight="1">
      <c r="A26" s="175" t="str">
        <f>'t1'!A26</f>
        <v>Maggiore </v>
      </c>
      <c r="B26" s="244" t="str">
        <f>'t1'!B26</f>
        <v>019222</v>
      </c>
      <c r="C26" s="269"/>
      <c r="D26" s="270"/>
      <c r="E26" s="269"/>
      <c r="F26" s="270"/>
      <c r="G26" s="269"/>
      <c r="H26" s="270"/>
      <c r="I26" s="269"/>
      <c r="J26" s="270"/>
      <c r="K26" s="269"/>
      <c r="L26" s="270"/>
      <c r="M26" s="271"/>
      <c r="N26" s="272"/>
      <c r="O26" s="269"/>
      <c r="P26" s="270"/>
      <c r="Q26" s="269"/>
      <c r="R26" s="270"/>
      <c r="S26" s="273"/>
      <c r="T26" s="275"/>
      <c r="U26" s="536">
        <f t="shared" si="0"/>
        <v>0</v>
      </c>
      <c r="V26" s="538">
        <f t="shared" si="1"/>
        <v>0</v>
      </c>
    </row>
    <row r="27" spans="1:22" ht="12.75" customHeight="1">
      <c r="A27" s="175" t="str">
        <f>'t1'!A27</f>
        <v>Capitano</v>
      </c>
      <c r="B27" s="244" t="str">
        <f>'t1'!B27</f>
        <v>018213</v>
      </c>
      <c r="C27" s="269"/>
      <c r="D27" s="270"/>
      <c r="E27" s="269"/>
      <c r="F27" s="270"/>
      <c r="G27" s="269"/>
      <c r="H27" s="270"/>
      <c r="I27" s="269"/>
      <c r="J27" s="270"/>
      <c r="K27" s="269"/>
      <c r="L27" s="270"/>
      <c r="M27" s="271"/>
      <c r="N27" s="272"/>
      <c r="O27" s="269"/>
      <c r="P27" s="270"/>
      <c r="Q27" s="269"/>
      <c r="R27" s="270"/>
      <c r="S27" s="273"/>
      <c r="T27" s="275"/>
      <c r="U27" s="536">
        <f t="shared" si="0"/>
        <v>0</v>
      </c>
      <c r="V27" s="538">
        <f t="shared" si="1"/>
        <v>0</v>
      </c>
    </row>
    <row r="28" spans="1:22" ht="12.75" customHeight="1">
      <c r="A28" s="175" t="str">
        <f>'t1'!A28</f>
        <v>Tenente </v>
      </c>
      <c r="B28" s="244" t="str">
        <f>'t1'!B28</f>
        <v>018226</v>
      </c>
      <c r="C28" s="269"/>
      <c r="D28" s="270"/>
      <c r="E28" s="269"/>
      <c r="F28" s="270"/>
      <c r="G28" s="269"/>
      <c r="H28" s="270"/>
      <c r="I28" s="269"/>
      <c r="J28" s="270"/>
      <c r="K28" s="269"/>
      <c r="L28" s="270"/>
      <c r="M28" s="271"/>
      <c r="N28" s="272"/>
      <c r="O28" s="269"/>
      <c r="P28" s="270"/>
      <c r="Q28" s="269"/>
      <c r="R28" s="270"/>
      <c r="S28" s="273"/>
      <c r="T28" s="275"/>
      <c r="U28" s="536">
        <f t="shared" si="0"/>
        <v>0</v>
      </c>
      <c r="V28" s="538">
        <f t="shared" si="1"/>
        <v>0</v>
      </c>
    </row>
    <row r="29" spans="1:22" ht="12.75" customHeight="1">
      <c r="A29" s="175" t="str">
        <f>'t1'!A29</f>
        <v>Sottotenente </v>
      </c>
      <c r="B29" s="244" t="str">
        <f>'t1'!B29</f>
        <v>017225</v>
      </c>
      <c r="C29" s="269"/>
      <c r="D29" s="270"/>
      <c r="E29" s="269"/>
      <c r="F29" s="270"/>
      <c r="G29" s="269"/>
      <c r="H29" s="270"/>
      <c r="I29" s="269"/>
      <c r="J29" s="270"/>
      <c r="K29" s="269"/>
      <c r="L29" s="270"/>
      <c r="M29" s="271"/>
      <c r="N29" s="272"/>
      <c r="O29" s="269"/>
      <c r="P29" s="270"/>
      <c r="Q29" s="269"/>
      <c r="R29" s="270"/>
      <c r="S29" s="273"/>
      <c r="T29" s="275"/>
      <c r="U29" s="536">
        <f t="shared" si="0"/>
        <v>0</v>
      </c>
      <c r="V29" s="538">
        <f t="shared" si="1"/>
        <v>0</v>
      </c>
    </row>
    <row r="30" spans="1:22" ht="12.75" customHeight="1">
      <c r="A30" s="175" t="str">
        <f>'t1'!A30</f>
        <v>Maresciallo Aiutante S.U.P.S. Luogotenente </v>
      </c>
      <c r="B30" s="244" t="str">
        <f>'t1'!B30</f>
        <v>017836</v>
      </c>
      <c r="C30" s="269"/>
      <c r="D30" s="270"/>
      <c r="E30" s="269"/>
      <c r="F30" s="270"/>
      <c r="G30" s="269"/>
      <c r="H30" s="270"/>
      <c r="I30" s="269"/>
      <c r="J30" s="270"/>
      <c r="K30" s="269"/>
      <c r="L30" s="270"/>
      <c r="M30" s="271"/>
      <c r="N30" s="272"/>
      <c r="O30" s="269"/>
      <c r="P30" s="270"/>
      <c r="Q30" s="269"/>
      <c r="R30" s="270"/>
      <c r="S30" s="273"/>
      <c r="T30" s="275"/>
      <c r="U30" s="536">
        <f t="shared" si="0"/>
        <v>0</v>
      </c>
      <c r="V30" s="538">
        <f t="shared" si="1"/>
        <v>0</v>
      </c>
    </row>
    <row r="31" spans="1:22" ht="12.75" customHeight="1">
      <c r="A31" s="175" t="str">
        <f>'t1'!A31</f>
        <v>Maresciallo Aiutante S.Ups Con 8 Anni Nel Grado</v>
      </c>
      <c r="B31" s="244" t="str">
        <f>'t1'!B31</f>
        <v>017837</v>
      </c>
      <c r="C31" s="269"/>
      <c r="D31" s="270"/>
      <c r="E31" s="269"/>
      <c r="F31" s="270"/>
      <c r="G31" s="269"/>
      <c r="H31" s="270"/>
      <c r="I31" s="269"/>
      <c r="J31" s="270"/>
      <c r="K31" s="269"/>
      <c r="L31" s="270"/>
      <c r="M31" s="271"/>
      <c r="N31" s="272"/>
      <c r="O31" s="269"/>
      <c r="P31" s="270"/>
      <c r="Q31" s="269"/>
      <c r="R31" s="270"/>
      <c r="S31" s="273"/>
      <c r="T31" s="275"/>
      <c r="U31" s="536">
        <f t="shared" si="0"/>
        <v>0</v>
      </c>
      <c r="V31" s="538">
        <f t="shared" si="1"/>
        <v>0</v>
      </c>
    </row>
    <row r="32" spans="1:22" ht="12.75" customHeight="1">
      <c r="A32" s="175" t="str">
        <f>'t1'!A32</f>
        <v>Maresciallo Aiutante</v>
      </c>
      <c r="B32" s="244" t="str">
        <f>'t1'!B32</f>
        <v>017237</v>
      </c>
      <c r="C32" s="269"/>
      <c r="D32" s="270"/>
      <c r="E32" s="269"/>
      <c r="F32" s="270"/>
      <c r="G32" s="269"/>
      <c r="H32" s="270"/>
      <c r="I32" s="269"/>
      <c r="J32" s="270"/>
      <c r="K32" s="269"/>
      <c r="L32" s="270"/>
      <c r="M32" s="271"/>
      <c r="N32" s="272"/>
      <c r="O32" s="269"/>
      <c r="P32" s="270"/>
      <c r="Q32" s="269"/>
      <c r="R32" s="270"/>
      <c r="S32" s="273"/>
      <c r="T32" s="275"/>
      <c r="U32" s="536">
        <f t="shared" si="0"/>
        <v>0</v>
      </c>
      <c r="V32" s="538">
        <f t="shared" si="1"/>
        <v>0</v>
      </c>
    </row>
    <row r="33" spans="1:22" ht="12.75" customHeight="1">
      <c r="A33" s="175" t="str">
        <f>'t1'!A33</f>
        <v>Maresciallo Capo Con 10 Anni</v>
      </c>
      <c r="B33" s="244" t="str">
        <f>'t1'!B33</f>
        <v>016MC0</v>
      </c>
      <c r="C33" s="269"/>
      <c r="D33" s="270"/>
      <c r="E33" s="269"/>
      <c r="F33" s="270"/>
      <c r="G33" s="269"/>
      <c r="H33" s="270"/>
      <c r="I33" s="269"/>
      <c r="J33" s="270"/>
      <c r="K33" s="269"/>
      <c r="L33" s="270"/>
      <c r="M33" s="271"/>
      <c r="N33" s="272"/>
      <c r="O33" s="269"/>
      <c r="P33" s="270"/>
      <c r="Q33" s="269"/>
      <c r="R33" s="270"/>
      <c r="S33" s="273"/>
      <c r="T33" s="275"/>
      <c r="U33" s="536">
        <f t="shared" si="0"/>
        <v>0</v>
      </c>
      <c r="V33" s="538">
        <f t="shared" si="1"/>
        <v>0</v>
      </c>
    </row>
    <row r="34" spans="1:22" ht="12.75" customHeight="1">
      <c r="A34" s="175" t="str">
        <f>'t1'!A34</f>
        <v>Maresciallo Capo</v>
      </c>
      <c r="B34" s="244" t="str">
        <f>'t1'!B34</f>
        <v>016224</v>
      </c>
      <c r="C34" s="269"/>
      <c r="D34" s="270"/>
      <c r="E34" s="269"/>
      <c r="F34" s="270"/>
      <c r="G34" s="269"/>
      <c r="H34" s="270"/>
      <c r="I34" s="269"/>
      <c r="J34" s="270"/>
      <c r="K34" s="269"/>
      <c r="L34" s="270"/>
      <c r="M34" s="271"/>
      <c r="N34" s="272"/>
      <c r="O34" s="269"/>
      <c r="P34" s="270"/>
      <c r="Q34" s="269"/>
      <c r="R34" s="270"/>
      <c r="S34" s="273"/>
      <c r="T34" s="275"/>
      <c r="U34" s="536">
        <f t="shared" si="0"/>
        <v>0</v>
      </c>
      <c r="V34" s="538">
        <f t="shared" si="1"/>
        <v>0</v>
      </c>
    </row>
    <row r="35" spans="1:22" ht="12.75" customHeight="1">
      <c r="A35" s="175" t="str">
        <f>'t1'!A35</f>
        <v>Maresciallo Ordinario</v>
      </c>
      <c r="B35" s="244" t="str">
        <f>'t1'!B35</f>
        <v>015238</v>
      </c>
      <c r="C35" s="276"/>
      <c r="D35" s="277"/>
      <c r="E35" s="276"/>
      <c r="F35" s="277"/>
      <c r="G35" s="276"/>
      <c r="H35" s="277"/>
      <c r="I35" s="276"/>
      <c r="J35" s="277"/>
      <c r="K35" s="276"/>
      <c r="L35" s="277"/>
      <c r="M35" s="278"/>
      <c r="N35" s="279"/>
      <c r="O35" s="276"/>
      <c r="P35" s="277"/>
      <c r="Q35" s="276"/>
      <c r="R35" s="277"/>
      <c r="S35" s="280"/>
      <c r="T35" s="281"/>
      <c r="U35" s="536">
        <f t="shared" si="0"/>
        <v>0</v>
      </c>
      <c r="V35" s="538">
        <f t="shared" si="1"/>
        <v>0</v>
      </c>
    </row>
    <row r="36" spans="1:22" ht="12.75" customHeight="1">
      <c r="A36" s="175" t="str">
        <f>'t1'!A36</f>
        <v>Maresciallo</v>
      </c>
      <c r="B36" s="244" t="str">
        <f>'t1'!B36</f>
        <v>014324</v>
      </c>
      <c r="C36" s="276"/>
      <c r="D36" s="277"/>
      <c r="E36" s="276"/>
      <c r="F36" s="277"/>
      <c r="G36" s="276"/>
      <c r="H36" s="277"/>
      <c r="I36" s="276"/>
      <c r="J36" s="277"/>
      <c r="K36" s="276"/>
      <c r="L36" s="277"/>
      <c r="M36" s="278"/>
      <c r="N36" s="279"/>
      <c r="O36" s="276"/>
      <c r="P36" s="277"/>
      <c r="Q36" s="276"/>
      <c r="R36" s="277"/>
      <c r="S36" s="280"/>
      <c r="T36" s="281"/>
      <c r="U36" s="536">
        <f t="shared" si="0"/>
        <v>0</v>
      </c>
      <c r="V36" s="538">
        <f t="shared" si="1"/>
        <v>0</v>
      </c>
    </row>
    <row r="37" spans="1:22" ht="12.75" customHeight="1">
      <c r="A37" s="175" t="str">
        <f>'t1'!A37</f>
        <v>Brigadiere Capo Con 8 Anni Nel Grado</v>
      </c>
      <c r="B37" s="244" t="str">
        <f>'t1'!B37</f>
        <v>015839</v>
      </c>
      <c r="C37" s="276"/>
      <c r="D37" s="277"/>
      <c r="E37" s="276"/>
      <c r="F37" s="277"/>
      <c r="G37" s="276"/>
      <c r="H37" s="277"/>
      <c r="I37" s="276"/>
      <c r="J37" s="277"/>
      <c r="K37" s="276"/>
      <c r="L37" s="277"/>
      <c r="M37" s="278"/>
      <c r="N37" s="279"/>
      <c r="O37" s="276"/>
      <c r="P37" s="277"/>
      <c r="Q37" s="276"/>
      <c r="R37" s="277"/>
      <c r="S37" s="280"/>
      <c r="T37" s="281"/>
      <c r="U37" s="536">
        <f t="shared" si="0"/>
        <v>0</v>
      </c>
      <c r="V37" s="538">
        <f t="shared" si="1"/>
        <v>0</v>
      </c>
    </row>
    <row r="38" spans="1:22" ht="12.75" customHeight="1">
      <c r="A38" s="175" t="str">
        <f>'t1'!A38</f>
        <v>Brigadiere Capo</v>
      </c>
      <c r="B38" s="244" t="str">
        <f>'t1'!B38</f>
        <v>015212</v>
      </c>
      <c r="C38" s="276"/>
      <c r="D38" s="277"/>
      <c r="E38" s="276"/>
      <c r="F38" s="277"/>
      <c r="G38" s="276"/>
      <c r="H38" s="277"/>
      <c r="I38" s="276"/>
      <c r="J38" s="277"/>
      <c r="K38" s="276"/>
      <c r="L38" s="277"/>
      <c r="M38" s="278"/>
      <c r="N38" s="279"/>
      <c r="O38" s="276"/>
      <c r="P38" s="277"/>
      <c r="Q38" s="276"/>
      <c r="R38" s="277"/>
      <c r="S38" s="280"/>
      <c r="T38" s="281"/>
      <c r="U38" s="536">
        <f t="shared" si="0"/>
        <v>0</v>
      </c>
      <c r="V38" s="538">
        <f t="shared" si="1"/>
        <v>0</v>
      </c>
    </row>
    <row r="39" spans="1:22" ht="12.75" customHeight="1">
      <c r="A39" s="175" t="str">
        <f>'t1'!A39</f>
        <v>Brigadiere</v>
      </c>
      <c r="B39" s="244" t="str">
        <f>'t1'!B39</f>
        <v>014211</v>
      </c>
      <c r="C39" s="276"/>
      <c r="D39" s="277"/>
      <c r="E39" s="276"/>
      <c r="F39" s="277"/>
      <c r="G39" s="276"/>
      <c r="H39" s="277"/>
      <c r="I39" s="276"/>
      <c r="J39" s="277"/>
      <c r="K39" s="276"/>
      <c r="L39" s="277"/>
      <c r="M39" s="278"/>
      <c r="N39" s="279"/>
      <c r="O39" s="276"/>
      <c r="P39" s="277"/>
      <c r="Q39" s="276"/>
      <c r="R39" s="277"/>
      <c r="S39" s="280"/>
      <c r="T39" s="281"/>
      <c r="U39" s="536">
        <f t="shared" si="0"/>
        <v>0</v>
      </c>
      <c r="V39" s="538">
        <f t="shared" si="1"/>
        <v>0</v>
      </c>
    </row>
    <row r="40" spans="1:22" ht="12.75" customHeight="1">
      <c r="A40" s="175" t="str">
        <f>'t1'!A40</f>
        <v>Vice Brigadiere</v>
      </c>
      <c r="B40" s="244" t="str">
        <f>'t1'!B40</f>
        <v>014230</v>
      </c>
      <c r="C40" s="276"/>
      <c r="D40" s="277"/>
      <c r="E40" s="276"/>
      <c r="F40" s="277"/>
      <c r="G40" s="276"/>
      <c r="H40" s="277"/>
      <c r="I40" s="276"/>
      <c r="J40" s="277"/>
      <c r="K40" s="276"/>
      <c r="L40" s="277"/>
      <c r="M40" s="278"/>
      <c r="N40" s="279"/>
      <c r="O40" s="276"/>
      <c r="P40" s="277"/>
      <c r="Q40" s="276"/>
      <c r="R40" s="277"/>
      <c r="S40" s="280"/>
      <c r="T40" s="281"/>
      <c r="U40" s="536">
        <f t="shared" si="0"/>
        <v>0</v>
      </c>
      <c r="V40" s="538">
        <f t="shared" si="1"/>
        <v>0</v>
      </c>
    </row>
    <row r="41" spans="1:22" ht="12.75" customHeight="1">
      <c r="A41" s="175" t="str">
        <f>'t1'!A41</f>
        <v>Appuntato Scelto Con 8 Anni Nel Grado</v>
      </c>
      <c r="B41" s="244" t="str">
        <f>'t1'!B41</f>
        <v>013842</v>
      </c>
      <c r="C41" s="276"/>
      <c r="D41" s="277"/>
      <c r="E41" s="276"/>
      <c r="F41" s="277"/>
      <c r="G41" s="276"/>
      <c r="H41" s="277"/>
      <c r="I41" s="276"/>
      <c r="J41" s="277"/>
      <c r="K41" s="276"/>
      <c r="L41" s="277"/>
      <c r="M41" s="278"/>
      <c r="N41" s="279"/>
      <c r="O41" s="276"/>
      <c r="P41" s="277"/>
      <c r="Q41" s="276"/>
      <c r="R41" s="277"/>
      <c r="S41" s="280"/>
      <c r="T41" s="281"/>
      <c r="U41" s="536">
        <f t="shared" si="0"/>
        <v>0</v>
      </c>
      <c r="V41" s="538">
        <f t="shared" si="1"/>
        <v>0</v>
      </c>
    </row>
    <row r="42" spans="1:22" ht="12.75" customHeight="1">
      <c r="A42" s="175" t="str">
        <f>'t1'!A42</f>
        <v>Appuntato Scelto</v>
      </c>
      <c r="B42" s="244" t="str">
        <f>'t1'!B42</f>
        <v>013231</v>
      </c>
      <c r="C42" s="276"/>
      <c r="D42" s="277"/>
      <c r="E42" s="276"/>
      <c r="F42" s="277"/>
      <c r="G42" s="276"/>
      <c r="H42" s="277"/>
      <c r="I42" s="276"/>
      <c r="J42" s="277"/>
      <c r="K42" s="276"/>
      <c r="L42" s="277"/>
      <c r="M42" s="278"/>
      <c r="N42" s="279"/>
      <c r="O42" s="276"/>
      <c r="P42" s="277"/>
      <c r="Q42" s="276"/>
      <c r="R42" s="277"/>
      <c r="S42" s="280"/>
      <c r="T42" s="281"/>
      <c r="U42" s="536">
        <f aca="true" t="shared" si="2" ref="U42:U48">SUM(C42,E42,G42,I42,K42,M42,O42,Q42,S42)</f>
        <v>0</v>
      </c>
      <c r="V42" s="538">
        <f aca="true" t="shared" si="3" ref="V42:V48">SUM(D42,F42,H42,J42,L42,N42,P42,R42,T42)</f>
        <v>0</v>
      </c>
    </row>
    <row r="43" spans="1:22" ht="12.75" customHeight="1">
      <c r="A43" s="175" t="str">
        <f>'t1'!A43</f>
        <v>Appuntato</v>
      </c>
      <c r="B43" s="244" t="str">
        <f>'t1'!B43</f>
        <v>013210</v>
      </c>
      <c r="C43" s="276"/>
      <c r="D43" s="277"/>
      <c r="E43" s="276"/>
      <c r="F43" s="277"/>
      <c r="G43" s="276"/>
      <c r="H43" s="277"/>
      <c r="I43" s="276"/>
      <c r="J43" s="277"/>
      <c r="K43" s="276"/>
      <c r="L43" s="277"/>
      <c r="M43" s="278"/>
      <c r="N43" s="279"/>
      <c r="O43" s="276"/>
      <c r="P43" s="277"/>
      <c r="Q43" s="276"/>
      <c r="R43" s="277"/>
      <c r="S43" s="280"/>
      <c r="T43" s="281"/>
      <c r="U43" s="536">
        <f t="shared" si="2"/>
        <v>0</v>
      </c>
      <c r="V43" s="538">
        <f t="shared" si="3"/>
        <v>0</v>
      </c>
    </row>
    <row r="44" spans="1:22" ht="12.75" customHeight="1">
      <c r="A44" s="175" t="str">
        <f>'t1'!A44</f>
        <v>Carabiniere Scelto</v>
      </c>
      <c r="B44" s="244" t="str">
        <f>'t1'!B44</f>
        <v>013216</v>
      </c>
      <c r="C44" s="276"/>
      <c r="D44" s="277"/>
      <c r="E44" s="276"/>
      <c r="F44" s="277"/>
      <c r="G44" s="276"/>
      <c r="H44" s="277"/>
      <c r="I44" s="276"/>
      <c r="J44" s="277"/>
      <c r="K44" s="276"/>
      <c r="L44" s="277"/>
      <c r="M44" s="278"/>
      <c r="N44" s="279"/>
      <c r="O44" s="276"/>
      <c r="P44" s="277"/>
      <c r="Q44" s="276"/>
      <c r="R44" s="277"/>
      <c r="S44" s="280"/>
      <c r="T44" s="281"/>
      <c r="U44" s="536">
        <f t="shared" si="2"/>
        <v>0</v>
      </c>
      <c r="V44" s="538">
        <f t="shared" si="3"/>
        <v>0</v>
      </c>
    </row>
    <row r="45" spans="1:22" ht="12.75" customHeight="1">
      <c r="A45" s="175" t="str">
        <f>'t1'!A45</f>
        <v>Carabiniere</v>
      </c>
      <c r="B45" s="244" t="str">
        <f>'t1'!B45</f>
        <v>013214</v>
      </c>
      <c r="C45" s="276"/>
      <c r="D45" s="277"/>
      <c r="E45" s="276"/>
      <c r="F45" s="277"/>
      <c r="G45" s="276"/>
      <c r="H45" s="277"/>
      <c r="I45" s="276"/>
      <c r="J45" s="277"/>
      <c r="K45" s="276"/>
      <c r="L45" s="277"/>
      <c r="M45" s="278"/>
      <c r="N45" s="279"/>
      <c r="O45" s="276"/>
      <c r="P45" s="277"/>
      <c r="Q45" s="276"/>
      <c r="R45" s="277"/>
      <c r="S45" s="280"/>
      <c r="T45" s="281"/>
      <c r="U45" s="536">
        <f t="shared" si="2"/>
        <v>0</v>
      </c>
      <c r="V45" s="538">
        <f t="shared" si="3"/>
        <v>0</v>
      </c>
    </row>
    <row r="46" spans="1:22" ht="12.75" customHeight="1">
      <c r="A46" s="175" t="str">
        <f>'t1'!A46</f>
        <v>Tenente In Ferma Prefissata</v>
      </c>
      <c r="B46" s="244" t="str">
        <f>'t1'!B46</f>
        <v>000847</v>
      </c>
      <c r="C46" s="276"/>
      <c r="D46" s="277"/>
      <c r="E46" s="276"/>
      <c r="F46" s="277"/>
      <c r="G46" s="276"/>
      <c r="H46" s="277"/>
      <c r="I46" s="276"/>
      <c r="J46" s="277"/>
      <c r="K46" s="276"/>
      <c r="L46" s="277"/>
      <c r="M46" s="278"/>
      <c r="N46" s="279"/>
      <c r="O46" s="276"/>
      <c r="P46" s="277"/>
      <c r="Q46" s="276"/>
      <c r="R46" s="277"/>
      <c r="S46" s="280"/>
      <c r="T46" s="281"/>
      <c r="U46" s="536">
        <f t="shared" si="2"/>
        <v>0</v>
      </c>
      <c r="V46" s="538">
        <f t="shared" si="3"/>
        <v>0</v>
      </c>
    </row>
    <row r="47" spans="1:22" ht="12.75" customHeight="1">
      <c r="A47" s="175" t="str">
        <f>'t1'!A47</f>
        <v>Sottotenente In Ferma Prefissata</v>
      </c>
      <c r="B47" s="244" t="str">
        <f>'t1'!B47</f>
        <v>000848</v>
      </c>
      <c r="C47" s="276"/>
      <c r="D47" s="277"/>
      <c r="E47" s="276"/>
      <c r="F47" s="277"/>
      <c r="G47" s="276"/>
      <c r="H47" s="277"/>
      <c r="I47" s="276"/>
      <c r="J47" s="277"/>
      <c r="K47" s="276"/>
      <c r="L47" s="277"/>
      <c r="M47" s="278"/>
      <c r="N47" s="279"/>
      <c r="O47" s="276"/>
      <c r="P47" s="277"/>
      <c r="Q47" s="276"/>
      <c r="R47" s="277"/>
      <c r="S47" s="280"/>
      <c r="T47" s="281"/>
      <c r="U47" s="536">
        <f t="shared" si="2"/>
        <v>0</v>
      </c>
      <c r="V47" s="538">
        <f t="shared" si="3"/>
        <v>0</v>
      </c>
    </row>
    <row r="48" spans="1:22" ht="12.75" customHeight="1" thickBot="1">
      <c r="A48" s="175" t="str">
        <f>'t1'!A48</f>
        <v>Allievi</v>
      </c>
      <c r="B48" s="244" t="str">
        <f>'t1'!B48</f>
        <v>000180</v>
      </c>
      <c r="C48" s="276"/>
      <c r="D48" s="277"/>
      <c r="E48" s="276"/>
      <c r="F48" s="277"/>
      <c r="G48" s="276"/>
      <c r="H48" s="277"/>
      <c r="I48" s="276"/>
      <c r="J48" s="277"/>
      <c r="K48" s="276"/>
      <c r="L48" s="277"/>
      <c r="M48" s="278"/>
      <c r="N48" s="279"/>
      <c r="O48" s="276"/>
      <c r="P48" s="277"/>
      <c r="Q48" s="276"/>
      <c r="R48" s="277"/>
      <c r="S48" s="280"/>
      <c r="T48" s="281"/>
      <c r="U48" s="536">
        <f t="shared" si="2"/>
        <v>0</v>
      </c>
      <c r="V48" s="538">
        <f t="shared" si="3"/>
        <v>0</v>
      </c>
    </row>
    <row r="49" spans="1:22" ht="17.25" customHeight="1" thickBot="1" thickTop="1">
      <c r="A49" s="72" t="s">
        <v>5</v>
      </c>
      <c r="B49" s="73"/>
      <c r="C49" s="533">
        <f aca="true" t="shared" si="4" ref="C49:V49">SUM(C6:C48)</f>
        <v>0</v>
      </c>
      <c r="D49" s="534">
        <f t="shared" si="4"/>
        <v>0</v>
      </c>
      <c r="E49" s="533">
        <f t="shared" si="4"/>
        <v>0</v>
      </c>
      <c r="F49" s="534">
        <f t="shared" si="4"/>
        <v>0</v>
      </c>
      <c r="G49" s="533">
        <f t="shared" si="4"/>
        <v>0</v>
      </c>
      <c r="H49" s="534">
        <f t="shared" si="4"/>
        <v>0</v>
      </c>
      <c r="I49" s="533">
        <f t="shared" si="4"/>
        <v>0</v>
      </c>
      <c r="J49" s="534">
        <f t="shared" si="4"/>
        <v>0</v>
      </c>
      <c r="K49" s="533">
        <f t="shared" si="4"/>
        <v>0</v>
      </c>
      <c r="L49" s="534">
        <f t="shared" si="4"/>
        <v>0</v>
      </c>
      <c r="M49" s="533">
        <f t="shared" si="4"/>
        <v>0</v>
      </c>
      <c r="N49" s="534">
        <f t="shared" si="4"/>
        <v>0</v>
      </c>
      <c r="O49" s="533">
        <f t="shared" si="4"/>
        <v>0</v>
      </c>
      <c r="P49" s="534">
        <f t="shared" si="4"/>
        <v>0</v>
      </c>
      <c r="Q49" s="533">
        <f t="shared" si="4"/>
        <v>0</v>
      </c>
      <c r="R49" s="534">
        <f t="shared" si="4"/>
        <v>0</v>
      </c>
      <c r="S49" s="533">
        <f t="shared" si="4"/>
        <v>0</v>
      </c>
      <c r="T49" s="534">
        <f t="shared" si="4"/>
        <v>0</v>
      </c>
      <c r="U49" s="533">
        <f t="shared" si="4"/>
        <v>0</v>
      </c>
      <c r="V49" s="535">
        <f t="shared" si="4"/>
        <v>0</v>
      </c>
    </row>
  </sheetData>
  <sheetProtection password="EA98" sheet="1" scenarios="1" formatColumns="0" selectLockedCells="1" autoFilter="0"/>
  <mergeCells count="11">
    <mergeCell ref="O4:P4"/>
    <mergeCell ref="Q4:R4"/>
    <mergeCell ref="A1:T1"/>
    <mergeCell ref="C4:D4"/>
    <mergeCell ref="E4:F4"/>
    <mergeCell ref="G4:H4"/>
    <mergeCell ref="I4:J4"/>
    <mergeCell ref="P2:V2"/>
    <mergeCell ref="S4:T4"/>
    <mergeCell ref="K4:L4"/>
    <mergeCell ref="M4:N4"/>
  </mergeCells>
  <printOptions horizontalCentered="1" verticalCentered="1"/>
  <pageMargins left="0" right="0" top="0.1968503937007874" bottom="0.17" header="0.18" footer="0.2"/>
  <pageSetup fitToHeight="1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Z50"/>
  <sheetViews>
    <sheetView showGridLines="0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33203125" defaultRowHeight="10.5"/>
  <cols>
    <col min="1" max="1" width="46.83203125" style="41" customWidth="1"/>
    <col min="2" max="2" width="8.16015625" style="43" bestFit="1" customWidth="1"/>
    <col min="3" max="24" width="8" style="41" customWidth="1"/>
    <col min="25" max="26" width="8.16015625" style="41" customWidth="1"/>
    <col min="27" max="16384" width="10.66015625" style="41" customWidth="1"/>
  </cols>
  <sheetData>
    <row r="1" spans="1:26" s="5" customFormat="1" ht="43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Z1" s="362"/>
    </row>
    <row r="2" spans="1:26" ht="30" customHeight="1" thickBot="1">
      <c r="A2" s="42"/>
      <c r="S2" s="660"/>
      <c r="T2" s="660"/>
      <c r="U2" s="660"/>
      <c r="V2" s="660"/>
      <c r="W2" s="660"/>
      <c r="X2" s="660"/>
      <c r="Y2" s="660"/>
      <c r="Z2" s="660"/>
    </row>
    <row r="3" spans="1:26" ht="16.5" customHeight="1" thickBot="1">
      <c r="A3" s="44"/>
      <c r="B3" s="45"/>
      <c r="C3" s="46" t="s">
        <v>198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  <c r="Y3" s="47"/>
      <c r="Z3" s="48"/>
    </row>
    <row r="4" spans="1:26" ht="16.5" customHeight="1" thickTop="1">
      <c r="A4" s="325" t="s">
        <v>77</v>
      </c>
      <c r="B4" s="49" t="s">
        <v>1</v>
      </c>
      <c r="C4" s="666" t="s">
        <v>117</v>
      </c>
      <c r="D4" s="667"/>
      <c r="E4" s="187" t="s">
        <v>118</v>
      </c>
      <c r="F4" s="186"/>
      <c r="G4" s="666" t="s">
        <v>14</v>
      </c>
      <c r="H4" s="667"/>
      <c r="I4" s="666" t="s">
        <v>15</v>
      </c>
      <c r="J4" s="667"/>
      <c r="K4" s="666" t="s">
        <v>16</v>
      </c>
      <c r="L4" s="667"/>
      <c r="M4" s="666" t="s">
        <v>17</v>
      </c>
      <c r="N4" s="667"/>
      <c r="O4" s="666" t="s">
        <v>18</v>
      </c>
      <c r="P4" s="667"/>
      <c r="Q4" s="666" t="s">
        <v>19</v>
      </c>
      <c r="R4" s="667"/>
      <c r="S4" s="666" t="s">
        <v>20</v>
      </c>
      <c r="T4" s="667"/>
      <c r="U4" s="666" t="s">
        <v>21</v>
      </c>
      <c r="V4" s="667"/>
      <c r="W4" s="666" t="s">
        <v>119</v>
      </c>
      <c r="X4" s="668"/>
      <c r="Y4" s="666" t="s">
        <v>5</v>
      </c>
      <c r="Z4" s="668"/>
    </row>
    <row r="5" spans="1:26" ht="12" thickBot="1">
      <c r="A5" s="50"/>
      <c r="B5" s="51"/>
      <c r="C5" s="52" t="s">
        <v>22</v>
      </c>
      <c r="D5" s="53" t="s">
        <v>23</v>
      </c>
      <c r="E5" s="52" t="s">
        <v>22</v>
      </c>
      <c r="F5" s="53" t="s">
        <v>23</v>
      </c>
      <c r="G5" s="52" t="s">
        <v>22</v>
      </c>
      <c r="H5" s="53" t="s">
        <v>23</v>
      </c>
      <c r="I5" s="52" t="s">
        <v>22</v>
      </c>
      <c r="J5" s="53" t="s">
        <v>23</v>
      </c>
      <c r="K5" s="52" t="s">
        <v>22</v>
      </c>
      <c r="L5" s="53" t="s">
        <v>23</v>
      </c>
      <c r="M5" s="52" t="s">
        <v>22</v>
      </c>
      <c r="N5" s="53" t="s">
        <v>23</v>
      </c>
      <c r="O5" s="52" t="s">
        <v>22</v>
      </c>
      <c r="P5" s="53" t="s">
        <v>23</v>
      </c>
      <c r="Q5" s="52" t="s">
        <v>22</v>
      </c>
      <c r="R5" s="53" t="s">
        <v>23</v>
      </c>
      <c r="S5" s="52" t="s">
        <v>22</v>
      </c>
      <c r="T5" s="53" t="s">
        <v>23</v>
      </c>
      <c r="U5" s="52" t="s">
        <v>22</v>
      </c>
      <c r="V5" s="53" t="s">
        <v>23</v>
      </c>
      <c r="W5" s="52" t="s">
        <v>22</v>
      </c>
      <c r="X5" s="54" t="s">
        <v>23</v>
      </c>
      <c r="Y5" s="52" t="s">
        <v>22</v>
      </c>
      <c r="Z5" s="54" t="s">
        <v>23</v>
      </c>
    </row>
    <row r="6" spans="1:26" ht="13.5" customHeight="1" thickTop="1">
      <c r="A6" s="19" t="str">
        <f>'t1'!A6</f>
        <v>Comandante Generale</v>
      </c>
      <c r="B6" s="254" t="str">
        <f>'t1'!B6</f>
        <v>0D0219</v>
      </c>
      <c r="C6" s="297"/>
      <c r="D6" s="298"/>
      <c r="E6" s="299"/>
      <c r="F6" s="298"/>
      <c r="G6" s="297"/>
      <c r="H6" s="298"/>
      <c r="I6" s="297"/>
      <c r="J6" s="298"/>
      <c r="K6" s="297"/>
      <c r="L6" s="298"/>
      <c r="M6" s="297"/>
      <c r="N6" s="298"/>
      <c r="O6" s="299"/>
      <c r="P6" s="300"/>
      <c r="Q6" s="297"/>
      <c r="R6" s="298"/>
      <c r="S6" s="297"/>
      <c r="T6" s="298"/>
      <c r="U6" s="297"/>
      <c r="V6" s="298"/>
      <c r="W6" s="301"/>
      <c r="X6" s="302"/>
      <c r="Y6" s="539">
        <f>SUM(C6,E6,G6,I6,K6,M6,O6,Q6,S6,U6,W6)</f>
        <v>0</v>
      </c>
      <c r="Z6" s="540">
        <f>SUM(D6,F6,H6,J6,L6,N6,P6,R6,T6,V6,X6)</f>
        <v>0</v>
      </c>
    </row>
    <row r="7" spans="1:26" ht="13.5" customHeight="1">
      <c r="A7" s="175" t="str">
        <f>'t1'!A7</f>
        <v>Generale Corpo di Armata</v>
      </c>
      <c r="B7" s="244" t="str">
        <f>'t1'!B7</f>
        <v>0D0554</v>
      </c>
      <c r="C7" s="297"/>
      <c r="D7" s="298"/>
      <c r="E7" s="299"/>
      <c r="F7" s="298"/>
      <c r="G7" s="297"/>
      <c r="H7" s="298"/>
      <c r="I7" s="297"/>
      <c r="J7" s="298"/>
      <c r="K7" s="297"/>
      <c r="L7" s="298"/>
      <c r="M7" s="297"/>
      <c r="N7" s="298"/>
      <c r="O7" s="299"/>
      <c r="P7" s="300"/>
      <c r="Q7" s="297"/>
      <c r="R7" s="298"/>
      <c r="S7" s="297"/>
      <c r="T7" s="298"/>
      <c r="U7" s="297"/>
      <c r="V7" s="298"/>
      <c r="W7" s="301"/>
      <c r="X7" s="298"/>
      <c r="Y7" s="541">
        <f aca="true" t="shared" si="0" ref="Y7:Y48">SUM(C7,E7,G7,I7,K7,M7,O7,Q7,S7,U7,W7)</f>
        <v>0</v>
      </c>
      <c r="Z7" s="542">
        <f aca="true" t="shared" si="1" ref="Z7:Z48">SUM(D7,F7,H7,J7,L7,N7,P7,R7,T7,V7,X7)</f>
        <v>0</v>
      </c>
    </row>
    <row r="8" spans="1:26" ht="13.5" customHeight="1">
      <c r="A8" s="175" t="str">
        <f>'t1'!A8</f>
        <v>Generale di Divisione</v>
      </c>
      <c r="B8" s="244" t="str">
        <f>'t1'!B8</f>
        <v>0D0221</v>
      </c>
      <c r="C8" s="297"/>
      <c r="D8" s="298"/>
      <c r="E8" s="299"/>
      <c r="F8" s="298"/>
      <c r="G8" s="297"/>
      <c r="H8" s="298"/>
      <c r="I8" s="297"/>
      <c r="J8" s="298"/>
      <c r="K8" s="297"/>
      <c r="L8" s="298"/>
      <c r="M8" s="297"/>
      <c r="N8" s="298"/>
      <c r="O8" s="299"/>
      <c r="P8" s="300"/>
      <c r="Q8" s="297"/>
      <c r="R8" s="298"/>
      <c r="S8" s="297"/>
      <c r="T8" s="298"/>
      <c r="U8" s="297"/>
      <c r="V8" s="298"/>
      <c r="W8" s="301"/>
      <c r="X8" s="298"/>
      <c r="Y8" s="541">
        <f t="shared" si="0"/>
        <v>0</v>
      </c>
      <c r="Z8" s="542">
        <f t="shared" si="1"/>
        <v>0</v>
      </c>
    </row>
    <row r="9" spans="1:26" ht="13.5" customHeight="1">
      <c r="A9" s="175" t="str">
        <f>'t1'!A9</f>
        <v>Generale di Brigata</v>
      </c>
      <c r="B9" s="244" t="str">
        <f>'t1'!B9</f>
        <v>0D0220</v>
      </c>
      <c r="C9" s="297"/>
      <c r="D9" s="298"/>
      <c r="E9" s="299"/>
      <c r="F9" s="298"/>
      <c r="G9" s="297"/>
      <c r="H9" s="298"/>
      <c r="I9" s="297"/>
      <c r="J9" s="298"/>
      <c r="K9" s="297"/>
      <c r="L9" s="298"/>
      <c r="M9" s="297"/>
      <c r="N9" s="298"/>
      <c r="O9" s="299"/>
      <c r="P9" s="300"/>
      <c r="Q9" s="297"/>
      <c r="R9" s="298"/>
      <c r="S9" s="297"/>
      <c r="T9" s="298"/>
      <c r="U9" s="297"/>
      <c r="V9" s="298"/>
      <c r="W9" s="301"/>
      <c r="X9" s="298"/>
      <c r="Y9" s="541">
        <f t="shared" si="0"/>
        <v>0</v>
      </c>
      <c r="Z9" s="542">
        <f t="shared" si="1"/>
        <v>0</v>
      </c>
    </row>
    <row r="10" spans="1:26" ht="13.5" customHeight="1">
      <c r="A10" s="175" t="str">
        <f>'t1'!A10</f>
        <v>Colonnello + 25 Anni</v>
      </c>
      <c r="B10" s="244" t="str">
        <f>'t1'!B10</f>
        <v>0D0218</v>
      </c>
      <c r="C10" s="297"/>
      <c r="D10" s="298"/>
      <c r="E10" s="299"/>
      <c r="F10" s="298"/>
      <c r="G10" s="297"/>
      <c r="H10" s="298"/>
      <c r="I10" s="297"/>
      <c r="J10" s="298"/>
      <c r="K10" s="297"/>
      <c r="L10" s="298"/>
      <c r="M10" s="297"/>
      <c r="N10" s="298"/>
      <c r="O10" s="299"/>
      <c r="P10" s="300"/>
      <c r="Q10" s="297"/>
      <c r="R10" s="298"/>
      <c r="S10" s="297"/>
      <c r="T10" s="298"/>
      <c r="U10" s="297"/>
      <c r="V10" s="298"/>
      <c r="W10" s="301"/>
      <c r="X10" s="298"/>
      <c r="Y10" s="541">
        <f t="shared" si="0"/>
        <v>0</v>
      </c>
      <c r="Z10" s="542">
        <f t="shared" si="1"/>
        <v>0</v>
      </c>
    </row>
    <row r="11" spans="1:26" ht="13.5" customHeight="1">
      <c r="A11" s="175" t="str">
        <f>'t1'!A11</f>
        <v>Colonnello + 23 Anni</v>
      </c>
      <c r="B11" s="244" t="str">
        <f>'t1'!B11</f>
        <v>0D0524</v>
      </c>
      <c r="C11" s="297"/>
      <c r="D11" s="298"/>
      <c r="E11" s="299"/>
      <c r="F11" s="298"/>
      <c r="G11" s="297"/>
      <c r="H11" s="298"/>
      <c r="I11" s="297"/>
      <c r="J11" s="298"/>
      <c r="K11" s="297"/>
      <c r="L11" s="298"/>
      <c r="M11" s="297"/>
      <c r="N11" s="298"/>
      <c r="O11" s="299"/>
      <c r="P11" s="300"/>
      <c r="Q11" s="297"/>
      <c r="R11" s="298"/>
      <c r="S11" s="297"/>
      <c r="T11" s="298"/>
      <c r="U11" s="297"/>
      <c r="V11" s="298"/>
      <c r="W11" s="301"/>
      <c r="X11" s="298"/>
      <c r="Y11" s="541">
        <f t="shared" si="0"/>
        <v>0</v>
      </c>
      <c r="Z11" s="542">
        <f t="shared" si="1"/>
        <v>0</v>
      </c>
    </row>
    <row r="12" spans="1:26" ht="13.5" customHeight="1">
      <c r="A12" s="175" t="str">
        <f>'t1'!A12</f>
        <v>Colonnello</v>
      </c>
      <c r="B12" s="244" t="str">
        <f>'t1'!B12</f>
        <v>0D0217</v>
      </c>
      <c r="C12" s="297"/>
      <c r="D12" s="298"/>
      <c r="E12" s="299"/>
      <c r="F12" s="298"/>
      <c r="G12" s="297"/>
      <c r="H12" s="298"/>
      <c r="I12" s="297"/>
      <c r="J12" s="298"/>
      <c r="K12" s="297"/>
      <c r="L12" s="298"/>
      <c r="M12" s="297"/>
      <c r="N12" s="298"/>
      <c r="O12" s="299"/>
      <c r="P12" s="300"/>
      <c r="Q12" s="297"/>
      <c r="R12" s="298"/>
      <c r="S12" s="297"/>
      <c r="T12" s="298"/>
      <c r="U12" s="297"/>
      <c r="V12" s="298"/>
      <c r="W12" s="301"/>
      <c r="X12" s="298"/>
      <c r="Y12" s="541">
        <f t="shared" si="0"/>
        <v>0</v>
      </c>
      <c r="Z12" s="542">
        <f t="shared" si="1"/>
        <v>0</v>
      </c>
    </row>
    <row r="13" spans="1:26" ht="13.5" customHeight="1">
      <c r="A13" s="175" t="str">
        <f>'t1'!A13</f>
        <v>Tenente Colonnello + 25 Anni</v>
      </c>
      <c r="B13" s="244" t="str">
        <f>'t1'!B13</f>
        <v>0D0229</v>
      </c>
      <c r="C13" s="297"/>
      <c r="D13" s="298"/>
      <c r="E13" s="299"/>
      <c r="F13" s="298"/>
      <c r="G13" s="297"/>
      <c r="H13" s="298"/>
      <c r="I13" s="297"/>
      <c r="J13" s="298"/>
      <c r="K13" s="297"/>
      <c r="L13" s="298"/>
      <c r="M13" s="297"/>
      <c r="N13" s="298"/>
      <c r="O13" s="299"/>
      <c r="P13" s="300"/>
      <c r="Q13" s="297"/>
      <c r="R13" s="298"/>
      <c r="S13" s="297"/>
      <c r="T13" s="298"/>
      <c r="U13" s="297"/>
      <c r="V13" s="298"/>
      <c r="W13" s="301"/>
      <c r="X13" s="298"/>
      <c r="Y13" s="541">
        <f t="shared" si="0"/>
        <v>0</v>
      </c>
      <c r="Z13" s="542">
        <f t="shared" si="1"/>
        <v>0</v>
      </c>
    </row>
    <row r="14" spans="1:26" ht="13.5" customHeight="1">
      <c r="A14" s="175" t="str">
        <f>'t1'!A14</f>
        <v>Tenente Colonnello + 23 Anni</v>
      </c>
      <c r="B14" s="244" t="str">
        <f>'t1'!B14</f>
        <v>0D0525</v>
      </c>
      <c r="C14" s="297"/>
      <c r="D14" s="298"/>
      <c r="E14" s="299"/>
      <c r="F14" s="298"/>
      <c r="G14" s="297"/>
      <c r="H14" s="298"/>
      <c r="I14" s="297"/>
      <c r="J14" s="298"/>
      <c r="K14" s="297"/>
      <c r="L14" s="298"/>
      <c r="M14" s="297"/>
      <c r="N14" s="298"/>
      <c r="O14" s="299"/>
      <c r="P14" s="300"/>
      <c r="Q14" s="297"/>
      <c r="R14" s="298"/>
      <c r="S14" s="297"/>
      <c r="T14" s="298"/>
      <c r="U14" s="297"/>
      <c r="V14" s="298"/>
      <c r="W14" s="301"/>
      <c r="X14" s="298"/>
      <c r="Y14" s="541">
        <f t="shared" si="0"/>
        <v>0</v>
      </c>
      <c r="Z14" s="542">
        <f t="shared" si="1"/>
        <v>0</v>
      </c>
    </row>
    <row r="15" spans="1:26" ht="13.5" customHeight="1">
      <c r="A15" s="175" t="str">
        <f>'t1'!A15</f>
        <v>Tenente Colonnello + 15 Anni</v>
      </c>
      <c r="B15" s="244" t="str">
        <f>'t1'!B15</f>
        <v>0D0228</v>
      </c>
      <c r="C15" s="297"/>
      <c r="D15" s="298"/>
      <c r="E15" s="299"/>
      <c r="F15" s="298"/>
      <c r="G15" s="297"/>
      <c r="H15" s="298"/>
      <c r="I15" s="297"/>
      <c r="J15" s="298"/>
      <c r="K15" s="297"/>
      <c r="L15" s="298"/>
      <c r="M15" s="297"/>
      <c r="N15" s="298"/>
      <c r="O15" s="299"/>
      <c r="P15" s="300"/>
      <c r="Q15" s="297"/>
      <c r="R15" s="298"/>
      <c r="S15" s="297"/>
      <c r="T15" s="298"/>
      <c r="U15" s="297"/>
      <c r="V15" s="298"/>
      <c r="W15" s="301"/>
      <c r="X15" s="298"/>
      <c r="Y15" s="541">
        <f t="shared" si="0"/>
        <v>0</v>
      </c>
      <c r="Z15" s="542">
        <f t="shared" si="1"/>
        <v>0</v>
      </c>
    </row>
    <row r="16" spans="1:26" ht="13.5" customHeight="1">
      <c r="A16" s="175" t="str">
        <f>'t1'!A16</f>
        <v>Tenente Colonnello + 13 Anni</v>
      </c>
      <c r="B16" s="244" t="str">
        <f>'t1'!B16</f>
        <v>0D0526</v>
      </c>
      <c r="C16" s="297"/>
      <c r="D16" s="298"/>
      <c r="E16" s="299"/>
      <c r="F16" s="298"/>
      <c r="G16" s="297"/>
      <c r="H16" s="298"/>
      <c r="I16" s="297"/>
      <c r="J16" s="298"/>
      <c r="K16" s="297"/>
      <c r="L16" s="298"/>
      <c r="M16" s="297"/>
      <c r="N16" s="298"/>
      <c r="O16" s="299"/>
      <c r="P16" s="300"/>
      <c r="Q16" s="297"/>
      <c r="R16" s="298"/>
      <c r="S16" s="297"/>
      <c r="T16" s="298"/>
      <c r="U16" s="297"/>
      <c r="V16" s="298"/>
      <c r="W16" s="301"/>
      <c r="X16" s="298"/>
      <c r="Y16" s="541">
        <f t="shared" si="0"/>
        <v>0</v>
      </c>
      <c r="Z16" s="542">
        <f t="shared" si="1"/>
        <v>0</v>
      </c>
    </row>
    <row r="17" spans="1:26" ht="13.5" customHeight="1">
      <c r="A17" s="175" t="str">
        <f>'t1'!A17</f>
        <v>Maggiore + 25 Anni</v>
      </c>
      <c r="B17" s="244" t="str">
        <f>'t1'!B17</f>
        <v>0D0223</v>
      </c>
      <c r="C17" s="297"/>
      <c r="D17" s="298"/>
      <c r="E17" s="299"/>
      <c r="F17" s="298"/>
      <c r="G17" s="297"/>
      <c r="H17" s="298"/>
      <c r="I17" s="297"/>
      <c r="J17" s="298"/>
      <c r="K17" s="297"/>
      <c r="L17" s="298"/>
      <c r="M17" s="297"/>
      <c r="N17" s="298"/>
      <c r="O17" s="299"/>
      <c r="P17" s="300"/>
      <c r="Q17" s="297"/>
      <c r="R17" s="298"/>
      <c r="S17" s="297"/>
      <c r="T17" s="298"/>
      <c r="U17" s="297"/>
      <c r="V17" s="298"/>
      <c r="W17" s="301"/>
      <c r="X17" s="298"/>
      <c r="Y17" s="541">
        <f t="shared" si="0"/>
        <v>0</v>
      </c>
      <c r="Z17" s="542">
        <f t="shared" si="1"/>
        <v>0</v>
      </c>
    </row>
    <row r="18" spans="1:26" ht="13.5" customHeight="1">
      <c r="A18" s="175" t="str">
        <f>'t1'!A18</f>
        <v>Maggiore + 23 Anni</v>
      </c>
      <c r="B18" s="244" t="str">
        <f>'t1'!B18</f>
        <v>0D0527</v>
      </c>
      <c r="C18" s="297"/>
      <c r="D18" s="298"/>
      <c r="E18" s="299"/>
      <c r="F18" s="298"/>
      <c r="G18" s="297"/>
      <c r="H18" s="298"/>
      <c r="I18" s="297"/>
      <c r="J18" s="298"/>
      <c r="K18" s="297"/>
      <c r="L18" s="298"/>
      <c r="M18" s="297"/>
      <c r="N18" s="298"/>
      <c r="O18" s="299"/>
      <c r="P18" s="300"/>
      <c r="Q18" s="297"/>
      <c r="R18" s="298"/>
      <c r="S18" s="297"/>
      <c r="T18" s="298"/>
      <c r="U18" s="297"/>
      <c r="V18" s="298"/>
      <c r="W18" s="301"/>
      <c r="X18" s="298"/>
      <c r="Y18" s="541">
        <f t="shared" si="0"/>
        <v>0</v>
      </c>
      <c r="Z18" s="542">
        <f t="shared" si="1"/>
        <v>0</v>
      </c>
    </row>
    <row r="19" spans="1:26" ht="13.5" customHeight="1">
      <c r="A19" s="175" t="str">
        <f>'t1'!A19</f>
        <v>Maggiore + 15 Anni</v>
      </c>
      <c r="B19" s="244" t="str">
        <f>'t1'!B19</f>
        <v>0D0302</v>
      </c>
      <c r="C19" s="297"/>
      <c r="D19" s="298"/>
      <c r="E19" s="299"/>
      <c r="F19" s="298"/>
      <c r="G19" s="297"/>
      <c r="H19" s="298"/>
      <c r="I19" s="297"/>
      <c r="J19" s="298"/>
      <c r="K19" s="297"/>
      <c r="L19" s="298"/>
      <c r="M19" s="297"/>
      <c r="N19" s="298"/>
      <c r="O19" s="299"/>
      <c r="P19" s="300"/>
      <c r="Q19" s="297"/>
      <c r="R19" s="298"/>
      <c r="S19" s="297"/>
      <c r="T19" s="298"/>
      <c r="U19" s="297"/>
      <c r="V19" s="298"/>
      <c r="W19" s="301"/>
      <c r="X19" s="298"/>
      <c r="Y19" s="541">
        <f t="shared" si="0"/>
        <v>0</v>
      </c>
      <c r="Z19" s="542">
        <f t="shared" si="1"/>
        <v>0</v>
      </c>
    </row>
    <row r="20" spans="1:26" ht="13.5" customHeight="1">
      <c r="A20" s="175" t="str">
        <f>'t1'!A20</f>
        <v>Maggiore + 13 Anni</v>
      </c>
      <c r="B20" s="244" t="str">
        <f>'t1'!B20</f>
        <v>0D0528</v>
      </c>
      <c r="C20" s="297"/>
      <c r="D20" s="298"/>
      <c r="E20" s="299"/>
      <c r="F20" s="298"/>
      <c r="G20" s="297"/>
      <c r="H20" s="298"/>
      <c r="I20" s="297"/>
      <c r="J20" s="298"/>
      <c r="K20" s="297"/>
      <c r="L20" s="298"/>
      <c r="M20" s="297"/>
      <c r="N20" s="298"/>
      <c r="O20" s="299"/>
      <c r="P20" s="300"/>
      <c r="Q20" s="297"/>
      <c r="R20" s="298"/>
      <c r="S20" s="297"/>
      <c r="T20" s="298"/>
      <c r="U20" s="297"/>
      <c r="V20" s="298"/>
      <c r="W20" s="301"/>
      <c r="X20" s="298"/>
      <c r="Y20" s="541">
        <f t="shared" si="0"/>
        <v>0</v>
      </c>
      <c r="Z20" s="542">
        <f t="shared" si="1"/>
        <v>0</v>
      </c>
    </row>
    <row r="21" spans="1:26" ht="13.5" customHeight="1">
      <c r="A21" s="175" t="str">
        <f>'t1'!A21</f>
        <v>Capitano + 25 Anni</v>
      </c>
      <c r="B21" s="244" t="str">
        <f>'t1'!B21</f>
        <v>0D0233</v>
      </c>
      <c r="C21" s="297"/>
      <c r="D21" s="298"/>
      <c r="E21" s="299"/>
      <c r="F21" s="298"/>
      <c r="G21" s="297"/>
      <c r="H21" s="298"/>
      <c r="I21" s="297"/>
      <c r="J21" s="298"/>
      <c r="K21" s="297"/>
      <c r="L21" s="298"/>
      <c r="M21" s="297"/>
      <c r="N21" s="298"/>
      <c r="O21" s="299"/>
      <c r="P21" s="300"/>
      <c r="Q21" s="297"/>
      <c r="R21" s="298"/>
      <c r="S21" s="297"/>
      <c r="T21" s="298"/>
      <c r="U21" s="297"/>
      <c r="V21" s="298"/>
      <c r="W21" s="301"/>
      <c r="X21" s="298"/>
      <c r="Y21" s="541">
        <f t="shared" si="0"/>
        <v>0</v>
      </c>
      <c r="Z21" s="542">
        <f t="shared" si="1"/>
        <v>0</v>
      </c>
    </row>
    <row r="22" spans="1:26" ht="13.5" customHeight="1">
      <c r="A22" s="175" t="str">
        <f>'t1'!A22</f>
        <v>Capitano + 23 Anni</v>
      </c>
      <c r="B22" s="244" t="str">
        <f>'t1'!B22</f>
        <v>0D0529</v>
      </c>
      <c r="C22" s="297"/>
      <c r="D22" s="298"/>
      <c r="E22" s="299"/>
      <c r="F22" s="298"/>
      <c r="G22" s="297"/>
      <c r="H22" s="298"/>
      <c r="I22" s="297"/>
      <c r="J22" s="298"/>
      <c r="K22" s="297"/>
      <c r="L22" s="298"/>
      <c r="M22" s="297"/>
      <c r="N22" s="298"/>
      <c r="O22" s="299"/>
      <c r="P22" s="300"/>
      <c r="Q22" s="297"/>
      <c r="R22" s="298"/>
      <c r="S22" s="297"/>
      <c r="T22" s="298"/>
      <c r="U22" s="297"/>
      <c r="V22" s="298"/>
      <c r="W22" s="301"/>
      <c r="X22" s="298"/>
      <c r="Y22" s="541">
        <f t="shared" si="0"/>
        <v>0</v>
      </c>
      <c r="Z22" s="542">
        <f t="shared" si="1"/>
        <v>0</v>
      </c>
    </row>
    <row r="23" spans="1:26" ht="13.5" customHeight="1">
      <c r="A23" s="175" t="str">
        <f>'t1'!A23</f>
        <v>Capitano + 15 Anni</v>
      </c>
      <c r="B23" s="244" t="str">
        <f>'t1'!B23</f>
        <v>0D0232</v>
      </c>
      <c r="C23" s="297"/>
      <c r="D23" s="298"/>
      <c r="E23" s="299"/>
      <c r="F23" s="298"/>
      <c r="G23" s="297"/>
      <c r="H23" s="298"/>
      <c r="I23" s="297"/>
      <c r="J23" s="298"/>
      <c r="K23" s="297"/>
      <c r="L23" s="298"/>
      <c r="M23" s="297"/>
      <c r="N23" s="298"/>
      <c r="O23" s="299"/>
      <c r="P23" s="300"/>
      <c r="Q23" s="297"/>
      <c r="R23" s="298"/>
      <c r="S23" s="297"/>
      <c r="T23" s="298"/>
      <c r="U23" s="297"/>
      <c r="V23" s="298"/>
      <c r="W23" s="301"/>
      <c r="X23" s="298"/>
      <c r="Y23" s="541">
        <f t="shared" si="0"/>
        <v>0</v>
      </c>
      <c r="Z23" s="542">
        <f t="shared" si="1"/>
        <v>0</v>
      </c>
    </row>
    <row r="24" spans="1:26" ht="13.5" customHeight="1">
      <c r="A24" s="175" t="str">
        <f>'t1'!A24</f>
        <v>Capitano + 13 Anni</v>
      </c>
      <c r="B24" s="244" t="str">
        <f>'t1'!B24</f>
        <v>0D0530</v>
      </c>
      <c r="C24" s="297"/>
      <c r="D24" s="298"/>
      <c r="E24" s="299"/>
      <c r="F24" s="298"/>
      <c r="G24" s="297"/>
      <c r="H24" s="298"/>
      <c r="I24" s="297"/>
      <c r="J24" s="298"/>
      <c r="K24" s="297"/>
      <c r="L24" s="298"/>
      <c r="M24" s="297"/>
      <c r="N24" s="298"/>
      <c r="O24" s="299"/>
      <c r="P24" s="300"/>
      <c r="Q24" s="297"/>
      <c r="R24" s="298"/>
      <c r="S24" s="297"/>
      <c r="T24" s="298"/>
      <c r="U24" s="297"/>
      <c r="V24" s="298"/>
      <c r="W24" s="301"/>
      <c r="X24" s="298"/>
      <c r="Y24" s="541">
        <f t="shared" si="0"/>
        <v>0</v>
      </c>
      <c r="Z24" s="542">
        <f t="shared" si="1"/>
        <v>0</v>
      </c>
    </row>
    <row r="25" spans="1:26" ht="13.5" customHeight="1">
      <c r="A25" s="175" t="str">
        <f>'t1'!A25</f>
        <v>Tenente Colonnello</v>
      </c>
      <c r="B25" s="244" t="str">
        <f>'t1'!B25</f>
        <v>019312</v>
      </c>
      <c r="C25" s="297"/>
      <c r="D25" s="298"/>
      <c r="E25" s="299"/>
      <c r="F25" s="298"/>
      <c r="G25" s="297"/>
      <c r="H25" s="298"/>
      <c r="I25" s="297"/>
      <c r="J25" s="298"/>
      <c r="K25" s="297"/>
      <c r="L25" s="298"/>
      <c r="M25" s="297"/>
      <c r="N25" s="298"/>
      <c r="O25" s="299"/>
      <c r="P25" s="300"/>
      <c r="Q25" s="297"/>
      <c r="R25" s="298"/>
      <c r="S25" s="297"/>
      <c r="T25" s="298"/>
      <c r="U25" s="297"/>
      <c r="V25" s="298"/>
      <c r="W25" s="301"/>
      <c r="X25" s="298"/>
      <c r="Y25" s="541">
        <f t="shared" si="0"/>
        <v>0</v>
      </c>
      <c r="Z25" s="542">
        <f t="shared" si="1"/>
        <v>0</v>
      </c>
    </row>
    <row r="26" spans="1:26" ht="13.5" customHeight="1">
      <c r="A26" s="175" t="str">
        <f>'t1'!A26</f>
        <v>Maggiore </v>
      </c>
      <c r="B26" s="244" t="str">
        <f>'t1'!B26</f>
        <v>019222</v>
      </c>
      <c r="C26" s="297"/>
      <c r="D26" s="298"/>
      <c r="E26" s="299"/>
      <c r="F26" s="298"/>
      <c r="G26" s="297"/>
      <c r="H26" s="298"/>
      <c r="I26" s="297"/>
      <c r="J26" s="298"/>
      <c r="K26" s="297"/>
      <c r="L26" s="298"/>
      <c r="M26" s="297"/>
      <c r="N26" s="298"/>
      <c r="O26" s="299"/>
      <c r="P26" s="300"/>
      <c r="Q26" s="297"/>
      <c r="R26" s="298"/>
      <c r="S26" s="297"/>
      <c r="T26" s="298"/>
      <c r="U26" s="297"/>
      <c r="V26" s="298"/>
      <c r="W26" s="301"/>
      <c r="X26" s="298"/>
      <c r="Y26" s="541">
        <f t="shared" si="0"/>
        <v>0</v>
      </c>
      <c r="Z26" s="542">
        <f t="shared" si="1"/>
        <v>0</v>
      </c>
    </row>
    <row r="27" spans="1:26" ht="13.5" customHeight="1">
      <c r="A27" s="175" t="str">
        <f>'t1'!A27</f>
        <v>Capitano</v>
      </c>
      <c r="B27" s="244" t="str">
        <f>'t1'!B27</f>
        <v>018213</v>
      </c>
      <c r="C27" s="297"/>
      <c r="D27" s="298"/>
      <c r="E27" s="299"/>
      <c r="F27" s="298"/>
      <c r="G27" s="297"/>
      <c r="H27" s="298"/>
      <c r="I27" s="297"/>
      <c r="J27" s="298"/>
      <c r="K27" s="297"/>
      <c r="L27" s="298"/>
      <c r="M27" s="297"/>
      <c r="N27" s="298"/>
      <c r="O27" s="299"/>
      <c r="P27" s="300"/>
      <c r="Q27" s="297"/>
      <c r="R27" s="298"/>
      <c r="S27" s="297"/>
      <c r="T27" s="298"/>
      <c r="U27" s="297"/>
      <c r="V27" s="298"/>
      <c r="W27" s="301"/>
      <c r="X27" s="298"/>
      <c r="Y27" s="541">
        <f t="shared" si="0"/>
        <v>0</v>
      </c>
      <c r="Z27" s="542">
        <f t="shared" si="1"/>
        <v>0</v>
      </c>
    </row>
    <row r="28" spans="1:26" ht="13.5" customHeight="1">
      <c r="A28" s="175" t="str">
        <f>'t1'!A28</f>
        <v>Tenente </v>
      </c>
      <c r="B28" s="244" t="str">
        <f>'t1'!B28</f>
        <v>018226</v>
      </c>
      <c r="C28" s="297"/>
      <c r="D28" s="298"/>
      <c r="E28" s="299"/>
      <c r="F28" s="298"/>
      <c r="G28" s="297"/>
      <c r="H28" s="298"/>
      <c r="I28" s="297"/>
      <c r="J28" s="298"/>
      <c r="K28" s="297"/>
      <c r="L28" s="298"/>
      <c r="M28" s="297"/>
      <c r="N28" s="298"/>
      <c r="O28" s="299"/>
      <c r="P28" s="300"/>
      <c r="Q28" s="297"/>
      <c r="R28" s="298"/>
      <c r="S28" s="297"/>
      <c r="T28" s="298"/>
      <c r="U28" s="297"/>
      <c r="V28" s="298"/>
      <c r="W28" s="301"/>
      <c r="X28" s="298"/>
      <c r="Y28" s="541">
        <f t="shared" si="0"/>
        <v>0</v>
      </c>
      <c r="Z28" s="542">
        <f t="shared" si="1"/>
        <v>0</v>
      </c>
    </row>
    <row r="29" spans="1:26" ht="13.5" customHeight="1">
      <c r="A29" s="175" t="str">
        <f>'t1'!A29</f>
        <v>Sottotenente </v>
      </c>
      <c r="B29" s="244" t="str">
        <f>'t1'!B29</f>
        <v>017225</v>
      </c>
      <c r="C29" s="297"/>
      <c r="D29" s="298"/>
      <c r="E29" s="299"/>
      <c r="F29" s="298"/>
      <c r="G29" s="297"/>
      <c r="H29" s="298"/>
      <c r="I29" s="297"/>
      <c r="J29" s="298"/>
      <c r="K29" s="297"/>
      <c r="L29" s="298"/>
      <c r="M29" s="297"/>
      <c r="N29" s="298"/>
      <c r="O29" s="299"/>
      <c r="P29" s="300"/>
      <c r="Q29" s="297"/>
      <c r="R29" s="298"/>
      <c r="S29" s="297"/>
      <c r="T29" s="298"/>
      <c r="U29" s="297"/>
      <c r="V29" s="298"/>
      <c r="W29" s="301"/>
      <c r="X29" s="298"/>
      <c r="Y29" s="541">
        <f t="shared" si="0"/>
        <v>0</v>
      </c>
      <c r="Z29" s="542">
        <f t="shared" si="1"/>
        <v>0</v>
      </c>
    </row>
    <row r="30" spans="1:26" ht="13.5" customHeight="1">
      <c r="A30" s="175" t="str">
        <f>'t1'!A30</f>
        <v>Maresciallo Aiutante S.U.P.S. Luogotenente </v>
      </c>
      <c r="B30" s="244" t="str">
        <f>'t1'!B30</f>
        <v>017836</v>
      </c>
      <c r="C30" s="297"/>
      <c r="D30" s="298"/>
      <c r="E30" s="299"/>
      <c r="F30" s="298"/>
      <c r="G30" s="297"/>
      <c r="H30" s="298"/>
      <c r="I30" s="297"/>
      <c r="J30" s="298"/>
      <c r="K30" s="297"/>
      <c r="L30" s="298"/>
      <c r="M30" s="297"/>
      <c r="N30" s="298"/>
      <c r="O30" s="299"/>
      <c r="P30" s="300"/>
      <c r="Q30" s="297"/>
      <c r="R30" s="298"/>
      <c r="S30" s="297"/>
      <c r="T30" s="298"/>
      <c r="U30" s="297"/>
      <c r="V30" s="298"/>
      <c r="W30" s="301"/>
      <c r="X30" s="298"/>
      <c r="Y30" s="541">
        <f t="shared" si="0"/>
        <v>0</v>
      </c>
      <c r="Z30" s="542">
        <f t="shared" si="1"/>
        <v>0</v>
      </c>
    </row>
    <row r="31" spans="1:26" ht="13.5" customHeight="1">
      <c r="A31" s="175" t="str">
        <f>'t1'!A31</f>
        <v>Maresciallo Aiutante S.Ups Con 8 Anni Nel Grado</v>
      </c>
      <c r="B31" s="244" t="str">
        <f>'t1'!B31</f>
        <v>017837</v>
      </c>
      <c r="C31" s="297"/>
      <c r="D31" s="298"/>
      <c r="E31" s="299"/>
      <c r="F31" s="298"/>
      <c r="G31" s="297"/>
      <c r="H31" s="298"/>
      <c r="I31" s="297"/>
      <c r="J31" s="298"/>
      <c r="K31" s="297"/>
      <c r="L31" s="298"/>
      <c r="M31" s="297"/>
      <c r="N31" s="298"/>
      <c r="O31" s="299"/>
      <c r="P31" s="300"/>
      <c r="Q31" s="297"/>
      <c r="R31" s="298"/>
      <c r="S31" s="297"/>
      <c r="T31" s="298"/>
      <c r="U31" s="297"/>
      <c r="V31" s="298"/>
      <c r="W31" s="301"/>
      <c r="X31" s="298"/>
      <c r="Y31" s="541">
        <f t="shared" si="0"/>
        <v>0</v>
      </c>
      <c r="Z31" s="542">
        <f t="shared" si="1"/>
        <v>0</v>
      </c>
    </row>
    <row r="32" spans="1:26" ht="13.5" customHeight="1">
      <c r="A32" s="175" t="str">
        <f>'t1'!A32</f>
        <v>Maresciallo Aiutante</v>
      </c>
      <c r="B32" s="244" t="str">
        <f>'t1'!B32</f>
        <v>017237</v>
      </c>
      <c r="C32" s="297"/>
      <c r="D32" s="298"/>
      <c r="E32" s="299"/>
      <c r="F32" s="298"/>
      <c r="G32" s="297"/>
      <c r="H32" s="298"/>
      <c r="I32" s="297"/>
      <c r="J32" s="298"/>
      <c r="K32" s="297"/>
      <c r="L32" s="298"/>
      <c r="M32" s="297"/>
      <c r="N32" s="298"/>
      <c r="O32" s="299"/>
      <c r="P32" s="300"/>
      <c r="Q32" s="297"/>
      <c r="R32" s="298"/>
      <c r="S32" s="297"/>
      <c r="T32" s="298"/>
      <c r="U32" s="297"/>
      <c r="V32" s="298"/>
      <c r="W32" s="301"/>
      <c r="X32" s="298"/>
      <c r="Y32" s="541">
        <f t="shared" si="0"/>
        <v>0</v>
      </c>
      <c r="Z32" s="542">
        <f t="shared" si="1"/>
        <v>0</v>
      </c>
    </row>
    <row r="33" spans="1:26" ht="13.5" customHeight="1">
      <c r="A33" s="175" t="str">
        <f>'t1'!A33</f>
        <v>Maresciallo Capo Con 10 Anni</v>
      </c>
      <c r="B33" s="244" t="str">
        <f>'t1'!B33</f>
        <v>016MC0</v>
      </c>
      <c r="C33" s="297"/>
      <c r="D33" s="298"/>
      <c r="E33" s="299"/>
      <c r="F33" s="298"/>
      <c r="G33" s="297"/>
      <c r="H33" s="298"/>
      <c r="I33" s="297"/>
      <c r="J33" s="298"/>
      <c r="K33" s="297"/>
      <c r="L33" s="298"/>
      <c r="M33" s="297"/>
      <c r="N33" s="298"/>
      <c r="O33" s="299"/>
      <c r="P33" s="300"/>
      <c r="Q33" s="297"/>
      <c r="R33" s="298"/>
      <c r="S33" s="297"/>
      <c r="T33" s="298"/>
      <c r="U33" s="297"/>
      <c r="V33" s="298"/>
      <c r="W33" s="301"/>
      <c r="X33" s="298"/>
      <c r="Y33" s="541">
        <f t="shared" si="0"/>
        <v>0</v>
      </c>
      <c r="Z33" s="542">
        <f t="shared" si="1"/>
        <v>0</v>
      </c>
    </row>
    <row r="34" spans="1:26" ht="13.5" customHeight="1">
      <c r="A34" s="175" t="str">
        <f>'t1'!A34</f>
        <v>Maresciallo Capo</v>
      </c>
      <c r="B34" s="244" t="str">
        <f>'t1'!B34</f>
        <v>016224</v>
      </c>
      <c r="C34" s="297"/>
      <c r="D34" s="298"/>
      <c r="E34" s="299"/>
      <c r="F34" s="298"/>
      <c r="G34" s="297"/>
      <c r="H34" s="298"/>
      <c r="I34" s="297"/>
      <c r="J34" s="298"/>
      <c r="K34" s="297"/>
      <c r="L34" s="298"/>
      <c r="M34" s="297"/>
      <c r="N34" s="298"/>
      <c r="O34" s="299"/>
      <c r="P34" s="300"/>
      <c r="Q34" s="297"/>
      <c r="R34" s="298"/>
      <c r="S34" s="297"/>
      <c r="T34" s="298"/>
      <c r="U34" s="297"/>
      <c r="V34" s="298"/>
      <c r="W34" s="301"/>
      <c r="X34" s="298"/>
      <c r="Y34" s="541">
        <f t="shared" si="0"/>
        <v>0</v>
      </c>
      <c r="Z34" s="542">
        <f t="shared" si="1"/>
        <v>0</v>
      </c>
    </row>
    <row r="35" spans="1:26" ht="13.5" customHeight="1">
      <c r="A35" s="175" t="str">
        <f>'t1'!A35</f>
        <v>Maresciallo Ordinario</v>
      </c>
      <c r="B35" s="244" t="str">
        <f>'t1'!B35</f>
        <v>015238</v>
      </c>
      <c r="C35" s="297"/>
      <c r="D35" s="298"/>
      <c r="E35" s="299"/>
      <c r="F35" s="298"/>
      <c r="G35" s="297"/>
      <c r="H35" s="298"/>
      <c r="I35" s="297"/>
      <c r="J35" s="298"/>
      <c r="K35" s="297"/>
      <c r="L35" s="298"/>
      <c r="M35" s="297"/>
      <c r="N35" s="298"/>
      <c r="O35" s="299"/>
      <c r="P35" s="300"/>
      <c r="Q35" s="297"/>
      <c r="R35" s="298"/>
      <c r="S35" s="297"/>
      <c r="T35" s="298"/>
      <c r="U35" s="297"/>
      <c r="V35" s="298"/>
      <c r="W35" s="301"/>
      <c r="X35" s="298"/>
      <c r="Y35" s="541">
        <f t="shared" si="0"/>
        <v>0</v>
      </c>
      <c r="Z35" s="542">
        <f t="shared" si="1"/>
        <v>0</v>
      </c>
    </row>
    <row r="36" spans="1:26" ht="13.5" customHeight="1">
      <c r="A36" s="175" t="str">
        <f>'t1'!A36</f>
        <v>Maresciallo</v>
      </c>
      <c r="B36" s="244" t="str">
        <f>'t1'!B36</f>
        <v>014324</v>
      </c>
      <c r="C36" s="297"/>
      <c r="D36" s="298"/>
      <c r="E36" s="299"/>
      <c r="F36" s="298"/>
      <c r="G36" s="297"/>
      <c r="H36" s="298"/>
      <c r="I36" s="297"/>
      <c r="J36" s="298"/>
      <c r="K36" s="297"/>
      <c r="L36" s="298"/>
      <c r="M36" s="297"/>
      <c r="N36" s="298"/>
      <c r="O36" s="299"/>
      <c r="P36" s="300"/>
      <c r="Q36" s="297"/>
      <c r="R36" s="298"/>
      <c r="S36" s="297"/>
      <c r="T36" s="298"/>
      <c r="U36" s="297"/>
      <c r="V36" s="298"/>
      <c r="W36" s="301"/>
      <c r="X36" s="298"/>
      <c r="Y36" s="541">
        <f t="shared" si="0"/>
        <v>0</v>
      </c>
      <c r="Z36" s="542">
        <f t="shared" si="1"/>
        <v>0</v>
      </c>
    </row>
    <row r="37" spans="1:26" ht="13.5" customHeight="1">
      <c r="A37" s="175" t="str">
        <f>'t1'!A37</f>
        <v>Brigadiere Capo Con 8 Anni Nel Grado</v>
      </c>
      <c r="B37" s="244" t="str">
        <f>'t1'!B37</f>
        <v>015839</v>
      </c>
      <c r="C37" s="297"/>
      <c r="D37" s="298"/>
      <c r="E37" s="299"/>
      <c r="F37" s="298"/>
      <c r="G37" s="297"/>
      <c r="H37" s="298"/>
      <c r="I37" s="297"/>
      <c r="J37" s="298"/>
      <c r="K37" s="297"/>
      <c r="L37" s="298"/>
      <c r="M37" s="297"/>
      <c r="N37" s="298"/>
      <c r="O37" s="299"/>
      <c r="P37" s="300"/>
      <c r="Q37" s="297"/>
      <c r="R37" s="298"/>
      <c r="S37" s="297"/>
      <c r="T37" s="298"/>
      <c r="U37" s="297"/>
      <c r="V37" s="298"/>
      <c r="W37" s="301"/>
      <c r="X37" s="298"/>
      <c r="Y37" s="541">
        <f t="shared" si="0"/>
        <v>0</v>
      </c>
      <c r="Z37" s="542">
        <f t="shared" si="1"/>
        <v>0</v>
      </c>
    </row>
    <row r="38" spans="1:26" ht="13.5" customHeight="1">
      <c r="A38" s="175" t="str">
        <f>'t1'!A38</f>
        <v>Brigadiere Capo</v>
      </c>
      <c r="B38" s="244" t="str">
        <f>'t1'!B38</f>
        <v>015212</v>
      </c>
      <c r="C38" s="297"/>
      <c r="D38" s="298"/>
      <c r="E38" s="299"/>
      <c r="F38" s="298"/>
      <c r="G38" s="297"/>
      <c r="H38" s="298"/>
      <c r="I38" s="297"/>
      <c r="J38" s="298"/>
      <c r="K38" s="297"/>
      <c r="L38" s="298"/>
      <c r="M38" s="297"/>
      <c r="N38" s="298"/>
      <c r="O38" s="299"/>
      <c r="P38" s="300"/>
      <c r="Q38" s="297"/>
      <c r="R38" s="298"/>
      <c r="S38" s="297"/>
      <c r="T38" s="298"/>
      <c r="U38" s="297"/>
      <c r="V38" s="298"/>
      <c r="W38" s="301"/>
      <c r="X38" s="298"/>
      <c r="Y38" s="541">
        <f t="shared" si="0"/>
        <v>0</v>
      </c>
      <c r="Z38" s="542">
        <f t="shared" si="1"/>
        <v>0</v>
      </c>
    </row>
    <row r="39" spans="1:26" ht="13.5" customHeight="1">
      <c r="A39" s="175" t="str">
        <f>'t1'!A39</f>
        <v>Brigadiere</v>
      </c>
      <c r="B39" s="244" t="str">
        <f>'t1'!B39</f>
        <v>014211</v>
      </c>
      <c r="C39" s="297"/>
      <c r="D39" s="298"/>
      <c r="E39" s="299"/>
      <c r="F39" s="298"/>
      <c r="G39" s="297"/>
      <c r="H39" s="298"/>
      <c r="I39" s="297"/>
      <c r="J39" s="298"/>
      <c r="K39" s="297"/>
      <c r="L39" s="298"/>
      <c r="M39" s="297"/>
      <c r="N39" s="298"/>
      <c r="O39" s="299"/>
      <c r="P39" s="300"/>
      <c r="Q39" s="297"/>
      <c r="R39" s="298"/>
      <c r="S39" s="297"/>
      <c r="T39" s="298"/>
      <c r="U39" s="297"/>
      <c r="V39" s="298"/>
      <c r="W39" s="301"/>
      <c r="X39" s="298"/>
      <c r="Y39" s="541">
        <f t="shared" si="0"/>
        <v>0</v>
      </c>
      <c r="Z39" s="542">
        <f t="shared" si="1"/>
        <v>0</v>
      </c>
    </row>
    <row r="40" spans="1:26" ht="13.5" customHeight="1">
      <c r="A40" s="175" t="str">
        <f>'t1'!A40</f>
        <v>Vice Brigadiere</v>
      </c>
      <c r="B40" s="244" t="str">
        <f>'t1'!B40</f>
        <v>014230</v>
      </c>
      <c r="C40" s="297"/>
      <c r="D40" s="298"/>
      <c r="E40" s="299"/>
      <c r="F40" s="298"/>
      <c r="G40" s="297"/>
      <c r="H40" s="298"/>
      <c r="I40" s="297"/>
      <c r="J40" s="298"/>
      <c r="K40" s="297"/>
      <c r="L40" s="298"/>
      <c r="M40" s="297"/>
      <c r="N40" s="298"/>
      <c r="O40" s="299"/>
      <c r="P40" s="300"/>
      <c r="Q40" s="297"/>
      <c r="R40" s="298"/>
      <c r="S40" s="297"/>
      <c r="T40" s="298"/>
      <c r="U40" s="297"/>
      <c r="V40" s="298"/>
      <c r="W40" s="301"/>
      <c r="X40" s="298"/>
      <c r="Y40" s="541">
        <f t="shared" si="0"/>
        <v>0</v>
      </c>
      <c r="Z40" s="542">
        <f t="shared" si="1"/>
        <v>0</v>
      </c>
    </row>
    <row r="41" spans="1:26" ht="13.5" customHeight="1">
      <c r="A41" s="175" t="str">
        <f>'t1'!A41</f>
        <v>Appuntato Scelto Con 8 Anni Nel Grado</v>
      </c>
      <c r="B41" s="244" t="str">
        <f>'t1'!B41</f>
        <v>013842</v>
      </c>
      <c r="C41" s="297"/>
      <c r="D41" s="298"/>
      <c r="E41" s="299"/>
      <c r="F41" s="298"/>
      <c r="G41" s="297"/>
      <c r="H41" s="298"/>
      <c r="I41" s="297"/>
      <c r="J41" s="298"/>
      <c r="K41" s="297"/>
      <c r="L41" s="298"/>
      <c r="M41" s="297"/>
      <c r="N41" s="298"/>
      <c r="O41" s="299"/>
      <c r="P41" s="300"/>
      <c r="Q41" s="297"/>
      <c r="R41" s="298"/>
      <c r="S41" s="297"/>
      <c r="T41" s="298"/>
      <c r="U41" s="297"/>
      <c r="V41" s="298"/>
      <c r="W41" s="301"/>
      <c r="X41" s="298"/>
      <c r="Y41" s="541">
        <f t="shared" si="0"/>
        <v>0</v>
      </c>
      <c r="Z41" s="542">
        <f t="shared" si="1"/>
        <v>0</v>
      </c>
    </row>
    <row r="42" spans="1:26" ht="13.5" customHeight="1">
      <c r="A42" s="175" t="str">
        <f>'t1'!A42</f>
        <v>Appuntato Scelto</v>
      </c>
      <c r="B42" s="244" t="str">
        <f>'t1'!B42</f>
        <v>013231</v>
      </c>
      <c r="C42" s="297"/>
      <c r="D42" s="298"/>
      <c r="E42" s="299"/>
      <c r="F42" s="298"/>
      <c r="G42" s="297"/>
      <c r="H42" s="298"/>
      <c r="I42" s="297"/>
      <c r="J42" s="298"/>
      <c r="K42" s="297"/>
      <c r="L42" s="298"/>
      <c r="M42" s="297"/>
      <c r="N42" s="298"/>
      <c r="O42" s="299"/>
      <c r="P42" s="300"/>
      <c r="Q42" s="297"/>
      <c r="R42" s="298"/>
      <c r="S42" s="297"/>
      <c r="T42" s="298"/>
      <c r="U42" s="297"/>
      <c r="V42" s="298"/>
      <c r="W42" s="301"/>
      <c r="X42" s="298"/>
      <c r="Y42" s="541">
        <f t="shared" si="0"/>
        <v>0</v>
      </c>
      <c r="Z42" s="542">
        <f t="shared" si="1"/>
        <v>0</v>
      </c>
    </row>
    <row r="43" spans="1:26" ht="13.5" customHeight="1">
      <c r="A43" s="175" t="str">
        <f>'t1'!A43</f>
        <v>Appuntato</v>
      </c>
      <c r="B43" s="244" t="str">
        <f>'t1'!B43</f>
        <v>013210</v>
      </c>
      <c r="C43" s="297"/>
      <c r="D43" s="298"/>
      <c r="E43" s="299"/>
      <c r="F43" s="298"/>
      <c r="G43" s="297"/>
      <c r="H43" s="298"/>
      <c r="I43" s="297"/>
      <c r="J43" s="298"/>
      <c r="K43" s="297"/>
      <c r="L43" s="298"/>
      <c r="M43" s="297"/>
      <c r="N43" s="298"/>
      <c r="O43" s="299"/>
      <c r="P43" s="300"/>
      <c r="Q43" s="297"/>
      <c r="R43" s="298"/>
      <c r="S43" s="297"/>
      <c r="T43" s="298"/>
      <c r="U43" s="297"/>
      <c r="V43" s="298"/>
      <c r="W43" s="301"/>
      <c r="X43" s="298"/>
      <c r="Y43" s="541">
        <f t="shared" si="0"/>
        <v>0</v>
      </c>
      <c r="Z43" s="542">
        <f t="shared" si="1"/>
        <v>0</v>
      </c>
    </row>
    <row r="44" spans="1:26" ht="13.5" customHeight="1">
      <c r="A44" s="175" t="str">
        <f>'t1'!A44</f>
        <v>Carabiniere Scelto</v>
      </c>
      <c r="B44" s="244" t="str">
        <f>'t1'!B44</f>
        <v>013216</v>
      </c>
      <c r="C44" s="297"/>
      <c r="D44" s="298"/>
      <c r="E44" s="299"/>
      <c r="F44" s="298"/>
      <c r="G44" s="297"/>
      <c r="H44" s="298"/>
      <c r="I44" s="297"/>
      <c r="J44" s="298"/>
      <c r="K44" s="297"/>
      <c r="L44" s="298"/>
      <c r="M44" s="297"/>
      <c r="N44" s="298"/>
      <c r="O44" s="299"/>
      <c r="P44" s="300"/>
      <c r="Q44" s="297"/>
      <c r="R44" s="298"/>
      <c r="S44" s="297"/>
      <c r="T44" s="298"/>
      <c r="U44" s="297"/>
      <c r="V44" s="298"/>
      <c r="W44" s="301"/>
      <c r="X44" s="298"/>
      <c r="Y44" s="541">
        <f t="shared" si="0"/>
        <v>0</v>
      </c>
      <c r="Z44" s="542">
        <f t="shared" si="1"/>
        <v>0</v>
      </c>
    </row>
    <row r="45" spans="1:26" ht="13.5" customHeight="1">
      <c r="A45" s="175" t="str">
        <f>'t1'!A45</f>
        <v>Carabiniere</v>
      </c>
      <c r="B45" s="244" t="str">
        <f>'t1'!B45</f>
        <v>013214</v>
      </c>
      <c r="C45" s="297"/>
      <c r="D45" s="298"/>
      <c r="E45" s="299"/>
      <c r="F45" s="298"/>
      <c r="G45" s="297"/>
      <c r="H45" s="298"/>
      <c r="I45" s="297"/>
      <c r="J45" s="298"/>
      <c r="K45" s="297"/>
      <c r="L45" s="298"/>
      <c r="M45" s="297"/>
      <c r="N45" s="298"/>
      <c r="O45" s="299"/>
      <c r="P45" s="300"/>
      <c r="Q45" s="297"/>
      <c r="R45" s="298"/>
      <c r="S45" s="297"/>
      <c r="T45" s="298"/>
      <c r="U45" s="297"/>
      <c r="V45" s="298"/>
      <c r="W45" s="301"/>
      <c r="X45" s="298"/>
      <c r="Y45" s="541">
        <f t="shared" si="0"/>
        <v>0</v>
      </c>
      <c r="Z45" s="542">
        <f t="shared" si="1"/>
        <v>0</v>
      </c>
    </row>
    <row r="46" spans="1:26" ht="13.5" customHeight="1">
      <c r="A46" s="175" t="str">
        <f>'t1'!A46</f>
        <v>Tenente In Ferma Prefissata</v>
      </c>
      <c r="B46" s="244" t="str">
        <f>'t1'!B46</f>
        <v>000847</v>
      </c>
      <c r="C46" s="297"/>
      <c r="D46" s="298"/>
      <c r="E46" s="299"/>
      <c r="F46" s="298"/>
      <c r="G46" s="297"/>
      <c r="H46" s="298"/>
      <c r="I46" s="297"/>
      <c r="J46" s="298"/>
      <c r="K46" s="297"/>
      <c r="L46" s="298"/>
      <c r="M46" s="297"/>
      <c r="N46" s="298"/>
      <c r="O46" s="299"/>
      <c r="P46" s="300"/>
      <c r="Q46" s="297"/>
      <c r="R46" s="298"/>
      <c r="S46" s="297"/>
      <c r="T46" s="298"/>
      <c r="U46" s="297"/>
      <c r="V46" s="298"/>
      <c r="W46" s="301"/>
      <c r="X46" s="298"/>
      <c r="Y46" s="541">
        <f t="shared" si="0"/>
        <v>0</v>
      </c>
      <c r="Z46" s="542">
        <f t="shared" si="1"/>
        <v>0</v>
      </c>
    </row>
    <row r="47" spans="1:26" ht="13.5" customHeight="1">
      <c r="A47" s="175" t="str">
        <f>'t1'!A47</f>
        <v>Sottotenente In Ferma Prefissata</v>
      </c>
      <c r="B47" s="244" t="str">
        <f>'t1'!B47</f>
        <v>000848</v>
      </c>
      <c r="C47" s="297"/>
      <c r="D47" s="298"/>
      <c r="E47" s="299"/>
      <c r="F47" s="298"/>
      <c r="G47" s="297"/>
      <c r="H47" s="298"/>
      <c r="I47" s="297"/>
      <c r="J47" s="298"/>
      <c r="K47" s="297"/>
      <c r="L47" s="298"/>
      <c r="M47" s="297"/>
      <c r="N47" s="298"/>
      <c r="O47" s="299"/>
      <c r="P47" s="300"/>
      <c r="Q47" s="297"/>
      <c r="R47" s="298"/>
      <c r="S47" s="297"/>
      <c r="T47" s="298"/>
      <c r="U47" s="297"/>
      <c r="V47" s="298"/>
      <c r="W47" s="301"/>
      <c r="X47" s="298"/>
      <c r="Y47" s="541">
        <f t="shared" si="0"/>
        <v>0</v>
      </c>
      <c r="Z47" s="542">
        <f t="shared" si="1"/>
        <v>0</v>
      </c>
    </row>
    <row r="48" spans="1:26" ht="13.5" customHeight="1" thickBot="1">
      <c r="A48" s="175" t="str">
        <f>'t1'!A48</f>
        <v>Allievi</v>
      </c>
      <c r="B48" s="244" t="str">
        <f>'t1'!B48</f>
        <v>000180</v>
      </c>
      <c r="C48" s="297"/>
      <c r="D48" s="298"/>
      <c r="E48" s="299"/>
      <c r="F48" s="298"/>
      <c r="G48" s="297"/>
      <c r="H48" s="298"/>
      <c r="I48" s="297"/>
      <c r="J48" s="298"/>
      <c r="K48" s="297"/>
      <c r="L48" s="298"/>
      <c r="M48" s="297"/>
      <c r="N48" s="298"/>
      <c r="O48" s="299"/>
      <c r="P48" s="300"/>
      <c r="Q48" s="297"/>
      <c r="R48" s="298"/>
      <c r="S48" s="297"/>
      <c r="T48" s="298"/>
      <c r="U48" s="297"/>
      <c r="V48" s="298"/>
      <c r="W48" s="301"/>
      <c r="X48" s="298"/>
      <c r="Y48" s="541">
        <f t="shared" si="0"/>
        <v>0</v>
      </c>
      <c r="Z48" s="542">
        <f t="shared" si="1"/>
        <v>0</v>
      </c>
    </row>
    <row r="49" spans="1:26" ht="16.5" customHeight="1" thickBot="1" thickTop="1">
      <c r="A49" s="55" t="s">
        <v>5</v>
      </c>
      <c r="B49" s="56"/>
      <c r="C49" s="543">
        <f aca="true" t="shared" si="2" ref="C49:Z49">SUM(C6:C48)</f>
        <v>0</v>
      </c>
      <c r="D49" s="545">
        <f t="shared" si="2"/>
        <v>0</v>
      </c>
      <c r="E49" s="543">
        <f t="shared" si="2"/>
        <v>0</v>
      </c>
      <c r="F49" s="545">
        <f t="shared" si="2"/>
        <v>0</v>
      </c>
      <c r="G49" s="543">
        <f t="shared" si="2"/>
        <v>0</v>
      </c>
      <c r="H49" s="545">
        <f t="shared" si="2"/>
        <v>0</v>
      </c>
      <c r="I49" s="543">
        <f t="shared" si="2"/>
        <v>0</v>
      </c>
      <c r="J49" s="545">
        <f t="shared" si="2"/>
        <v>0</v>
      </c>
      <c r="K49" s="543">
        <f t="shared" si="2"/>
        <v>0</v>
      </c>
      <c r="L49" s="545">
        <f t="shared" si="2"/>
        <v>0</v>
      </c>
      <c r="M49" s="543">
        <f t="shared" si="2"/>
        <v>0</v>
      </c>
      <c r="N49" s="545">
        <f t="shared" si="2"/>
        <v>0</v>
      </c>
      <c r="O49" s="543">
        <f t="shared" si="2"/>
        <v>0</v>
      </c>
      <c r="P49" s="545">
        <f t="shared" si="2"/>
        <v>0</v>
      </c>
      <c r="Q49" s="543">
        <f t="shared" si="2"/>
        <v>0</v>
      </c>
      <c r="R49" s="545">
        <f t="shared" si="2"/>
        <v>0</v>
      </c>
      <c r="S49" s="543">
        <f t="shared" si="2"/>
        <v>0</v>
      </c>
      <c r="T49" s="545">
        <f t="shared" si="2"/>
        <v>0</v>
      </c>
      <c r="U49" s="543">
        <f t="shared" si="2"/>
        <v>0</v>
      </c>
      <c r="V49" s="545">
        <f t="shared" si="2"/>
        <v>0</v>
      </c>
      <c r="W49" s="543">
        <f t="shared" si="2"/>
        <v>0</v>
      </c>
      <c r="X49" s="545">
        <f t="shared" si="2"/>
        <v>0</v>
      </c>
      <c r="Y49" s="543">
        <f t="shared" si="2"/>
        <v>0</v>
      </c>
      <c r="Z49" s="544">
        <f t="shared" si="2"/>
        <v>0</v>
      </c>
    </row>
    <row r="50" spans="1:26" ht="8.25" customHeight="1">
      <c r="A50" s="178"/>
      <c r="B50" s="179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</sheetData>
  <sheetProtection password="EA98" sheet="1" scenarios="1" formatColumns="0" selectLockedCells="1" autoFilter="0"/>
  <mergeCells count="13">
    <mergeCell ref="A1:W1"/>
    <mergeCell ref="S2:Z2"/>
    <mergeCell ref="M4:N4"/>
    <mergeCell ref="C4:D4"/>
    <mergeCell ref="G4:H4"/>
    <mergeCell ref="I4:J4"/>
    <mergeCell ref="K4:L4"/>
    <mergeCell ref="O4:P4"/>
    <mergeCell ref="Q4:R4"/>
    <mergeCell ref="S4:T4"/>
    <mergeCell ref="Y4:Z4"/>
    <mergeCell ref="U4:V4"/>
    <mergeCell ref="W4:X4"/>
  </mergeCells>
  <printOptions horizontalCentered="1" verticalCentered="1"/>
  <pageMargins left="0" right="0" top="0.1968503937007874" bottom="0.17" header="0.23" footer="0.18"/>
  <pageSetup fitToHeight="1" fitToWidth="1"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6"/>
  <dimension ref="A1:M49"/>
  <sheetViews>
    <sheetView showGridLines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33203125" defaultRowHeight="10.5"/>
  <cols>
    <col min="1" max="1" width="46.33203125" style="30" customWidth="1"/>
    <col min="2" max="2" width="10.83203125" style="30" customWidth="1"/>
    <col min="3" max="12" width="14.83203125" style="30" customWidth="1"/>
    <col min="13" max="16384" width="10.66015625" style="30" customWidth="1"/>
  </cols>
  <sheetData>
    <row r="1" spans="1:13" s="5" customFormat="1" ht="37.5" customHeight="1">
      <c r="A1" s="655" t="str">
        <f>'t1'!A1</f>
        <v>COMPARTO CARABINIERI</v>
      </c>
      <c r="B1" s="655"/>
      <c r="C1" s="655"/>
      <c r="D1" s="655"/>
      <c r="E1" s="655"/>
      <c r="F1" s="655"/>
      <c r="G1" s="655"/>
      <c r="H1" s="655"/>
      <c r="I1" s="655"/>
      <c r="J1" s="655"/>
      <c r="K1" s="3"/>
      <c r="L1" s="362"/>
      <c r="M1"/>
    </row>
    <row r="2" spans="1:13" s="5" customFormat="1" ht="5.25" customHeigh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3"/>
      <c r="L2" s="362"/>
      <c r="M2"/>
    </row>
    <row r="3" spans="9:12" ht="30" customHeight="1" thickBot="1">
      <c r="I3" s="660"/>
      <c r="J3" s="660"/>
      <c r="K3" s="660"/>
      <c r="L3" s="660"/>
    </row>
    <row r="4" spans="1:12" ht="20.25" customHeight="1">
      <c r="A4" s="324" t="s">
        <v>77</v>
      </c>
      <c r="B4" s="303" t="s">
        <v>1</v>
      </c>
      <c r="C4" s="31" t="s">
        <v>10</v>
      </c>
      <c r="D4" s="32"/>
      <c r="E4" s="31" t="s">
        <v>11</v>
      </c>
      <c r="F4" s="32"/>
      <c r="G4" s="31" t="s">
        <v>12</v>
      </c>
      <c r="H4" s="32"/>
      <c r="I4" s="31" t="s">
        <v>13</v>
      </c>
      <c r="J4" s="32"/>
      <c r="K4" s="31" t="s">
        <v>5</v>
      </c>
      <c r="L4" s="32"/>
    </row>
    <row r="5" spans="1:12" ht="11.25" customHeight="1" thickBot="1">
      <c r="A5" s="33"/>
      <c r="B5" s="34"/>
      <c r="C5" s="35" t="s">
        <v>3</v>
      </c>
      <c r="D5" s="36" t="s">
        <v>4</v>
      </c>
      <c r="E5" s="35" t="s">
        <v>3</v>
      </c>
      <c r="F5" s="36" t="s">
        <v>4</v>
      </c>
      <c r="G5" s="35" t="s">
        <v>3</v>
      </c>
      <c r="H5" s="37" t="s">
        <v>4</v>
      </c>
      <c r="I5" s="35" t="s">
        <v>3</v>
      </c>
      <c r="J5" s="38" t="s">
        <v>4</v>
      </c>
      <c r="K5" s="35" t="s">
        <v>3</v>
      </c>
      <c r="L5" s="38" t="s">
        <v>4</v>
      </c>
    </row>
    <row r="6" spans="1:12" ht="12.75" customHeight="1" thickTop="1">
      <c r="A6" s="19" t="str">
        <f>'t1'!A6</f>
        <v>Comandante Generale</v>
      </c>
      <c r="B6" s="254" t="str">
        <f>'t1'!B6</f>
        <v>0D0219</v>
      </c>
      <c r="C6" s="382"/>
      <c r="D6" s="383"/>
      <c r="E6" s="382"/>
      <c r="F6" s="383"/>
      <c r="G6" s="382"/>
      <c r="H6" s="384"/>
      <c r="I6" s="385"/>
      <c r="J6" s="386"/>
      <c r="K6" s="546">
        <f>SUM(C6,E6,G6,I6)</f>
        <v>0</v>
      </c>
      <c r="L6" s="547">
        <f>SUM(D6,F6,H6,J6)</f>
        <v>0</v>
      </c>
    </row>
    <row r="7" spans="1:12" ht="12.75" customHeight="1">
      <c r="A7" s="175" t="str">
        <f>'t1'!A7</f>
        <v>Generale Corpo di Armata</v>
      </c>
      <c r="B7" s="244" t="str">
        <f>'t1'!B7</f>
        <v>0D0554</v>
      </c>
      <c r="C7" s="387"/>
      <c r="D7" s="388"/>
      <c r="E7" s="387"/>
      <c r="F7" s="388"/>
      <c r="G7" s="387"/>
      <c r="H7" s="389"/>
      <c r="I7" s="390"/>
      <c r="J7" s="391"/>
      <c r="K7" s="548">
        <f aca="true" t="shared" si="0" ref="K7:K48">SUM(C7,E7,G7,I7)</f>
        <v>0</v>
      </c>
      <c r="L7" s="549">
        <f aca="true" t="shared" si="1" ref="L7:L48">SUM(D7,F7,H7,J7)</f>
        <v>0</v>
      </c>
    </row>
    <row r="8" spans="1:12" ht="12.75" customHeight="1">
      <c r="A8" s="175" t="str">
        <f>'t1'!A8</f>
        <v>Generale di Divisione</v>
      </c>
      <c r="B8" s="244" t="str">
        <f>'t1'!B8</f>
        <v>0D0221</v>
      </c>
      <c r="C8" s="387"/>
      <c r="D8" s="388"/>
      <c r="E8" s="387"/>
      <c r="F8" s="388"/>
      <c r="G8" s="387"/>
      <c r="H8" s="389"/>
      <c r="I8" s="390"/>
      <c r="J8" s="391"/>
      <c r="K8" s="548">
        <f t="shared" si="0"/>
        <v>0</v>
      </c>
      <c r="L8" s="549">
        <f t="shared" si="1"/>
        <v>0</v>
      </c>
    </row>
    <row r="9" spans="1:12" ht="12.75" customHeight="1">
      <c r="A9" s="175" t="str">
        <f>'t1'!A9</f>
        <v>Generale di Brigata</v>
      </c>
      <c r="B9" s="244" t="str">
        <f>'t1'!B9</f>
        <v>0D0220</v>
      </c>
      <c r="C9" s="387"/>
      <c r="D9" s="388"/>
      <c r="E9" s="387"/>
      <c r="F9" s="388"/>
      <c r="G9" s="387"/>
      <c r="H9" s="389"/>
      <c r="I9" s="390"/>
      <c r="J9" s="391"/>
      <c r="K9" s="548">
        <f t="shared" si="0"/>
        <v>0</v>
      </c>
      <c r="L9" s="549">
        <f t="shared" si="1"/>
        <v>0</v>
      </c>
    </row>
    <row r="10" spans="1:12" ht="12.75" customHeight="1">
      <c r="A10" s="175" t="str">
        <f>'t1'!A10</f>
        <v>Colonnello + 25 Anni</v>
      </c>
      <c r="B10" s="244" t="str">
        <f>'t1'!B10</f>
        <v>0D0218</v>
      </c>
      <c r="C10" s="387"/>
      <c r="D10" s="388"/>
      <c r="E10" s="387"/>
      <c r="F10" s="388"/>
      <c r="G10" s="387"/>
      <c r="H10" s="389"/>
      <c r="I10" s="390"/>
      <c r="J10" s="391"/>
      <c r="K10" s="548">
        <f t="shared" si="0"/>
        <v>0</v>
      </c>
      <c r="L10" s="549">
        <f t="shared" si="1"/>
        <v>0</v>
      </c>
    </row>
    <row r="11" spans="1:12" ht="12.75" customHeight="1">
      <c r="A11" s="175" t="str">
        <f>'t1'!A11</f>
        <v>Colonnello + 23 Anni</v>
      </c>
      <c r="B11" s="244" t="str">
        <f>'t1'!B11</f>
        <v>0D0524</v>
      </c>
      <c r="C11" s="387"/>
      <c r="D11" s="388"/>
      <c r="E11" s="387"/>
      <c r="F11" s="388"/>
      <c r="G11" s="387"/>
      <c r="H11" s="389"/>
      <c r="I11" s="390"/>
      <c r="J11" s="391"/>
      <c r="K11" s="548">
        <f t="shared" si="0"/>
        <v>0</v>
      </c>
      <c r="L11" s="549">
        <f t="shared" si="1"/>
        <v>0</v>
      </c>
    </row>
    <row r="12" spans="1:12" ht="12.75" customHeight="1">
      <c r="A12" s="175" t="str">
        <f>'t1'!A12</f>
        <v>Colonnello</v>
      </c>
      <c r="B12" s="244" t="str">
        <f>'t1'!B12</f>
        <v>0D0217</v>
      </c>
      <c r="C12" s="387"/>
      <c r="D12" s="388"/>
      <c r="E12" s="387"/>
      <c r="F12" s="388"/>
      <c r="G12" s="387"/>
      <c r="H12" s="389"/>
      <c r="I12" s="390"/>
      <c r="J12" s="391"/>
      <c r="K12" s="548">
        <f t="shared" si="0"/>
        <v>0</v>
      </c>
      <c r="L12" s="549">
        <f t="shared" si="1"/>
        <v>0</v>
      </c>
    </row>
    <row r="13" spans="1:12" ht="12.75" customHeight="1">
      <c r="A13" s="175" t="str">
        <f>'t1'!A13</f>
        <v>Tenente Colonnello + 25 Anni</v>
      </c>
      <c r="B13" s="244" t="str">
        <f>'t1'!B13</f>
        <v>0D0229</v>
      </c>
      <c r="C13" s="387"/>
      <c r="D13" s="388"/>
      <c r="E13" s="387"/>
      <c r="F13" s="388"/>
      <c r="G13" s="387"/>
      <c r="H13" s="389"/>
      <c r="I13" s="390"/>
      <c r="J13" s="391"/>
      <c r="K13" s="548">
        <f t="shared" si="0"/>
        <v>0</v>
      </c>
      <c r="L13" s="549">
        <f t="shared" si="1"/>
        <v>0</v>
      </c>
    </row>
    <row r="14" spans="1:12" ht="12.75" customHeight="1">
      <c r="A14" s="175" t="str">
        <f>'t1'!A14</f>
        <v>Tenente Colonnello + 23 Anni</v>
      </c>
      <c r="B14" s="244" t="str">
        <f>'t1'!B14</f>
        <v>0D0525</v>
      </c>
      <c r="C14" s="387"/>
      <c r="D14" s="388"/>
      <c r="E14" s="387"/>
      <c r="F14" s="388"/>
      <c r="G14" s="387"/>
      <c r="H14" s="389"/>
      <c r="I14" s="390"/>
      <c r="J14" s="391"/>
      <c r="K14" s="548">
        <f t="shared" si="0"/>
        <v>0</v>
      </c>
      <c r="L14" s="549">
        <f t="shared" si="1"/>
        <v>0</v>
      </c>
    </row>
    <row r="15" spans="1:12" ht="12.75" customHeight="1">
      <c r="A15" s="175" t="str">
        <f>'t1'!A15</f>
        <v>Tenente Colonnello + 15 Anni</v>
      </c>
      <c r="B15" s="244" t="str">
        <f>'t1'!B15</f>
        <v>0D0228</v>
      </c>
      <c r="C15" s="387"/>
      <c r="D15" s="388"/>
      <c r="E15" s="387"/>
      <c r="F15" s="388"/>
      <c r="G15" s="387"/>
      <c r="H15" s="389"/>
      <c r="I15" s="390"/>
      <c r="J15" s="391"/>
      <c r="K15" s="548">
        <f t="shared" si="0"/>
        <v>0</v>
      </c>
      <c r="L15" s="549">
        <f t="shared" si="1"/>
        <v>0</v>
      </c>
    </row>
    <row r="16" spans="1:12" ht="12.75" customHeight="1">
      <c r="A16" s="175" t="str">
        <f>'t1'!A16</f>
        <v>Tenente Colonnello + 13 Anni</v>
      </c>
      <c r="B16" s="244" t="str">
        <f>'t1'!B16</f>
        <v>0D0526</v>
      </c>
      <c r="C16" s="387"/>
      <c r="D16" s="388"/>
      <c r="E16" s="387"/>
      <c r="F16" s="388"/>
      <c r="G16" s="387"/>
      <c r="H16" s="389"/>
      <c r="I16" s="390"/>
      <c r="J16" s="391"/>
      <c r="K16" s="548">
        <f t="shared" si="0"/>
        <v>0</v>
      </c>
      <c r="L16" s="549">
        <f t="shared" si="1"/>
        <v>0</v>
      </c>
    </row>
    <row r="17" spans="1:12" ht="12.75" customHeight="1">
      <c r="A17" s="175" t="str">
        <f>'t1'!A17</f>
        <v>Maggiore + 25 Anni</v>
      </c>
      <c r="B17" s="244" t="str">
        <f>'t1'!B17</f>
        <v>0D0223</v>
      </c>
      <c r="C17" s="387"/>
      <c r="D17" s="388"/>
      <c r="E17" s="387"/>
      <c r="F17" s="388"/>
      <c r="G17" s="387"/>
      <c r="H17" s="389"/>
      <c r="I17" s="390"/>
      <c r="J17" s="391"/>
      <c r="K17" s="548">
        <f t="shared" si="0"/>
        <v>0</v>
      </c>
      <c r="L17" s="549">
        <f t="shared" si="1"/>
        <v>0</v>
      </c>
    </row>
    <row r="18" spans="1:12" ht="12.75" customHeight="1">
      <c r="A18" s="175" t="str">
        <f>'t1'!A18</f>
        <v>Maggiore + 23 Anni</v>
      </c>
      <c r="B18" s="244" t="str">
        <f>'t1'!B18</f>
        <v>0D0527</v>
      </c>
      <c r="C18" s="387"/>
      <c r="D18" s="388"/>
      <c r="E18" s="387"/>
      <c r="F18" s="388"/>
      <c r="G18" s="387"/>
      <c r="H18" s="389"/>
      <c r="I18" s="390"/>
      <c r="J18" s="391"/>
      <c r="K18" s="548">
        <f t="shared" si="0"/>
        <v>0</v>
      </c>
      <c r="L18" s="549">
        <f t="shared" si="1"/>
        <v>0</v>
      </c>
    </row>
    <row r="19" spans="1:12" ht="12.75" customHeight="1">
      <c r="A19" s="175" t="str">
        <f>'t1'!A19</f>
        <v>Maggiore + 15 Anni</v>
      </c>
      <c r="B19" s="244" t="str">
        <f>'t1'!B19</f>
        <v>0D0302</v>
      </c>
      <c r="C19" s="387"/>
      <c r="D19" s="388"/>
      <c r="E19" s="387"/>
      <c r="F19" s="388"/>
      <c r="G19" s="387"/>
      <c r="H19" s="389"/>
      <c r="I19" s="390"/>
      <c r="J19" s="391"/>
      <c r="K19" s="548">
        <f t="shared" si="0"/>
        <v>0</v>
      </c>
      <c r="L19" s="549">
        <f t="shared" si="1"/>
        <v>0</v>
      </c>
    </row>
    <row r="20" spans="1:12" ht="12.75" customHeight="1">
      <c r="A20" s="175" t="str">
        <f>'t1'!A20</f>
        <v>Maggiore + 13 Anni</v>
      </c>
      <c r="B20" s="244" t="str">
        <f>'t1'!B20</f>
        <v>0D0528</v>
      </c>
      <c r="C20" s="387"/>
      <c r="D20" s="388"/>
      <c r="E20" s="387"/>
      <c r="F20" s="388"/>
      <c r="G20" s="387"/>
      <c r="H20" s="389"/>
      <c r="I20" s="390"/>
      <c r="J20" s="391"/>
      <c r="K20" s="548">
        <f t="shared" si="0"/>
        <v>0</v>
      </c>
      <c r="L20" s="549">
        <f t="shared" si="1"/>
        <v>0</v>
      </c>
    </row>
    <row r="21" spans="1:12" ht="12.75" customHeight="1">
      <c r="A21" s="175" t="str">
        <f>'t1'!A21</f>
        <v>Capitano + 25 Anni</v>
      </c>
      <c r="B21" s="244" t="str">
        <f>'t1'!B21</f>
        <v>0D0233</v>
      </c>
      <c r="C21" s="387"/>
      <c r="D21" s="388"/>
      <c r="E21" s="387"/>
      <c r="F21" s="388"/>
      <c r="G21" s="387"/>
      <c r="H21" s="389"/>
      <c r="I21" s="390"/>
      <c r="J21" s="391"/>
      <c r="K21" s="548">
        <f t="shared" si="0"/>
        <v>0</v>
      </c>
      <c r="L21" s="549">
        <f t="shared" si="1"/>
        <v>0</v>
      </c>
    </row>
    <row r="22" spans="1:12" ht="12.75" customHeight="1">
      <c r="A22" s="175" t="str">
        <f>'t1'!A22</f>
        <v>Capitano + 23 Anni</v>
      </c>
      <c r="B22" s="244" t="str">
        <f>'t1'!B22</f>
        <v>0D0529</v>
      </c>
      <c r="C22" s="387"/>
      <c r="D22" s="388"/>
      <c r="E22" s="387"/>
      <c r="F22" s="388"/>
      <c r="G22" s="387"/>
      <c r="H22" s="389"/>
      <c r="I22" s="390"/>
      <c r="J22" s="391"/>
      <c r="K22" s="548">
        <f t="shared" si="0"/>
        <v>0</v>
      </c>
      <c r="L22" s="549">
        <f t="shared" si="1"/>
        <v>0</v>
      </c>
    </row>
    <row r="23" spans="1:12" ht="12.75" customHeight="1">
      <c r="A23" s="175" t="str">
        <f>'t1'!A23</f>
        <v>Capitano + 15 Anni</v>
      </c>
      <c r="B23" s="244" t="str">
        <f>'t1'!B23</f>
        <v>0D0232</v>
      </c>
      <c r="C23" s="387"/>
      <c r="D23" s="388"/>
      <c r="E23" s="387"/>
      <c r="F23" s="388"/>
      <c r="G23" s="387"/>
      <c r="H23" s="389"/>
      <c r="I23" s="390"/>
      <c r="J23" s="391"/>
      <c r="K23" s="548">
        <f t="shared" si="0"/>
        <v>0</v>
      </c>
      <c r="L23" s="549">
        <f t="shared" si="1"/>
        <v>0</v>
      </c>
    </row>
    <row r="24" spans="1:12" ht="12.75" customHeight="1">
      <c r="A24" s="175" t="str">
        <f>'t1'!A24</f>
        <v>Capitano + 13 Anni</v>
      </c>
      <c r="B24" s="244" t="str">
        <f>'t1'!B24</f>
        <v>0D0530</v>
      </c>
      <c r="C24" s="387"/>
      <c r="D24" s="388"/>
      <c r="E24" s="387"/>
      <c r="F24" s="388"/>
      <c r="G24" s="387"/>
      <c r="H24" s="389"/>
      <c r="I24" s="390"/>
      <c r="J24" s="391"/>
      <c r="K24" s="548">
        <f t="shared" si="0"/>
        <v>0</v>
      </c>
      <c r="L24" s="549">
        <f t="shared" si="1"/>
        <v>0</v>
      </c>
    </row>
    <row r="25" spans="1:12" ht="12.75" customHeight="1">
      <c r="A25" s="175" t="str">
        <f>'t1'!A25</f>
        <v>Tenente Colonnello</v>
      </c>
      <c r="B25" s="244" t="str">
        <f>'t1'!B25</f>
        <v>019312</v>
      </c>
      <c r="C25" s="387"/>
      <c r="D25" s="388"/>
      <c r="E25" s="387"/>
      <c r="F25" s="388"/>
      <c r="G25" s="387"/>
      <c r="H25" s="389"/>
      <c r="I25" s="390"/>
      <c r="J25" s="391"/>
      <c r="K25" s="548">
        <f t="shared" si="0"/>
        <v>0</v>
      </c>
      <c r="L25" s="549">
        <f t="shared" si="1"/>
        <v>0</v>
      </c>
    </row>
    <row r="26" spans="1:12" ht="12.75" customHeight="1">
      <c r="A26" s="175" t="str">
        <f>'t1'!A26</f>
        <v>Maggiore </v>
      </c>
      <c r="B26" s="244" t="str">
        <f>'t1'!B26</f>
        <v>019222</v>
      </c>
      <c r="C26" s="387"/>
      <c r="D26" s="388"/>
      <c r="E26" s="387"/>
      <c r="F26" s="388"/>
      <c r="G26" s="387"/>
      <c r="H26" s="389"/>
      <c r="I26" s="390"/>
      <c r="J26" s="391"/>
      <c r="K26" s="548">
        <f t="shared" si="0"/>
        <v>0</v>
      </c>
      <c r="L26" s="549">
        <f t="shared" si="1"/>
        <v>0</v>
      </c>
    </row>
    <row r="27" spans="1:12" ht="12.75" customHeight="1">
      <c r="A27" s="175" t="str">
        <f>'t1'!A27</f>
        <v>Capitano</v>
      </c>
      <c r="B27" s="244" t="str">
        <f>'t1'!B27</f>
        <v>018213</v>
      </c>
      <c r="C27" s="387"/>
      <c r="D27" s="388"/>
      <c r="E27" s="387"/>
      <c r="F27" s="388"/>
      <c r="G27" s="387"/>
      <c r="H27" s="389"/>
      <c r="I27" s="390"/>
      <c r="J27" s="391"/>
      <c r="K27" s="548">
        <f t="shared" si="0"/>
        <v>0</v>
      </c>
      <c r="L27" s="549">
        <f t="shared" si="1"/>
        <v>0</v>
      </c>
    </row>
    <row r="28" spans="1:12" ht="12.75" customHeight="1">
      <c r="A28" s="175" t="str">
        <f>'t1'!A28</f>
        <v>Tenente </v>
      </c>
      <c r="B28" s="244" t="str">
        <f>'t1'!B28</f>
        <v>018226</v>
      </c>
      <c r="C28" s="387"/>
      <c r="D28" s="388"/>
      <c r="E28" s="387"/>
      <c r="F28" s="388"/>
      <c r="G28" s="387"/>
      <c r="H28" s="389"/>
      <c r="I28" s="390"/>
      <c r="J28" s="391"/>
      <c r="K28" s="548">
        <f t="shared" si="0"/>
        <v>0</v>
      </c>
      <c r="L28" s="549">
        <f t="shared" si="1"/>
        <v>0</v>
      </c>
    </row>
    <row r="29" spans="1:12" ht="12.75" customHeight="1">
      <c r="A29" s="175" t="str">
        <f>'t1'!A29</f>
        <v>Sottotenente </v>
      </c>
      <c r="B29" s="244" t="str">
        <f>'t1'!B29</f>
        <v>017225</v>
      </c>
      <c r="C29" s="387"/>
      <c r="D29" s="388"/>
      <c r="E29" s="387"/>
      <c r="F29" s="388"/>
      <c r="G29" s="387"/>
      <c r="H29" s="389"/>
      <c r="I29" s="390"/>
      <c r="J29" s="391"/>
      <c r="K29" s="548">
        <f t="shared" si="0"/>
        <v>0</v>
      </c>
      <c r="L29" s="549">
        <f t="shared" si="1"/>
        <v>0</v>
      </c>
    </row>
    <row r="30" spans="1:12" ht="12.75" customHeight="1">
      <c r="A30" s="175" t="str">
        <f>'t1'!A30</f>
        <v>Maresciallo Aiutante S.U.P.S. Luogotenente </v>
      </c>
      <c r="B30" s="244" t="str">
        <f>'t1'!B30</f>
        <v>017836</v>
      </c>
      <c r="C30" s="387"/>
      <c r="D30" s="388"/>
      <c r="E30" s="387"/>
      <c r="F30" s="388"/>
      <c r="G30" s="387"/>
      <c r="H30" s="389"/>
      <c r="I30" s="390"/>
      <c r="J30" s="391"/>
      <c r="K30" s="548">
        <f t="shared" si="0"/>
        <v>0</v>
      </c>
      <c r="L30" s="549">
        <f t="shared" si="1"/>
        <v>0</v>
      </c>
    </row>
    <row r="31" spans="1:12" ht="12.75" customHeight="1">
      <c r="A31" s="175" t="str">
        <f>'t1'!A31</f>
        <v>Maresciallo Aiutante S.Ups Con 8 Anni Nel Grado</v>
      </c>
      <c r="B31" s="244" t="str">
        <f>'t1'!B31</f>
        <v>017837</v>
      </c>
      <c r="C31" s="387"/>
      <c r="D31" s="388"/>
      <c r="E31" s="387"/>
      <c r="F31" s="388"/>
      <c r="G31" s="387"/>
      <c r="H31" s="389"/>
      <c r="I31" s="390"/>
      <c r="J31" s="391"/>
      <c r="K31" s="548">
        <f t="shared" si="0"/>
        <v>0</v>
      </c>
      <c r="L31" s="549">
        <f t="shared" si="1"/>
        <v>0</v>
      </c>
    </row>
    <row r="32" spans="1:12" ht="12.75" customHeight="1">
      <c r="A32" s="175" t="str">
        <f>'t1'!A32</f>
        <v>Maresciallo Aiutante</v>
      </c>
      <c r="B32" s="244" t="str">
        <f>'t1'!B32</f>
        <v>017237</v>
      </c>
      <c r="C32" s="387"/>
      <c r="D32" s="388"/>
      <c r="E32" s="387"/>
      <c r="F32" s="388"/>
      <c r="G32" s="387"/>
      <c r="H32" s="389"/>
      <c r="I32" s="390"/>
      <c r="J32" s="391"/>
      <c r="K32" s="548">
        <f t="shared" si="0"/>
        <v>0</v>
      </c>
      <c r="L32" s="549">
        <f t="shared" si="1"/>
        <v>0</v>
      </c>
    </row>
    <row r="33" spans="1:12" ht="12.75" customHeight="1">
      <c r="A33" s="175" t="str">
        <f>'t1'!A33</f>
        <v>Maresciallo Capo Con 10 Anni</v>
      </c>
      <c r="B33" s="244" t="str">
        <f>'t1'!B33</f>
        <v>016MC0</v>
      </c>
      <c r="C33" s="387"/>
      <c r="D33" s="388"/>
      <c r="E33" s="387"/>
      <c r="F33" s="388"/>
      <c r="G33" s="387"/>
      <c r="H33" s="389"/>
      <c r="I33" s="390"/>
      <c r="J33" s="391"/>
      <c r="K33" s="548">
        <f t="shared" si="0"/>
        <v>0</v>
      </c>
      <c r="L33" s="549">
        <f t="shared" si="1"/>
        <v>0</v>
      </c>
    </row>
    <row r="34" spans="1:12" ht="12.75" customHeight="1">
      <c r="A34" s="175" t="str">
        <f>'t1'!A34</f>
        <v>Maresciallo Capo</v>
      </c>
      <c r="B34" s="244" t="str">
        <f>'t1'!B34</f>
        <v>016224</v>
      </c>
      <c r="C34" s="387"/>
      <c r="D34" s="388"/>
      <c r="E34" s="387"/>
      <c r="F34" s="388"/>
      <c r="G34" s="387"/>
      <c r="H34" s="389"/>
      <c r="I34" s="390"/>
      <c r="J34" s="391"/>
      <c r="K34" s="548">
        <f t="shared" si="0"/>
        <v>0</v>
      </c>
      <c r="L34" s="549">
        <f t="shared" si="1"/>
        <v>0</v>
      </c>
    </row>
    <row r="35" spans="1:12" ht="12.75" customHeight="1">
      <c r="A35" s="175" t="str">
        <f>'t1'!A35</f>
        <v>Maresciallo Ordinario</v>
      </c>
      <c r="B35" s="244" t="str">
        <f>'t1'!B35</f>
        <v>015238</v>
      </c>
      <c r="C35" s="387"/>
      <c r="D35" s="388"/>
      <c r="E35" s="387"/>
      <c r="F35" s="388"/>
      <c r="G35" s="387"/>
      <c r="H35" s="389"/>
      <c r="I35" s="390"/>
      <c r="J35" s="391"/>
      <c r="K35" s="548">
        <f t="shared" si="0"/>
        <v>0</v>
      </c>
      <c r="L35" s="549">
        <f t="shared" si="1"/>
        <v>0</v>
      </c>
    </row>
    <row r="36" spans="1:12" ht="12.75" customHeight="1">
      <c r="A36" s="175" t="str">
        <f>'t1'!A36</f>
        <v>Maresciallo</v>
      </c>
      <c r="B36" s="244" t="str">
        <f>'t1'!B36</f>
        <v>014324</v>
      </c>
      <c r="C36" s="387"/>
      <c r="D36" s="388"/>
      <c r="E36" s="387"/>
      <c r="F36" s="388"/>
      <c r="G36" s="387"/>
      <c r="H36" s="389"/>
      <c r="I36" s="390"/>
      <c r="J36" s="391"/>
      <c r="K36" s="548">
        <f t="shared" si="0"/>
        <v>0</v>
      </c>
      <c r="L36" s="549">
        <f t="shared" si="1"/>
        <v>0</v>
      </c>
    </row>
    <row r="37" spans="1:12" ht="12.75" customHeight="1">
      <c r="A37" s="175" t="str">
        <f>'t1'!A37</f>
        <v>Brigadiere Capo Con 8 Anni Nel Grado</v>
      </c>
      <c r="B37" s="244" t="str">
        <f>'t1'!B37</f>
        <v>015839</v>
      </c>
      <c r="C37" s="387"/>
      <c r="D37" s="388"/>
      <c r="E37" s="387"/>
      <c r="F37" s="388"/>
      <c r="G37" s="387"/>
      <c r="H37" s="389"/>
      <c r="I37" s="390"/>
      <c r="J37" s="391"/>
      <c r="K37" s="548">
        <f t="shared" si="0"/>
        <v>0</v>
      </c>
      <c r="L37" s="549">
        <f t="shared" si="1"/>
        <v>0</v>
      </c>
    </row>
    <row r="38" spans="1:12" ht="12.75" customHeight="1">
      <c r="A38" s="175" t="str">
        <f>'t1'!A38</f>
        <v>Brigadiere Capo</v>
      </c>
      <c r="B38" s="244" t="str">
        <f>'t1'!B38</f>
        <v>015212</v>
      </c>
      <c r="C38" s="387"/>
      <c r="D38" s="388"/>
      <c r="E38" s="387"/>
      <c r="F38" s="388"/>
      <c r="G38" s="387"/>
      <c r="H38" s="389"/>
      <c r="I38" s="390"/>
      <c r="J38" s="391"/>
      <c r="K38" s="548">
        <f t="shared" si="0"/>
        <v>0</v>
      </c>
      <c r="L38" s="549">
        <f t="shared" si="1"/>
        <v>0</v>
      </c>
    </row>
    <row r="39" spans="1:12" ht="12.75" customHeight="1">
      <c r="A39" s="175" t="str">
        <f>'t1'!A39</f>
        <v>Brigadiere</v>
      </c>
      <c r="B39" s="244" t="str">
        <f>'t1'!B39</f>
        <v>014211</v>
      </c>
      <c r="C39" s="387"/>
      <c r="D39" s="388"/>
      <c r="E39" s="387"/>
      <c r="F39" s="388"/>
      <c r="G39" s="387"/>
      <c r="H39" s="389"/>
      <c r="I39" s="390"/>
      <c r="J39" s="391"/>
      <c r="K39" s="548">
        <f t="shared" si="0"/>
        <v>0</v>
      </c>
      <c r="L39" s="549">
        <f t="shared" si="1"/>
        <v>0</v>
      </c>
    </row>
    <row r="40" spans="1:12" ht="12.75" customHeight="1">
      <c r="A40" s="175" t="str">
        <f>'t1'!A40</f>
        <v>Vice Brigadiere</v>
      </c>
      <c r="B40" s="244" t="str">
        <f>'t1'!B40</f>
        <v>014230</v>
      </c>
      <c r="C40" s="387"/>
      <c r="D40" s="388"/>
      <c r="E40" s="387"/>
      <c r="F40" s="388"/>
      <c r="G40" s="387"/>
      <c r="H40" s="389"/>
      <c r="I40" s="390"/>
      <c r="J40" s="391"/>
      <c r="K40" s="548">
        <f t="shared" si="0"/>
        <v>0</v>
      </c>
      <c r="L40" s="549">
        <f t="shared" si="1"/>
        <v>0</v>
      </c>
    </row>
    <row r="41" spans="1:12" ht="12.75" customHeight="1">
      <c r="A41" s="175" t="str">
        <f>'t1'!A41</f>
        <v>Appuntato Scelto Con 8 Anni Nel Grado</v>
      </c>
      <c r="B41" s="244" t="str">
        <f>'t1'!B41</f>
        <v>013842</v>
      </c>
      <c r="C41" s="387"/>
      <c r="D41" s="388"/>
      <c r="E41" s="387"/>
      <c r="F41" s="388"/>
      <c r="G41" s="387"/>
      <c r="H41" s="389"/>
      <c r="I41" s="390"/>
      <c r="J41" s="391"/>
      <c r="K41" s="548">
        <f t="shared" si="0"/>
        <v>0</v>
      </c>
      <c r="L41" s="549">
        <f t="shared" si="1"/>
        <v>0</v>
      </c>
    </row>
    <row r="42" spans="1:12" ht="12.75" customHeight="1">
      <c r="A42" s="175" t="str">
        <f>'t1'!A42</f>
        <v>Appuntato Scelto</v>
      </c>
      <c r="B42" s="244" t="str">
        <f>'t1'!B42</f>
        <v>013231</v>
      </c>
      <c r="C42" s="387"/>
      <c r="D42" s="388"/>
      <c r="E42" s="387"/>
      <c r="F42" s="388"/>
      <c r="G42" s="387"/>
      <c r="H42" s="389"/>
      <c r="I42" s="390"/>
      <c r="J42" s="391"/>
      <c r="K42" s="548">
        <f t="shared" si="0"/>
        <v>0</v>
      </c>
      <c r="L42" s="549">
        <f t="shared" si="1"/>
        <v>0</v>
      </c>
    </row>
    <row r="43" spans="1:12" ht="12.75" customHeight="1">
      <c r="A43" s="175" t="str">
        <f>'t1'!A43</f>
        <v>Appuntato</v>
      </c>
      <c r="B43" s="244" t="str">
        <f>'t1'!B43</f>
        <v>013210</v>
      </c>
      <c r="C43" s="387"/>
      <c r="D43" s="388"/>
      <c r="E43" s="387"/>
      <c r="F43" s="388"/>
      <c r="G43" s="387"/>
      <c r="H43" s="389"/>
      <c r="I43" s="390"/>
      <c r="J43" s="391"/>
      <c r="K43" s="548">
        <f t="shared" si="0"/>
        <v>0</v>
      </c>
      <c r="L43" s="549">
        <f t="shared" si="1"/>
        <v>0</v>
      </c>
    </row>
    <row r="44" spans="1:12" ht="12.75" customHeight="1">
      <c r="A44" s="175" t="str">
        <f>'t1'!A44</f>
        <v>Carabiniere Scelto</v>
      </c>
      <c r="B44" s="244" t="str">
        <f>'t1'!B44</f>
        <v>013216</v>
      </c>
      <c r="C44" s="387"/>
      <c r="D44" s="388"/>
      <c r="E44" s="387"/>
      <c r="F44" s="388"/>
      <c r="G44" s="387"/>
      <c r="H44" s="389"/>
      <c r="I44" s="390"/>
      <c r="J44" s="391"/>
      <c r="K44" s="548">
        <f t="shared" si="0"/>
        <v>0</v>
      </c>
      <c r="L44" s="549">
        <f t="shared" si="1"/>
        <v>0</v>
      </c>
    </row>
    <row r="45" spans="1:12" ht="12.75" customHeight="1">
      <c r="A45" s="175" t="str">
        <f>'t1'!A45</f>
        <v>Carabiniere</v>
      </c>
      <c r="B45" s="244" t="str">
        <f>'t1'!B45</f>
        <v>013214</v>
      </c>
      <c r="C45" s="387"/>
      <c r="D45" s="388"/>
      <c r="E45" s="387"/>
      <c r="F45" s="388"/>
      <c r="G45" s="387"/>
      <c r="H45" s="389"/>
      <c r="I45" s="390"/>
      <c r="J45" s="391"/>
      <c r="K45" s="548">
        <f t="shared" si="0"/>
        <v>0</v>
      </c>
      <c r="L45" s="549">
        <f t="shared" si="1"/>
        <v>0</v>
      </c>
    </row>
    <row r="46" spans="1:12" ht="12.75" customHeight="1">
      <c r="A46" s="175" t="str">
        <f>'t1'!A46</f>
        <v>Tenente In Ferma Prefissata</v>
      </c>
      <c r="B46" s="244" t="str">
        <f>'t1'!B46</f>
        <v>000847</v>
      </c>
      <c r="C46" s="387"/>
      <c r="D46" s="388"/>
      <c r="E46" s="387"/>
      <c r="F46" s="388"/>
      <c r="G46" s="387"/>
      <c r="H46" s="389"/>
      <c r="I46" s="390"/>
      <c r="J46" s="391"/>
      <c r="K46" s="548">
        <f t="shared" si="0"/>
        <v>0</v>
      </c>
      <c r="L46" s="549">
        <f t="shared" si="1"/>
        <v>0</v>
      </c>
    </row>
    <row r="47" spans="1:12" ht="12.75" customHeight="1">
      <c r="A47" s="175" t="str">
        <f>'t1'!A47</f>
        <v>Sottotenente In Ferma Prefissata</v>
      </c>
      <c r="B47" s="244" t="str">
        <f>'t1'!B47</f>
        <v>000848</v>
      </c>
      <c r="C47" s="387"/>
      <c r="D47" s="388"/>
      <c r="E47" s="387"/>
      <c r="F47" s="388"/>
      <c r="G47" s="387"/>
      <c r="H47" s="389"/>
      <c r="I47" s="390"/>
      <c r="J47" s="391"/>
      <c r="K47" s="548">
        <f t="shared" si="0"/>
        <v>0</v>
      </c>
      <c r="L47" s="549">
        <f t="shared" si="1"/>
        <v>0</v>
      </c>
    </row>
    <row r="48" spans="1:12" ht="12.75" customHeight="1" thickBot="1">
      <c r="A48" s="175" t="str">
        <f>'t1'!A48</f>
        <v>Allievi</v>
      </c>
      <c r="B48" s="244" t="str">
        <f>'t1'!B48</f>
        <v>000180</v>
      </c>
      <c r="C48" s="387"/>
      <c r="D48" s="388"/>
      <c r="E48" s="387"/>
      <c r="F48" s="388"/>
      <c r="G48" s="387"/>
      <c r="H48" s="389"/>
      <c r="I48" s="390"/>
      <c r="J48" s="391"/>
      <c r="K48" s="548">
        <f t="shared" si="0"/>
        <v>0</v>
      </c>
      <c r="L48" s="549">
        <f t="shared" si="1"/>
        <v>0</v>
      </c>
    </row>
    <row r="49" spans="1:12" ht="12" customHeight="1" thickBot="1" thickTop="1">
      <c r="A49" s="39" t="s">
        <v>5</v>
      </c>
      <c r="B49" s="40"/>
      <c r="C49" s="550">
        <f aca="true" t="shared" si="2" ref="C49:L49">SUM(C6:C48)</f>
        <v>0</v>
      </c>
      <c r="D49" s="551">
        <f t="shared" si="2"/>
        <v>0</v>
      </c>
      <c r="E49" s="550">
        <f t="shared" si="2"/>
        <v>0</v>
      </c>
      <c r="F49" s="551">
        <f t="shared" si="2"/>
        <v>0</v>
      </c>
      <c r="G49" s="550">
        <f t="shared" si="2"/>
        <v>0</v>
      </c>
      <c r="H49" s="551">
        <f t="shared" si="2"/>
        <v>0</v>
      </c>
      <c r="I49" s="550">
        <f t="shared" si="2"/>
        <v>0</v>
      </c>
      <c r="J49" s="551">
        <f t="shared" si="2"/>
        <v>0</v>
      </c>
      <c r="K49" s="550">
        <f t="shared" si="2"/>
        <v>0</v>
      </c>
      <c r="L49" s="551">
        <f t="shared" si="2"/>
        <v>0</v>
      </c>
    </row>
  </sheetData>
  <sheetProtection password="EA98" sheet="1" scenarios="1" formatColumns="0" selectLockedCells="1"/>
  <mergeCells count="2">
    <mergeCell ref="I3:L3"/>
    <mergeCell ref="A1:J1"/>
  </mergeCells>
  <printOptions horizontalCentered="1" verticalCentered="1"/>
  <pageMargins left="0" right="0" top="0.1968503937007874" bottom="0.16" header="0.19" footer="0.17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daniele.tassa.eds</cp:lastModifiedBy>
  <cp:lastPrinted>2007-04-18T09:23:23Z</cp:lastPrinted>
  <dcterms:created xsi:type="dcterms:W3CDTF">1998-10-29T14:18:41Z</dcterms:created>
  <dcterms:modified xsi:type="dcterms:W3CDTF">2008-04-17T14:29:59Z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