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545" tabRatio="737" activeTab="0"/>
  </bookViews>
  <sheets>
    <sheet name="SI_I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Squadratura 1" sheetId="16" r:id="rId16"/>
    <sheet name="Squadratura 2" sheetId="17" r:id="rId17"/>
    <sheet name="Squadratura 3" sheetId="18" r:id="rId18"/>
    <sheet name="Squadratura 4" sheetId="19" r:id="rId19"/>
    <sheet name="Incongruenza 1" sheetId="20" r:id="rId20"/>
    <sheet name="Incongruenza 2" sheetId="21" r:id="rId21"/>
    <sheet name="Incongruenza 4 e controlli t14" sheetId="22" r:id="rId22"/>
    <sheet name="Incongruenza 5" sheetId="23" r:id="rId23"/>
    <sheet name="Incongruenza 6" sheetId="24" r:id="rId24"/>
    <sheet name="Incongruenza 7" sheetId="25" r:id="rId25"/>
  </sheets>
  <definedNames>
    <definedName name="_xlnm.Print_Area" localSheetId="0">'SI_I'!$A$1:$G$82</definedName>
    <definedName name="_xlnm.Print_Area" localSheetId="15">'Squadratura 1'!$A$1:$J$33</definedName>
    <definedName name="_xlnm.Print_Area" localSheetId="16">'Squadratura 2'!$A$1:$L$34</definedName>
    <definedName name="_xlnm.Print_Area" localSheetId="17">'Squadratura 3'!$A$1:$R$35</definedName>
    <definedName name="_xlnm.Print_Area" localSheetId="18">'Squadratura 4'!$A$1:$I$33</definedName>
    <definedName name="_xlnm.Print_Area" localSheetId="1">'t1'!$A$1:$M$36</definedName>
    <definedName name="_xlnm.Print_Area" localSheetId="10">'t10'!$A$1:$AV$34</definedName>
    <definedName name="_xlnm.Print_Area" localSheetId="11">'t11'!$A$1:$R$36</definedName>
    <definedName name="_xlnm.Print_Area" localSheetId="12">'t12'!$A$1:$K$36</definedName>
    <definedName name="_xlnm.Print_Area" localSheetId="13">'t13'!$A$1:$N$35</definedName>
    <definedName name="_xlnm.Print_Area" localSheetId="14">'t14'!$A$1:$C$26</definedName>
    <definedName name="_xlnm.Print_Area" localSheetId="3">'t3'!$A$1:$J$37</definedName>
    <definedName name="_xlnm.Print_Area" localSheetId="4">'t4'!$A$1:$AD$34</definedName>
    <definedName name="_xlnm.Print_Area" localSheetId="5">'t5'!$A$1:$N$35</definedName>
    <definedName name="_xlnm.Print_Area" localSheetId="7">'t7'!$A$1:$V$34</definedName>
    <definedName name="_xlnm.Print_Area" localSheetId="8">'t8'!$A$1:$Z$35</definedName>
    <definedName name="_xlnm.Print_Area" localSheetId="9">'t9'!$A$1:$L$34</definedName>
    <definedName name="_xlnm.Print_Titles" localSheetId="19">'Incongruenza 1'!$4:$4</definedName>
    <definedName name="_xlnm.Print_Titles" localSheetId="1">'t1'!$1:$5</definedName>
    <definedName name="_xlnm.Print_Titles" localSheetId="10">'t10'!$A:$B,'t10'!$1:$2</definedName>
    <definedName name="_xlnm.Print_Titles" localSheetId="12">'t12'!$1:$5</definedName>
    <definedName name="_xlnm.Print_Titles" localSheetId="13">'t13'!$1:$5</definedName>
    <definedName name="_xlnm.Print_Titles" localSheetId="2">'t2'!$1:$5</definedName>
    <definedName name="_xlnm.Print_Titles" localSheetId="4">'t4'!$A:$B,'t4'!$1:$5</definedName>
  </definedNames>
  <calcPr fullCalcOnLoad="1"/>
</workbook>
</file>

<file path=xl/sharedStrings.xml><?xml version="1.0" encoding="utf-8"?>
<sst xmlns="http://schemas.openxmlformats.org/spreadsheetml/2006/main" count="767" uniqueCount="439">
  <si>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</si>
  <si>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</si>
  <si>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</si>
  <si>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</si>
  <si>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</si>
  <si>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</si>
  <si>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</si>
  <si>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</si>
  <si>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SCIOPERI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</si>
  <si>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</si>
  <si>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</si>
  <si>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</si>
  <si>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</si>
  <si>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</si>
  <si>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</si>
  <si>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</si>
  <si>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</si>
  <si>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</si>
  <si>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</si>
  <si>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</si>
  <si>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</si>
  <si>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</si>
  <si>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</si>
  <si>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</si>
  <si>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</si>
  <si>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</si>
  <si>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</si>
  <si>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</si>
  <si>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</si>
  <si>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</si>
  <si>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</si>
  <si>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</si>
  <si>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</si>
  <si>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</si>
  <si>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Altre cause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</si>
  <si>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</si>
  <si>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</si>
  <si>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</si>
  <si>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</si>
  <si>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</si>
  <si>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</si>
  <si>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</si>
  <si>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</si>
  <si>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</si>
  <si>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</si>
  <si>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</si>
  <si>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</si>
  <si>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INDENNITA' INTEGRATIVA SPECIALE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</si>
  <si>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</si>
  <si>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</si>
  <si>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</si>
  <si>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</si>
  <si>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</si>
  <si>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</si>
  <si>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</si>
  <si>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</si>
  <si>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</si>
  <si>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</si>
  <si>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</si>
  <si>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</si>
  <si>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</si>
  <si>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</si>
  <si>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</si>
  <si>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</si>
  <si>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</si>
  <si>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</si>
  <si>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</si>
  <si>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</si>
  <si>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</si>
  <si>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In part-time
fino al 50%</t>
  </si>
  <si>
    <t>In part-time
oltre il 50%</t>
  </si>
  <si>
    <t xml:space="preserve">Telelavoro (**) 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</si>
  <si>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</si>
  <si>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</si>
  <si>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</si>
  <si>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</si>
  <si>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</si>
  <si>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</si>
  <si>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</si>
  <si>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</si>
  <si>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</si>
  <si>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</si>
  <si>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</si>
  <si>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</si>
  <si>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</si>
  <si>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</si>
  <si>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RIMBORSI RICEVUTI  DALLE AMMINISTRAZIONI PER SPESE DI PERSONALE 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</si>
  <si>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</si>
  <si>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</si>
  <si>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</si>
  <si>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</si>
  <si>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</si>
  <si>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</si>
  <si>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</si>
  <si>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</si>
  <si>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Qualifica/Posiz.economica/Profilo</t>
  </si>
  <si>
    <t>ASSEGNI PER IL NUCLEO FAMILIARE</t>
  </si>
  <si>
    <t>RETRIBUZIONI DEL PERSONALE CON CONTRATTO DI FORMAZIONE E LAVORO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</si>
  <si>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</si>
  <si>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</si>
  <si>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</si>
  <si>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</si>
  <si>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</si>
  <si>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</si>
  <si>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</si>
  <si>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</si>
  <si>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</si>
  <si>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</si>
  <si>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</si>
  <si>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</si>
  <si>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</si>
  <si>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</si>
  <si>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</si>
  <si>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</si>
  <si>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</si>
  <si>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</si>
  <si>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</si>
  <si>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</si>
  <si>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</si>
  <si>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</si>
  <si>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</si>
  <si>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</si>
  <si>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</si>
  <si>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41 e oltre</t>
  </si>
  <si>
    <t>fino a 19 anni</t>
  </si>
  <si>
    <t>tra 20 e 24 anni</t>
  </si>
  <si>
    <t>65 e oltre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</si>
  <si>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</si>
  <si>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</si>
  <si>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</si>
  <si>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</si>
  <si>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TOTALE
(2+3+4+5+6+7-8)</t>
  </si>
  <si>
    <t>NUMERO DI MENSILITA' (**)</t>
  </si>
  <si>
    <t xml:space="preserve">RETRIBUZIONI DEL PERSONALE A TEMPO DETERMINATO 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</si>
  <si>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</si>
  <si>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</si>
  <si>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COMPENSI PER IL PERSONALE ADDETTO AI  LAVORI SOCIALMENTE UTILI</t>
  </si>
  <si>
    <t xml:space="preserve">COMANDATI / DISTACCATI </t>
  </si>
  <si>
    <t>L109</t>
  </si>
  <si>
    <t>ASSENZE PER MALATTIA RETRIBUITE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</si>
  <si>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</si>
  <si>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</si>
  <si>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</si>
  <si>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</si>
  <si>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</si>
  <si>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</si>
  <si>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</si>
  <si>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</si>
  <si>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</si>
  <si>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</si>
  <si>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</si>
  <si>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</si>
  <si>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</si>
  <si>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</si>
  <si>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</si>
  <si>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</si>
  <si>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</si>
  <si>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</si>
  <si>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</si>
  <si>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</si>
  <si>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</si>
  <si>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</si>
  <si>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Presenti per titolo di studio (Tab 9)</t>
  </si>
  <si>
    <t>Fuori ruolo esterni (IN) (Tab 3)</t>
  </si>
  <si>
    <t>Comandati esterni (IN)  (Tab 3)</t>
  </si>
  <si>
    <t>Fuori ruolo interni (OUT) (Tab 3)</t>
  </si>
  <si>
    <t>f=(a+b+c-d-e)</t>
  </si>
  <si>
    <t>h</t>
  </si>
  <si>
    <t>i</t>
  </si>
  <si>
    <t>l</t>
  </si>
  <si>
    <t>m</t>
  </si>
  <si>
    <t>n</t>
  </si>
  <si>
    <t>0=(h+i+l-m-n)</t>
  </si>
  <si>
    <t>p</t>
  </si>
  <si>
    <t>o=p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</si>
  <si>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</si>
  <si>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</si>
  <si>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</si>
  <si>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</si>
  <si>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</si>
  <si>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</si>
  <si>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</si>
  <si>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</si>
  <si>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</si>
  <si>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</si>
  <si>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</si>
  <si>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</si>
  <si>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</si>
  <si>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</si>
  <si>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</si>
  <si>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</si>
  <si>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</si>
  <si>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</si>
  <si>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</si>
  <si>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</si>
  <si>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</si>
  <si>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</si>
  <si>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v. a. di f&lt;=5%</t>
  </si>
  <si>
    <t>Spesa media annua per stipendio (per 12 mensilità)</t>
  </si>
  <si>
    <t>Importi stipendiali contrattuali annui (per 12 mensilità)</t>
  </si>
  <si>
    <t>Scostamento percentuale</t>
  </si>
  <si>
    <t>Congruenza (max scostamento consentito +/- 5%)</t>
  </si>
  <si>
    <t>(*) Personale comandato e fuori ruolo verso altre Amministrazioni</t>
  </si>
  <si>
    <t>Tot Assunti (Tab 6)</t>
  </si>
  <si>
    <t>Controlli di coerenza</t>
  </si>
  <si>
    <t>Codici spesa</t>
  </si>
  <si>
    <t>Importi comunicati (Tab 14)</t>
  </si>
  <si>
    <t>Incidenza percentuale: Importi comunicati Tab 14 / (Tabella 12 + Tabella 13)</t>
  </si>
  <si>
    <t>SOMME RIMBORSATE ALLE AMMINISTRAZIONI PER SPESE DI PERSONALE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</si>
  <si>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</si>
  <si>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</si>
  <si>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</si>
  <si>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</si>
  <si>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</si>
  <si>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</si>
  <si>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</si>
  <si>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</si>
  <si>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</si>
  <si>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</si>
  <si>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</si>
  <si>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</si>
  <si>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</si>
  <si>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</si>
  <si>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</si>
  <si>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</si>
  <si>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</si>
  <si>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</si>
  <si>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</si>
  <si>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</si>
  <si>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</si>
  <si>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</si>
  <si>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</si>
  <si>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</si>
  <si>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</si>
  <si>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</si>
  <si>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</si>
  <si>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</si>
  <si>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</si>
  <si>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</si>
  <si>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</si>
  <si>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numero contratti</t>
  </si>
  <si>
    <t>numero unità</t>
  </si>
  <si>
    <t>000061</t>
  </si>
  <si>
    <t>CD</t>
  </si>
  <si>
    <t>CC</t>
  </si>
  <si>
    <t>CB</t>
  </si>
  <si>
    <t>I207</t>
  </si>
  <si>
    <t>I212</t>
  </si>
  <si>
    <t>S630</t>
  </si>
  <si>
    <t>S998</t>
  </si>
  <si>
    <t>S999</t>
  </si>
  <si>
    <t>T101</t>
  </si>
  <si>
    <t>*</t>
  </si>
  <si>
    <t>*1</t>
  </si>
  <si>
    <t>*5</t>
  </si>
  <si>
    <t>*6</t>
  </si>
  <si>
    <t>*7</t>
  </si>
  <si>
    <t>E-Mail</t>
  </si>
  <si>
    <t>*8</t>
  </si>
  <si>
    <t>*3</t>
  </si>
  <si>
    <t>*4</t>
  </si>
  <si>
    <t>ALTRI PERMESSI ED ASSENZE RETRIBUITE</t>
  </si>
  <si>
    <t>ESTERO</t>
  </si>
  <si>
    <t>ABBRUZZO</t>
  </si>
  <si>
    <t>FRIULI VENEZIA GIULIA</t>
  </si>
  <si>
    <t>PROVINCIA AUTONOMA TRENTO</t>
  </si>
  <si>
    <t>PROVINCIA AUTONOMA BOLZANO</t>
  </si>
  <si>
    <t>N° Civico</t>
  </si>
  <si>
    <t>F00</t>
  </si>
  <si>
    <t>M00</t>
  </si>
  <si>
    <t>SC1</t>
  </si>
  <si>
    <t>SS2</t>
  </si>
  <si>
    <t>PR1</t>
  </si>
  <si>
    <t>PR2</t>
  </si>
  <si>
    <t>PR3</t>
  </si>
  <si>
    <t>Totale uomini e donne (Tab T5)</t>
  </si>
  <si>
    <t>Totale della Tabella T13</t>
  </si>
  <si>
    <t>TABELLE 12 -13 ASSENTI</t>
  </si>
  <si>
    <t>ANNO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</si>
  <si>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</si>
  <si>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</si>
  <si>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</si>
  <si>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</si>
  <si>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</si>
  <si>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L'Ente fa parte di una "Unione dei Comuni", ai sensi dell'art. 32 del d.lgs 267/2000?</t>
  </si>
  <si>
    <t>CA</t>
  </si>
  <si>
    <t>ARRETRATI ANNI PRECEDENTI</t>
  </si>
  <si>
    <t>STRAORDINARIO</t>
  </si>
  <si>
    <t>I125</t>
  </si>
  <si>
    <t>Totale (Uomini + donne della sezione "Personale Esterno" COMANDATI / DISTACCATI + FUORI RUOLO)+Mensilità medie da T12(mensilità /12)</t>
  </si>
  <si>
    <t>Congruenza          ( a&gt;0 e b&gt;0)</t>
  </si>
  <si>
    <t>LEGGE 104/92</t>
  </si>
  <si>
    <t>ASSENZE RETRIBUITE PER MATERNITA’, CONGEDO PARENTALE E MALATTIA FIGLI</t>
  </si>
  <si>
    <t>RETRIBUZIONE DI RISULTATO</t>
  </si>
  <si>
    <t>COMPARTO PROVINCIA AUTONOMA DI BOLZANO</t>
  </si>
  <si>
    <t>Segretario A</t>
  </si>
  <si>
    <t>0D0102</t>
  </si>
  <si>
    <t>Segretario B</t>
  </si>
  <si>
    <t>0D0103</t>
  </si>
  <si>
    <t>Segretario C</t>
  </si>
  <si>
    <t>0D0485</t>
  </si>
  <si>
    <t>Dirigenti</t>
  </si>
  <si>
    <t>0D0164</t>
  </si>
  <si>
    <t xml:space="preserve">Qualifica funzionale IX </t>
  </si>
  <si>
    <t>Qualifica funzionale VIII</t>
  </si>
  <si>
    <t xml:space="preserve">Qualifica funzionale VII </t>
  </si>
  <si>
    <t xml:space="preserve">Qualifica funzionale VI </t>
  </si>
  <si>
    <t xml:space="preserve">Qualifica funzionale V </t>
  </si>
  <si>
    <t xml:space="preserve">Qualifica funzionale IV </t>
  </si>
  <si>
    <t xml:space="preserve">Qualifica funzionale III </t>
  </si>
  <si>
    <t xml:space="preserve">Qualifica funzionale II </t>
  </si>
  <si>
    <t xml:space="preserve">Qualifica funzionale I </t>
  </si>
  <si>
    <t>Ufficiale forestale - q.f. 9</t>
  </si>
  <si>
    <t>0F9582</t>
  </si>
  <si>
    <t>Ispettore/Ispettrice forestale - q.f. 7</t>
  </si>
  <si>
    <t>0F7191</t>
  </si>
  <si>
    <t>Sovrintendente forestale - q.f. 6</t>
  </si>
  <si>
    <t>0F6197</t>
  </si>
  <si>
    <t>Agente ed assistente forestale q.f.5</t>
  </si>
  <si>
    <t>0F5560</t>
  </si>
  <si>
    <t>Esperto antincendio - q.f. 9</t>
  </si>
  <si>
    <t>0F9IS3</t>
  </si>
  <si>
    <t>Ispettore antincendi - q.f. 7</t>
  </si>
  <si>
    <t>Assistente antincendi - q.f. 6</t>
  </si>
  <si>
    <t>0F6AS1</t>
  </si>
  <si>
    <t>Capo squdra e reparto - q.f. 5</t>
  </si>
  <si>
    <t>0F5CSR</t>
  </si>
  <si>
    <t>Vigile del fuoco - q.f. 4</t>
  </si>
  <si>
    <t>0F4VF1</t>
  </si>
  <si>
    <t>Capo cantoniere - q.f  5</t>
  </si>
  <si>
    <t>0F5CAN</t>
  </si>
  <si>
    <t>Cantoniere specializzato - q.f 4</t>
  </si>
  <si>
    <t>0F4CAN</t>
  </si>
  <si>
    <t>Cantoniere - q.f  3</t>
  </si>
  <si>
    <t>0F3CAN</t>
  </si>
  <si>
    <t>Altre qualifiche</t>
  </si>
  <si>
    <t>000000</t>
  </si>
  <si>
    <t>Personale Contrattista</t>
  </si>
  <si>
    <t>(VZÄ)</t>
  </si>
  <si>
    <t>Non compilare</t>
  </si>
  <si>
    <t>INDENNITA' DI VIGILANZA</t>
  </si>
  <si>
    <t>PERSONALE SCOLASTICO</t>
  </si>
  <si>
    <t>INDENNITA' DI ISTITUTO</t>
  </si>
  <si>
    <t>RETRIBUZIONE DI POSIZIONE</t>
  </si>
  <si>
    <t>INDENNITA' SECONDA LINGUA</t>
  </si>
  <si>
    <t>INDENNITA' LIBERO PROFESSIONALE</t>
  </si>
  <si>
    <t>COMPENSO DI PRODUTTIVITA'</t>
  </si>
  <si>
    <t>ALTRE INDENNITA'</t>
  </si>
  <si>
    <t>I143</t>
  </si>
  <si>
    <t>I402</t>
  </si>
  <si>
    <t>I426</t>
  </si>
  <si>
    <t>0F9AMM</t>
  </si>
  <si>
    <t>0F8AMM</t>
  </si>
  <si>
    <t>0F7AMM</t>
  </si>
  <si>
    <t>0F6AMM</t>
  </si>
  <si>
    <t>0F5AMM</t>
  </si>
  <si>
    <t>0F4AMM</t>
  </si>
  <si>
    <t>0F3AMM</t>
  </si>
  <si>
    <t>0F2AMM</t>
  </si>
  <si>
    <t>0F1AMM</t>
  </si>
  <si>
    <t>0F7IS2</t>
  </si>
  <si>
    <t xml:space="preserve">I106 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</si>
  <si>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</si>
  <si>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</si>
  <si>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</si>
  <si>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Indicare il numero degli incarichi di studio/ricerca e di consulenza</t>
  </si>
  <si>
    <t>Indicare il numero delle unità tra i 'presenti al 31.12.2007' di Tab.1 che appartengono alle categorie protette (Legge n.68/99)</t>
  </si>
  <si>
    <t>*9</t>
  </si>
  <si>
    <t>*10</t>
  </si>
  <si>
    <t>*11</t>
  </si>
  <si>
    <t>*12</t>
  </si>
  <si>
    <t>*13</t>
  </si>
  <si>
    <t>TABELLE COMPILATE
(attenzione: la seguente sezione verrà compilata in automatico; all'atto dell'inserimento dei dati nel kit verrà annerita la relativa casella)</t>
  </si>
  <si>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</si>
  <si>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</si>
  <si>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</si>
  <si>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</si>
  <si>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</si>
  <si>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</si>
  <si>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</si>
  <si>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</si>
  <si>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</si>
  <si>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</si>
  <si>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</si>
  <si>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</si>
  <si>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</si>
  <si>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</si>
  <si>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</si>
  <si>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</si>
  <si>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</si>
  <si>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</si>
  <si>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</si>
  <si>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</si>
  <si>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</si>
  <si>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</si>
  <si>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</si>
  <si>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</si>
  <si>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</si>
  <si>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Tavola di congruenza tra i giorni di assenza in Tabella 11 e i valori di Organico di Tabella 1, 3, 4, 5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</si>
  <si>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</si>
  <si>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</si>
  <si>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</si>
  <si>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</si>
  <si>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</si>
  <si>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</si>
  <si>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</si>
  <si>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</si>
  <si>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</si>
  <si>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</si>
  <si>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Incarichi di studio/ricerca o consulenza</t>
  </si>
  <si>
    <t>PRBZ</t>
  </si>
  <si>
    <t>Indicare il numero dei contratti di collaborazione coordinata e continuativa</t>
  </si>
  <si>
    <t xml:space="preserve">Indicare il personale in possesso dei requisiti temporali previsti dal comma 519 della legge finanziaria per l’anno 2007 e analoghe disposizioni relative a specifici comparti . In particolare: </t>
  </si>
  <si>
    <t>Ai sensi delle disposizioni della legge finanziaria per il 2008 indicare:</t>
  </si>
  <si>
    <t>*(asterisco): si intende campo obbligatorio</t>
  </si>
  <si>
    <t>Enti soggetti al patto di stabilità interno – è stato rispettato quanto disposto dall’art. 1,  c. 557, legge finanziaria per l’anno 2007?</t>
  </si>
  <si>
    <t>Enti non soggetti al patto di stabilità interno – e stato rispettato quanto disposto dall’art. 1,  c. 562, legge finanziaria per l’anno 2007?</t>
  </si>
  <si>
    <t xml:space="preserve">Indicare il numero di unità di personale utilizzato a qualsiasi titolo (comando o altro) nelle attività esternalizzate con esclusione delle unità effettivamente cessate a seguito di esternalizzazioni </t>
  </si>
  <si>
    <t>Passaggi per esternalizzazioni</t>
  </si>
  <si>
    <t>Procedure stabiliazzazione precari</t>
  </si>
  <si>
    <t>CONTRATTI DI COLLABORAZIONE COORDINATA E CONTINUATIVA</t>
  </si>
  <si>
    <t>SOMME CORRISPOSTE ALL'AGENZIA DI SOMMINISTRAZIONE (INTERINALI)</t>
  </si>
  <si>
    <t>ONERI PER I CONTRATTI DI SOMMINISTRAZIONE (INTERINALI)</t>
  </si>
  <si>
    <t>Tavola di compresenza tra valori di organico di personale con rapporto di lavoro flessibile di Tabella 2 e Scheda Informativa 1 e relativa spesa di Tabella 14 (Incongruenza 1)</t>
  </si>
  <si>
    <t>Tipologia lavoro flessibile (Tab 2, SI_1)</t>
  </si>
  <si>
    <t>Unità annue 
(Tab 2, SI_1)</t>
  </si>
  <si>
    <t>Valore Medio Unitario:          b / a</t>
  </si>
  <si>
    <t>CATEGORIA A</t>
  </si>
  <si>
    <t>CATEGORIA B</t>
  </si>
  <si>
    <t>CATEGORIA C</t>
  </si>
  <si>
    <t>CATEGORIA D</t>
  </si>
  <si>
    <t>Contratti di somministrazione (ex interinali)</t>
  </si>
  <si>
    <t>INCARICHI DI STUDIO/RICERCA/CONSULENZA</t>
  </si>
  <si>
    <t>Contratti di somministrazione
(ex Interinale) (*)</t>
  </si>
  <si>
    <t>Numero unità a tempo determinato in servizio da almeno tre anni, anche non continuativi maturati nel quinquennio 2002/2006 alla data del 1° gennaio 2007.</t>
  </si>
  <si>
    <t>Numero unità a tempo determinato in servizio al 1° gennaio 2007, che conseguano il requisito di cui al punto precedente in virtù di contratti stipulati anteriormente al 29 settembre 2006</t>
  </si>
  <si>
    <t>Numero unità a tempo determinato non in servizio, che abbiano maturato alla data del 1° gennaio 2007 almeno tre anni, anche non continuativi, nel quinquennio 2002/2006.</t>
  </si>
  <si>
    <t>Numero unità che al 01/01/2008 abbiano maturato i requisiti di cui ai commi 90 e seguenti dell’art. 3 della legge finanziaria per il 2008 e non ricompresi nelle domande precedenti</t>
  </si>
  <si>
    <t>Numero unità con co.co.co. in essere al 01/01/2008 che alla data del 28/9/2007 abbiano espletato attività lavorativa, anche non continuativa, per almeno 3 anni negli ultimi 5, presso la stessa amministrazione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</si>
</sst>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</numFmts>
  <fonts count="63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6"/>
      <name val="Helv"/>
      <family val="0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i/>
      <sz val="12"/>
      <name val="Helv"/>
      <family val="0"/>
    </font>
    <font>
      <sz val="6"/>
      <name val="Arial"/>
      <family val="0"/>
    </font>
    <font>
      <b/>
      <i/>
      <sz val="11"/>
      <name val="Arial"/>
      <family val="2"/>
    </font>
    <font>
      <sz val="10"/>
      <name val="Courier"/>
      <family val="0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0"/>
    </font>
    <font>
      <sz val="7.5"/>
      <name val="Arial"/>
      <family val="2"/>
    </font>
    <font>
      <sz val="8"/>
      <name val="Courier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2"/>
      <name val="Courier"/>
      <family val="0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2"/>
      <color indexed="10"/>
      <name val="Arial"/>
      <family val="2"/>
    </font>
    <font>
      <sz val="12"/>
      <name val="Times New Roman"/>
      <family val="0"/>
    </font>
    <font>
      <b/>
      <sz val="9"/>
      <color indexed="10"/>
      <name val="Courier"/>
      <family val="0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10"/>
      <name val="Courier"/>
      <family val="0"/>
    </font>
    <font>
      <sz val="8"/>
      <color indexed="10"/>
      <name val="Helv"/>
      <family val="0"/>
    </font>
    <font>
      <sz val="2.25"/>
      <name val="Arial"/>
      <family val="0"/>
    </font>
    <font>
      <sz val="2.75"/>
      <name val="Arial"/>
      <family val="0"/>
    </font>
    <font>
      <sz val="10"/>
      <color indexed="9"/>
      <name val="Courier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5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3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5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/>
    </xf>
    <xf numFmtId="0" fontId="6" fillId="0" borderId="5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Continuous" vertical="center"/>
      <protection/>
    </xf>
    <xf numFmtId="0" fontId="9" fillId="0" borderId="7" xfId="0" applyFont="1" applyFill="1" applyBorder="1" applyAlignment="1" applyProtection="1">
      <alignment horizontal="right" vertical="center"/>
      <protection/>
    </xf>
    <xf numFmtId="0" fontId="16" fillId="0" borderId="8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Continuous" vertical="center" wrapText="1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 applyProtection="1">
      <alignment horizontal="centerContinuous" vertical="center" wrapText="1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5" fillId="0" borderId="0" xfId="30" applyFont="1" applyBorder="1" applyAlignment="1" applyProtection="1">
      <alignment horizontal="left" vertical="top"/>
      <protection/>
    </xf>
    <xf numFmtId="0" fontId="6" fillId="0" borderId="0" xfId="30" applyFont="1" applyBorder="1" applyAlignment="1">
      <alignment horizont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14" fillId="0" borderId="16" xfId="30" applyFont="1" applyFill="1" applyBorder="1" applyAlignment="1" applyProtection="1">
      <alignment horizontal="center" vertical="center"/>
      <protection/>
    </xf>
    <xf numFmtId="0" fontId="9" fillId="0" borderId="17" xfId="30" applyFont="1" applyFill="1" applyBorder="1" applyAlignment="1" applyProtection="1">
      <alignment horizontal="center" vertical="center"/>
      <protection/>
    </xf>
    <xf numFmtId="0" fontId="9" fillId="0" borderId="18" xfId="30" applyFont="1" applyFill="1" applyBorder="1" applyAlignment="1" applyProtection="1">
      <alignment horizontal="right" vertical="center"/>
      <protection/>
    </xf>
    <xf numFmtId="0" fontId="6" fillId="0" borderId="0" xfId="30" applyFont="1" applyAlignment="1">
      <alignment horizontal="center"/>
      <protection/>
    </xf>
    <xf numFmtId="0" fontId="17" fillId="0" borderId="0" xfId="29">
      <alignment/>
      <protection/>
    </xf>
    <xf numFmtId="0" fontId="18" fillId="0" borderId="19" xfId="29" applyFont="1" applyFill="1" applyBorder="1" applyAlignment="1">
      <alignment horizontal="centerContinuous" vertical="center" wrapText="1"/>
      <protection/>
    </xf>
    <xf numFmtId="0" fontId="6" fillId="0" borderId="20" xfId="29" applyFont="1" applyFill="1" applyBorder="1" applyAlignment="1">
      <alignment horizontal="centerContinuous" vertical="center" wrapText="1"/>
      <protection/>
    </xf>
    <xf numFmtId="0" fontId="9" fillId="0" borderId="21" xfId="29" applyFont="1" applyFill="1" applyBorder="1" applyAlignment="1" applyProtection="1">
      <alignment horizontal="center" vertical="center"/>
      <protection/>
    </xf>
    <xf numFmtId="0" fontId="9" fillId="0" borderId="22" xfId="29" applyFont="1" applyFill="1" applyBorder="1" applyAlignment="1" applyProtection="1">
      <alignment horizontal="center" vertical="center"/>
      <protection/>
    </xf>
    <xf numFmtId="0" fontId="19" fillId="0" borderId="23" xfId="29" applyFont="1" applyFill="1" applyBorder="1" applyAlignment="1" applyProtection="1">
      <alignment horizontal="centerContinuous" vertical="center" wrapText="1"/>
      <protection/>
    </xf>
    <xf numFmtId="0" fontId="19" fillId="0" borderId="0" xfId="29" applyFont="1" applyFill="1" applyBorder="1" applyAlignment="1" applyProtection="1">
      <alignment horizontal="centerContinuous" vertical="center" wrapText="1"/>
      <protection/>
    </xf>
    <xf numFmtId="0" fontId="19" fillId="0" borderId="24" xfId="29" applyFont="1" applyFill="1" applyBorder="1" applyAlignment="1" applyProtection="1">
      <alignment horizontal="center" vertical="center" wrapText="1"/>
      <protection/>
    </xf>
    <xf numFmtId="0" fontId="19" fillId="0" borderId="24" xfId="29" applyFont="1" applyFill="1" applyBorder="1" applyAlignment="1" applyProtection="1">
      <alignment horizontal="centerContinuous" vertical="center" wrapText="1"/>
      <protection/>
    </xf>
    <xf numFmtId="0" fontId="9" fillId="0" borderId="18" xfId="29" applyFont="1" applyFill="1" applyBorder="1" applyAlignment="1" applyProtection="1">
      <alignment horizontal="right" vertical="center"/>
      <protection/>
    </xf>
    <xf numFmtId="0" fontId="6" fillId="0" borderId="25" xfId="29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6" fillId="0" borderId="1" xfId="28" applyFont="1" applyFill="1" applyBorder="1" applyAlignment="1">
      <alignment horizontal="centerContinuous"/>
      <protection/>
    </xf>
    <xf numFmtId="0" fontId="6" fillId="0" borderId="2" xfId="28" applyFont="1" applyFill="1" applyBorder="1" applyAlignment="1">
      <alignment horizontal="center"/>
      <protection/>
    </xf>
    <xf numFmtId="0" fontId="9" fillId="0" borderId="3" xfId="28" applyFont="1" applyFill="1" applyBorder="1" applyAlignment="1">
      <alignment horizontal="centerContinuous" vertical="center"/>
      <protection/>
    </xf>
    <xf numFmtId="0" fontId="6" fillId="0" borderId="3" xfId="28" applyFont="1" applyFill="1" applyBorder="1" applyAlignment="1">
      <alignment horizontal="centerContinuous" vertical="center"/>
      <protection/>
    </xf>
    <xf numFmtId="0" fontId="6" fillId="0" borderId="26" xfId="28" applyFont="1" applyFill="1" applyBorder="1" applyAlignment="1">
      <alignment horizontal="centerContinuous" vertical="center"/>
      <protection/>
    </xf>
    <xf numFmtId="0" fontId="9" fillId="0" borderId="17" xfId="28" applyFont="1" applyFill="1" applyBorder="1" applyAlignment="1" applyProtection="1">
      <alignment horizontal="center" vertical="center"/>
      <protection/>
    </xf>
    <xf numFmtId="0" fontId="6" fillId="0" borderId="21" xfId="28" applyFont="1" applyFill="1" applyBorder="1" applyAlignment="1">
      <alignment horizontal="centerContinuous"/>
      <protection/>
    </xf>
    <xf numFmtId="0" fontId="6" fillId="0" borderId="10" xfId="28" applyFont="1" applyFill="1" applyBorder="1" applyAlignment="1">
      <alignment horizontal="center"/>
      <protection/>
    </xf>
    <xf numFmtId="0" fontId="20" fillId="0" borderId="8" xfId="28" applyFont="1" applyFill="1" applyBorder="1" applyAlignment="1" applyProtection="1">
      <alignment horizontal="center"/>
      <protection/>
    </xf>
    <xf numFmtId="0" fontId="20" fillId="0" borderId="9" xfId="28" applyFont="1" applyFill="1" applyBorder="1" applyAlignment="1" applyProtection="1">
      <alignment horizontal="center"/>
      <protection/>
    </xf>
    <xf numFmtId="0" fontId="20" fillId="0" borderId="27" xfId="28" applyFont="1" applyFill="1" applyBorder="1" applyAlignment="1" applyProtection="1">
      <alignment horizontal="center"/>
      <protection/>
    </xf>
    <xf numFmtId="0" fontId="9" fillId="0" borderId="18" xfId="28" applyFont="1" applyFill="1" applyBorder="1" applyAlignment="1" applyProtection="1">
      <alignment horizontal="right" vertical="center"/>
      <protection/>
    </xf>
    <xf numFmtId="0" fontId="6" fillId="0" borderId="25" xfId="28" applyFont="1" applyFill="1" applyBorder="1" applyAlignment="1" applyProtection="1">
      <alignment horizontal="center"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1" xfId="27" applyFont="1" applyFill="1" applyBorder="1" applyAlignment="1">
      <alignment horizontal="centerContinuous"/>
      <protection/>
    </xf>
    <xf numFmtId="0" fontId="6" fillId="0" borderId="2" xfId="27" applyFont="1" applyFill="1" applyBorder="1" applyAlignment="1">
      <alignment horizontal="center"/>
      <protection/>
    </xf>
    <xf numFmtId="0" fontId="9" fillId="0" borderId="3" xfId="27" applyFont="1" applyFill="1" applyBorder="1" applyAlignment="1">
      <alignment horizontal="centerContinuous" vertical="center"/>
      <protection/>
    </xf>
    <xf numFmtId="0" fontId="6" fillId="0" borderId="3" xfId="27" applyFont="1" applyFill="1" applyBorder="1" applyAlignment="1">
      <alignment horizontal="centerContinuous" vertical="center"/>
      <protection/>
    </xf>
    <xf numFmtId="0" fontId="6" fillId="0" borderId="26" xfId="27" applyFont="1" applyFill="1" applyBorder="1" applyAlignment="1">
      <alignment horizontal="centerContinuous" vertical="center"/>
      <protection/>
    </xf>
    <xf numFmtId="0" fontId="9" fillId="0" borderId="17" xfId="27" applyFont="1" applyFill="1" applyBorder="1" applyAlignment="1" applyProtection="1">
      <alignment horizontal="center" vertical="center"/>
      <protection/>
    </xf>
    <xf numFmtId="0" fontId="9" fillId="0" borderId="11" xfId="27" applyFont="1" applyFill="1" applyBorder="1" applyAlignment="1" applyProtection="1">
      <alignment horizontal="centerContinuous" vertical="center"/>
      <protection/>
    </xf>
    <xf numFmtId="0" fontId="6" fillId="0" borderId="21" xfId="27" applyFont="1" applyFill="1" applyBorder="1" applyAlignment="1">
      <alignment horizontal="centerContinuous"/>
      <protection/>
    </xf>
    <xf numFmtId="0" fontId="6" fillId="0" borderId="10" xfId="27" applyFont="1" applyFill="1" applyBorder="1" applyAlignment="1">
      <alignment horizontal="center"/>
      <protection/>
    </xf>
    <xf numFmtId="0" fontId="20" fillId="0" borderId="8" xfId="27" applyFont="1" applyFill="1" applyBorder="1" applyAlignment="1" applyProtection="1">
      <alignment horizontal="center"/>
      <protection/>
    </xf>
    <xf numFmtId="0" fontId="20" fillId="0" borderId="9" xfId="27" applyFont="1" applyFill="1" applyBorder="1" applyAlignment="1" applyProtection="1">
      <alignment horizontal="center"/>
      <protection/>
    </xf>
    <xf numFmtId="0" fontId="20" fillId="0" borderId="27" xfId="27" applyFont="1" applyFill="1" applyBorder="1" applyAlignment="1" applyProtection="1">
      <alignment horizontal="center"/>
      <protection/>
    </xf>
    <xf numFmtId="0" fontId="9" fillId="0" borderId="18" xfId="27" applyFont="1" applyFill="1" applyBorder="1" applyAlignment="1" applyProtection="1">
      <alignment horizontal="right" vertical="center"/>
      <protection/>
    </xf>
    <xf numFmtId="0" fontId="6" fillId="0" borderId="25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6" fillId="0" borderId="1" xfId="26" applyFont="1" applyFill="1" applyBorder="1" applyAlignment="1">
      <alignment horizontal="centerContinuous"/>
      <protection/>
    </xf>
    <xf numFmtId="0" fontId="6" fillId="0" borderId="2" xfId="26" applyFont="1" applyFill="1" applyBorder="1" applyAlignment="1">
      <alignment horizontal="center"/>
      <protection/>
    </xf>
    <xf numFmtId="0" fontId="9" fillId="0" borderId="3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6" fillId="0" borderId="26" xfId="26" applyFont="1" applyFill="1" applyBorder="1" applyAlignment="1">
      <alignment horizontal="centerContinuous" vertical="center"/>
      <protection/>
    </xf>
    <xf numFmtId="0" fontId="9" fillId="0" borderId="17" xfId="26" applyFont="1" applyFill="1" applyBorder="1" applyAlignment="1" applyProtection="1">
      <alignment horizontal="center" vertical="center"/>
      <protection/>
    </xf>
    <xf numFmtId="0" fontId="21" fillId="0" borderId="11" xfId="26" applyFont="1" applyFill="1" applyBorder="1" applyAlignment="1" applyProtection="1">
      <alignment horizontal="centerContinuous" vertical="center"/>
      <protection/>
    </xf>
    <xf numFmtId="0" fontId="21" fillId="0" borderId="28" xfId="26" applyFont="1" applyFill="1" applyBorder="1" applyAlignment="1">
      <alignment horizontal="centerContinuous" vertical="center"/>
      <protection/>
    </xf>
    <xf numFmtId="0" fontId="21" fillId="0" borderId="11" xfId="26" applyFont="1" applyFill="1" applyBorder="1" applyAlignment="1" applyProtection="1">
      <alignment horizontal="centerContinuous" vertical="center" wrapText="1"/>
      <protection/>
    </xf>
    <xf numFmtId="0" fontId="21" fillId="0" borderId="28" xfId="26" applyFont="1" applyFill="1" applyBorder="1" applyAlignment="1">
      <alignment horizontal="centerContinuous" vertical="center" wrapText="1"/>
      <protection/>
    </xf>
    <xf numFmtId="0" fontId="21" fillId="0" borderId="29" xfId="26" applyFont="1" applyFill="1" applyBorder="1" applyAlignment="1">
      <alignment horizontal="centerContinuous" vertical="center"/>
      <protection/>
    </xf>
    <xf numFmtId="0" fontId="6" fillId="0" borderId="21" xfId="26" applyFont="1" applyFill="1" applyBorder="1" applyAlignment="1">
      <alignment horizontal="centerContinuous"/>
      <protection/>
    </xf>
    <xf numFmtId="0" fontId="6" fillId="0" borderId="10" xfId="26" applyFont="1" applyFill="1" applyBorder="1" applyAlignment="1">
      <alignment horizontal="center"/>
      <protection/>
    </xf>
    <xf numFmtId="0" fontId="20" fillId="0" borderId="8" xfId="26" applyFont="1" applyFill="1" applyBorder="1" applyAlignment="1" applyProtection="1">
      <alignment horizontal="center"/>
      <protection/>
    </xf>
    <xf numFmtId="0" fontId="20" fillId="0" borderId="9" xfId="26" applyFont="1" applyFill="1" applyBorder="1" applyAlignment="1" applyProtection="1">
      <alignment horizontal="center"/>
      <protection/>
    </xf>
    <xf numFmtId="0" fontId="20" fillId="0" borderId="27" xfId="26" applyFont="1" applyFill="1" applyBorder="1" applyAlignment="1" applyProtection="1">
      <alignment horizontal="center"/>
      <protection/>
    </xf>
    <xf numFmtId="0" fontId="9" fillId="0" borderId="18" xfId="26" applyFont="1" applyFill="1" applyBorder="1" applyAlignment="1" applyProtection="1">
      <alignment horizontal="right" vertical="center"/>
      <protection/>
    </xf>
    <xf numFmtId="0" fontId="6" fillId="0" borderId="25" xfId="26" applyFont="1" applyFill="1" applyBorder="1" applyAlignment="1" applyProtection="1">
      <alignment horizontal="center"/>
      <protection/>
    </xf>
    <xf numFmtId="0" fontId="6" fillId="0" borderId="0" xfId="26" applyFont="1" applyAlignment="1">
      <alignment horizontal="center"/>
      <protection/>
    </xf>
    <xf numFmtId="0" fontId="6" fillId="0" borderId="0" xfId="25" applyFont="1">
      <alignment/>
      <protection/>
    </xf>
    <xf numFmtId="0" fontId="6" fillId="0" borderId="1" xfId="25" applyFont="1" applyFill="1" applyBorder="1" applyAlignment="1">
      <alignment horizontal="centerContinuous"/>
      <protection/>
    </xf>
    <xf numFmtId="0" fontId="6" fillId="0" borderId="2" xfId="25" applyFont="1" applyFill="1" applyBorder="1" applyAlignment="1">
      <alignment horizontal="center"/>
      <protection/>
    </xf>
    <xf numFmtId="0" fontId="6" fillId="0" borderId="3" xfId="25" applyFont="1" applyFill="1" applyBorder="1" applyAlignment="1">
      <alignment horizontal="centerContinuous" vertical="center"/>
      <protection/>
    </xf>
    <xf numFmtId="0" fontId="6" fillId="0" borderId="26" xfId="25" applyFont="1" applyFill="1" applyBorder="1" applyAlignment="1">
      <alignment horizontal="centerContinuous" vertical="center"/>
      <protection/>
    </xf>
    <xf numFmtId="0" fontId="9" fillId="0" borderId="17" xfId="25" applyFont="1" applyFill="1" applyBorder="1" applyAlignment="1" applyProtection="1">
      <alignment horizontal="center" vertical="center"/>
      <protection/>
    </xf>
    <xf numFmtId="0" fontId="21" fillId="0" borderId="11" xfId="25" applyFont="1" applyFill="1" applyBorder="1" applyAlignment="1" applyProtection="1">
      <alignment horizontal="centerContinuous" vertical="center"/>
      <protection/>
    </xf>
    <xf numFmtId="0" fontId="21" fillId="0" borderId="28" xfId="25" applyFont="1" applyFill="1" applyBorder="1" applyAlignment="1">
      <alignment horizontal="centerContinuous" vertical="center"/>
      <protection/>
    </xf>
    <xf numFmtId="0" fontId="21" fillId="0" borderId="11" xfId="25" applyFont="1" applyFill="1" applyBorder="1" applyAlignment="1" applyProtection="1">
      <alignment horizontal="centerContinuous" vertical="center" wrapText="1"/>
      <protection/>
    </xf>
    <xf numFmtId="0" fontId="21" fillId="0" borderId="28" xfId="25" applyFont="1" applyFill="1" applyBorder="1" applyAlignment="1">
      <alignment horizontal="centerContinuous" vertical="center" wrapText="1"/>
      <protection/>
    </xf>
    <xf numFmtId="0" fontId="21" fillId="0" borderId="30" xfId="25" applyFont="1" applyFill="1" applyBorder="1" applyAlignment="1">
      <alignment horizontal="centerContinuous" vertical="center" wrapText="1"/>
      <protection/>
    </xf>
    <xf numFmtId="0" fontId="21" fillId="0" borderId="29" xfId="25" applyFont="1" applyFill="1" applyBorder="1" applyAlignment="1">
      <alignment horizontal="centerContinuous" vertical="center"/>
      <protection/>
    </xf>
    <xf numFmtId="0" fontId="6" fillId="0" borderId="21" xfId="25" applyFont="1" applyFill="1" applyBorder="1" applyAlignment="1">
      <alignment horizontal="centerContinuous"/>
      <protection/>
    </xf>
    <xf numFmtId="0" fontId="6" fillId="0" borderId="10" xfId="25" applyFont="1" applyFill="1" applyBorder="1" applyAlignment="1">
      <alignment horizontal="center"/>
      <protection/>
    </xf>
    <xf numFmtId="0" fontId="20" fillId="0" borderId="8" xfId="25" applyFont="1" applyFill="1" applyBorder="1" applyAlignment="1" applyProtection="1">
      <alignment horizontal="center"/>
      <protection/>
    </xf>
    <xf numFmtId="0" fontId="20" fillId="0" borderId="9" xfId="25" applyFont="1" applyFill="1" applyBorder="1" applyAlignment="1" applyProtection="1">
      <alignment horizontal="center"/>
      <protection/>
    </xf>
    <xf numFmtId="0" fontId="20" fillId="0" borderId="27" xfId="25" applyFont="1" applyFill="1" applyBorder="1" applyAlignment="1" applyProtection="1">
      <alignment horizontal="center"/>
      <protection/>
    </xf>
    <xf numFmtId="0" fontId="9" fillId="0" borderId="18" xfId="25" applyFont="1" applyFill="1" applyBorder="1" applyAlignment="1" applyProtection="1">
      <alignment horizontal="right" vertical="center"/>
      <protection/>
    </xf>
    <xf numFmtId="0" fontId="6" fillId="0" borderId="25" xfId="25" applyFont="1" applyFill="1" applyBorder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6" fillId="0" borderId="6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35" xfId="0" applyFont="1" applyFill="1" applyBorder="1" applyAlignment="1" applyProtection="1">
      <alignment horizontal="justify" wrapText="1"/>
      <protection/>
    </xf>
    <xf numFmtId="0" fontId="6" fillId="0" borderId="36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justify" wrapText="1"/>
      <protection/>
    </xf>
    <xf numFmtId="0" fontId="6" fillId="0" borderId="34" xfId="0" applyFont="1" applyFill="1" applyBorder="1" applyAlignment="1" applyProtection="1">
      <alignment wrapText="1"/>
      <protection/>
    </xf>
    <xf numFmtId="0" fontId="9" fillId="0" borderId="37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Continuous" vertical="center" wrapText="1"/>
      <protection/>
    </xf>
    <xf numFmtId="0" fontId="6" fillId="0" borderId="38" xfId="0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 applyProtection="1">
      <alignment horizontal="centerContinuous"/>
      <protection/>
    </xf>
    <xf numFmtId="0" fontId="9" fillId="0" borderId="3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horizontal="centerContinuous" vertical="center"/>
      <protection/>
    </xf>
    <xf numFmtId="0" fontId="6" fillId="0" borderId="26" xfId="0" applyFont="1" applyFill="1" applyBorder="1" applyAlignment="1" applyProtection="1">
      <alignment horizontal="centerContinuous" vertical="center"/>
      <protection/>
    </xf>
    <xf numFmtId="0" fontId="9" fillId="0" borderId="39" xfId="0" applyFont="1" applyFill="1" applyBorder="1" applyAlignment="1" applyProtection="1">
      <alignment horizontal="centerContinuous" vertical="center" wrapText="1"/>
      <protection/>
    </xf>
    <xf numFmtId="0" fontId="9" fillId="0" borderId="28" xfId="0" applyFont="1" applyFill="1" applyBorder="1" applyAlignment="1" applyProtection="1">
      <alignment horizontal="centerContinuous" vertical="center" wrapText="1"/>
      <protection/>
    </xf>
    <xf numFmtId="0" fontId="9" fillId="0" borderId="11" xfId="0" applyFont="1" applyFill="1" applyBorder="1" applyAlignment="1" applyProtection="1">
      <alignment horizontal="centerContinuous" vertical="center" wrapText="1"/>
      <protection/>
    </xf>
    <xf numFmtId="0" fontId="9" fillId="0" borderId="29" xfId="0" applyFont="1" applyFill="1" applyBorder="1" applyAlignment="1" applyProtection="1">
      <alignment horizontal="centerContinuous" vertical="center" wrapText="1"/>
      <protection/>
    </xf>
    <xf numFmtId="0" fontId="16" fillId="0" borderId="27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>
      <alignment horizontal="centerContinuous" vertical="center" wrapText="1"/>
    </xf>
    <xf numFmtId="0" fontId="9" fillId="0" borderId="29" xfId="0" applyFont="1" applyFill="1" applyBorder="1" applyAlignment="1">
      <alignment horizontal="centerContinuous" vertical="center" wrapText="1"/>
    </xf>
    <xf numFmtId="0" fontId="9" fillId="0" borderId="38" xfId="0" applyFont="1" applyFill="1" applyBorder="1" applyAlignment="1" applyProtection="1">
      <alignment horizontal="centerContinuous" vertical="center" wrapText="1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9" fillId="0" borderId="29" xfId="27" applyFont="1" applyFill="1" applyBorder="1" applyAlignment="1">
      <alignment horizontal="centerContinuous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justify" wrapText="1"/>
      <protection/>
    </xf>
    <xf numFmtId="0" fontId="9" fillId="2" borderId="40" xfId="25" applyFont="1" applyFill="1" applyBorder="1" applyAlignment="1">
      <alignment horizontal="centerContinuous" vertical="center"/>
      <protection/>
    </xf>
    <xf numFmtId="0" fontId="6" fillId="2" borderId="3" xfId="25" applyFont="1" applyFill="1" applyBorder="1" applyAlignment="1">
      <alignment horizontal="centerContinuous" vertical="center"/>
      <protection/>
    </xf>
    <xf numFmtId="0" fontId="6" fillId="2" borderId="26" xfId="25" applyFont="1" applyFill="1" applyBorder="1" applyAlignment="1">
      <alignment horizontal="centerContinuous" vertical="center"/>
      <protection/>
    </xf>
    <xf numFmtId="0" fontId="9" fillId="2" borderId="40" xfId="26" applyFont="1" applyFill="1" applyBorder="1" applyAlignment="1">
      <alignment horizontal="centerContinuous" vertical="center"/>
      <protection/>
    </xf>
    <xf numFmtId="0" fontId="6" fillId="2" borderId="3" xfId="26" applyFont="1" applyFill="1" applyBorder="1" applyAlignment="1">
      <alignment horizontal="centerContinuous" vertical="center"/>
      <protection/>
    </xf>
    <xf numFmtId="0" fontId="6" fillId="2" borderId="26" xfId="26" applyFont="1" applyFill="1" applyBorder="1" applyAlignment="1">
      <alignment horizontal="centerContinuous" vertical="center"/>
      <protection/>
    </xf>
    <xf numFmtId="0" fontId="21" fillId="2" borderId="41" xfId="25" applyFont="1" applyFill="1" applyBorder="1" applyAlignment="1" applyProtection="1">
      <alignment horizontal="centerContinuous" vertical="center" wrapText="1"/>
      <protection/>
    </xf>
    <xf numFmtId="0" fontId="21" fillId="2" borderId="29" xfId="25" applyFont="1" applyFill="1" applyBorder="1" applyAlignment="1">
      <alignment horizontal="centerContinuous" vertical="center"/>
      <protection/>
    </xf>
    <xf numFmtId="0" fontId="21" fillId="2" borderId="11" xfId="25" applyFont="1" applyFill="1" applyBorder="1" applyAlignment="1" applyProtection="1">
      <alignment horizontal="centerContinuous" vertical="center"/>
      <protection/>
    </xf>
    <xf numFmtId="0" fontId="21" fillId="2" borderId="29" xfId="26" applyFont="1" applyFill="1" applyBorder="1" applyAlignment="1">
      <alignment horizontal="centerContinuous" vertical="center"/>
      <protection/>
    </xf>
    <xf numFmtId="0" fontId="21" fillId="2" borderId="11" xfId="26" applyFont="1" applyFill="1" applyBorder="1" applyAlignment="1" applyProtection="1">
      <alignment horizontal="centerContinuous" vertical="center"/>
      <protection/>
    </xf>
    <xf numFmtId="0" fontId="20" fillId="2" borderId="21" xfId="25" applyFont="1" applyFill="1" applyBorder="1" applyAlignment="1" applyProtection="1">
      <alignment horizontal="center"/>
      <protection/>
    </xf>
    <xf numFmtId="0" fontId="20" fillId="2" borderId="27" xfId="25" applyFont="1" applyFill="1" applyBorder="1" applyAlignment="1" applyProtection="1">
      <alignment horizontal="center"/>
      <protection/>
    </xf>
    <xf numFmtId="0" fontId="20" fillId="2" borderId="8" xfId="25" applyFont="1" applyFill="1" applyBorder="1" applyAlignment="1" applyProtection="1">
      <alignment horizontal="center"/>
      <protection/>
    </xf>
    <xf numFmtId="0" fontId="20" fillId="2" borderId="21" xfId="26" applyFont="1" applyFill="1" applyBorder="1" applyAlignment="1" applyProtection="1">
      <alignment horizontal="center"/>
      <protection/>
    </xf>
    <xf numFmtId="0" fontId="20" fillId="2" borderId="27" xfId="26" applyFont="1" applyFill="1" applyBorder="1" applyAlignment="1" applyProtection="1">
      <alignment horizontal="center"/>
      <protection/>
    </xf>
    <xf numFmtId="0" fontId="20" fillId="2" borderId="8" xfId="26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9" fillId="0" borderId="4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28" applyFont="1" applyFill="1" applyBorder="1" applyAlignment="1" applyProtection="1">
      <alignment horizontal="right" vertical="center"/>
      <protection/>
    </xf>
    <xf numFmtId="0" fontId="6" fillId="0" borderId="0" xfId="28" applyFont="1" applyFill="1" applyBorder="1" applyAlignment="1" applyProtection="1">
      <alignment horizontal="center"/>
      <protection/>
    </xf>
    <xf numFmtId="0" fontId="6" fillId="2" borderId="0" xfId="28" applyFont="1" applyFill="1" applyBorder="1">
      <alignment/>
      <protection/>
    </xf>
    <xf numFmtId="0" fontId="17" fillId="0" borderId="45" xfId="0" applyFont="1" applyFill="1" applyBorder="1" applyAlignment="1" applyProtection="1">
      <alignment horizontal="center"/>
      <protection/>
    </xf>
    <xf numFmtId="0" fontId="17" fillId="0" borderId="31" xfId="0" applyFont="1" applyFill="1" applyBorder="1" applyAlignment="1" applyProtection="1">
      <alignment horizontal="center"/>
      <protection/>
    </xf>
    <xf numFmtId="0" fontId="17" fillId="0" borderId="46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47" xfId="0" applyFont="1" applyFill="1" applyBorder="1" applyAlignment="1" applyProtection="1">
      <alignment horizontal="right"/>
      <protection/>
    </xf>
    <xf numFmtId="0" fontId="9" fillId="0" borderId="30" xfId="28" applyFont="1" applyFill="1" applyBorder="1" applyAlignment="1" applyProtection="1">
      <alignment horizontal="center" vertical="center"/>
      <protection/>
    </xf>
    <xf numFmtId="0" fontId="9" fillId="0" borderId="30" xfId="28" applyFont="1" applyFill="1" applyBorder="1" applyAlignment="1" applyProtection="1">
      <alignment vertical="center"/>
      <protection/>
    </xf>
    <xf numFmtId="0" fontId="30" fillId="0" borderId="25" xfId="25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25" applyFont="1" applyAlignment="1">
      <alignment horizontal="center"/>
      <protection/>
    </xf>
    <xf numFmtId="0" fontId="31" fillId="0" borderId="0" xfId="0" applyFont="1" applyAlignment="1">
      <alignment/>
    </xf>
    <xf numFmtId="0" fontId="17" fillId="0" borderId="48" xfId="0" applyFont="1" applyFill="1" applyBorder="1" applyAlignment="1" applyProtection="1">
      <alignment horizontal="center"/>
      <protection/>
    </xf>
    <xf numFmtId="0" fontId="17" fillId="0" borderId="49" xfId="0" applyFont="1" applyFill="1" applyBorder="1" applyAlignment="1" applyProtection="1">
      <alignment horizontal="center"/>
      <protection/>
    </xf>
    <xf numFmtId="0" fontId="17" fillId="0" borderId="5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horizontal="justify"/>
      <protection/>
    </xf>
    <xf numFmtId="0" fontId="6" fillId="0" borderId="43" xfId="0" applyFont="1" applyFill="1" applyBorder="1" applyAlignment="1" applyProtection="1">
      <alignment horizontal="justify" wrapText="1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2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14" fillId="0" borderId="45" xfId="0" applyFont="1" applyBorder="1" applyAlignment="1">
      <alignment horizontal="center" wrapText="1"/>
    </xf>
    <xf numFmtId="0" fontId="15" fillId="0" borderId="31" xfId="0" applyFont="1" applyFill="1" applyBorder="1" applyAlignment="1" applyProtection="1">
      <alignment horizontal="center"/>
      <protection/>
    </xf>
    <xf numFmtId="0" fontId="9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6" fillId="0" borderId="53" xfId="0" applyFont="1" applyFill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Alignment="1">
      <alignment/>
    </xf>
    <xf numFmtId="0" fontId="14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4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  <xf numFmtId="0" fontId="6" fillId="2" borderId="46" xfId="0" applyFont="1" applyFill="1" applyBorder="1" applyAlignment="1">
      <alignment horizontal="center"/>
    </xf>
    <xf numFmtId="3" fontId="9" fillId="0" borderId="55" xfId="0" applyNumberFormat="1" applyFont="1" applyBorder="1" applyAlignment="1">
      <alignment horizontal="center"/>
    </xf>
    <xf numFmtId="3" fontId="9" fillId="0" borderId="56" xfId="0" applyNumberFormat="1" applyFont="1" applyBorder="1" applyAlignment="1">
      <alignment horizontal="center"/>
    </xf>
    <xf numFmtId="3" fontId="9" fillId="0" borderId="57" xfId="0" applyNumberFormat="1" applyFont="1" applyBorder="1" applyAlignment="1">
      <alignment horizontal="center"/>
    </xf>
    <xf numFmtId="3" fontId="6" fillId="2" borderId="45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6" fillId="2" borderId="46" xfId="0" applyNumberFormat="1" applyFont="1" applyFill="1" applyBorder="1" applyAlignment="1">
      <alignment horizontal="center"/>
    </xf>
    <xf numFmtId="0" fontId="9" fillId="0" borderId="51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3" fontId="6" fillId="0" borderId="60" xfId="0" applyNumberFormat="1" applyFont="1" applyFill="1" applyBorder="1" applyAlignment="1" applyProtection="1">
      <alignment/>
      <protection locked="0"/>
    </xf>
    <xf numFmtId="3" fontId="6" fillId="0" borderId="61" xfId="0" applyNumberFormat="1" applyFont="1" applyFill="1" applyBorder="1" applyAlignment="1" applyProtection="1">
      <alignment/>
      <protection locked="0"/>
    </xf>
    <xf numFmtId="3" fontId="6" fillId="0" borderId="62" xfId="0" applyNumberFormat="1" applyFont="1" applyFill="1" applyBorder="1" applyAlignment="1" applyProtection="1">
      <alignment/>
      <protection locked="0"/>
    </xf>
    <xf numFmtId="3" fontId="6" fillId="0" borderId="63" xfId="0" applyNumberFormat="1" applyFont="1" applyFill="1" applyBorder="1" applyAlignment="1" applyProtection="1">
      <alignment/>
      <protection locked="0"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0" borderId="64" xfId="0" applyNumberFormat="1" applyFont="1" applyBorder="1" applyAlignment="1" applyProtection="1">
      <alignment/>
      <protection locked="0"/>
    </xf>
    <xf numFmtId="3" fontId="17" fillId="0" borderId="65" xfId="0" applyNumberFormat="1" applyFont="1" applyFill="1" applyBorder="1" applyAlignment="1" applyProtection="1">
      <alignment/>
      <protection locked="0"/>
    </xf>
    <xf numFmtId="3" fontId="17" fillId="0" borderId="66" xfId="0" applyNumberFormat="1" applyFont="1" applyFill="1" applyBorder="1" applyAlignment="1" applyProtection="1">
      <alignment/>
      <protection locked="0"/>
    </xf>
    <xf numFmtId="3" fontId="17" fillId="0" borderId="67" xfId="0" applyNumberFormat="1" applyFont="1" applyFill="1" applyBorder="1" applyAlignment="1" applyProtection="1">
      <alignment/>
      <protection locked="0"/>
    </xf>
    <xf numFmtId="3" fontId="17" fillId="0" borderId="37" xfId="0" applyNumberFormat="1" applyFont="1" applyFill="1" applyBorder="1" applyAlignment="1" applyProtection="1">
      <alignment/>
      <protection locked="0"/>
    </xf>
    <xf numFmtId="3" fontId="17" fillId="0" borderId="68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justify"/>
      <protection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/>
      <protection locked="0"/>
    </xf>
    <xf numFmtId="3" fontId="6" fillId="0" borderId="14" xfId="25" applyNumberFormat="1" applyFont="1" applyFill="1" applyBorder="1" applyProtection="1">
      <alignment/>
      <protection locked="0"/>
    </xf>
    <xf numFmtId="3" fontId="6" fillId="0" borderId="75" xfId="25" applyNumberFormat="1" applyFont="1" applyFill="1" applyBorder="1" applyProtection="1">
      <alignment/>
      <protection locked="0"/>
    </xf>
    <xf numFmtId="3" fontId="6" fillId="0" borderId="60" xfId="25" applyNumberFormat="1" applyFont="1" applyFill="1" applyBorder="1" applyProtection="1">
      <alignment/>
      <protection locked="0"/>
    </xf>
    <xf numFmtId="3" fontId="6" fillId="0" borderId="76" xfId="25" applyNumberFormat="1" applyFont="1" applyFill="1" applyBorder="1" applyProtection="1">
      <alignment/>
      <protection locked="0"/>
    </xf>
    <xf numFmtId="3" fontId="6" fillId="0" borderId="14" xfId="26" applyNumberFormat="1" applyFont="1" applyFill="1" applyBorder="1" applyProtection="1">
      <alignment/>
      <protection locked="0"/>
    </xf>
    <xf numFmtId="3" fontId="6" fillId="0" borderId="75" xfId="26" applyNumberFormat="1" applyFont="1" applyFill="1" applyBorder="1" applyProtection="1">
      <alignment/>
      <protection locked="0"/>
    </xf>
    <xf numFmtId="3" fontId="6" fillId="0" borderId="60" xfId="26" applyNumberFormat="1" applyFont="1" applyFill="1" applyBorder="1" applyProtection="1">
      <alignment/>
      <protection locked="0"/>
    </xf>
    <xf numFmtId="3" fontId="6" fillId="0" borderId="76" xfId="26" applyNumberFormat="1" applyFont="1" applyFill="1" applyBorder="1" applyProtection="1">
      <alignment/>
      <protection locked="0"/>
    </xf>
    <xf numFmtId="0" fontId="6" fillId="0" borderId="77" xfId="0" applyFont="1" applyFill="1" applyBorder="1" applyAlignment="1" applyProtection="1">
      <alignment horizontal="center"/>
      <protection/>
    </xf>
    <xf numFmtId="3" fontId="6" fillId="0" borderId="42" xfId="25" applyNumberFormat="1" applyFont="1" applyFill="1" applyBorder="1" applyProtection="1">
      <alignment/>
      <protection locked="0"/>
    </xf>
    <xf numFmtId="3" fontId="6" fillId="0" borderId="52" xfId="25" applyNumberFormat="1" applyFont="1" applyFill="1" applyBorder="1" applyProtection="1">
      <alignment/>
      <protection locked="0"/>
    </xf>
    <xf numFmtId="3" fontId="6" fillId="0" borderId="78" xfId="25" applyNumberFormat="1" applyFont="1" applyFill="1" applyBorder="1" applyProtection="1">
      <alignment/>
      <protection locked="0"/>
    </xf>
    <xf numFmtId="3" fontId="6" fillId="0" borderId="79" xfId="25" applyNumberFormat="1" applyFont="1" applyFill="1" applyBorder="1" applyProtection="1">
      <alignment/>
      <protection locked="0"/>
    </xf>
    <xf numFmtId="0" fontId="6" fillId="0" borderId="80" xfId="26" applyFont="1" applyFill="1" applyBorder="1" applyAlignment="1" applyProtection="1">
      <alignment/>
      <protection locked="0"/>
    </xf>
    <xf numFmtId="0" fontId="6" fillId="0" borderId="77" xfId="26" applyFont="1" applyFill="1" applyBorder="1" applyAlignment="1" applyProtection="1">
      <alignment/>
      <protection locked="0"/>
    </xf>
    <xf numFmtId="0" fontId="6" fillId="0" borderId="81" xfId="26" applyFont="1" applyFill="1" applyBorder="1" applyAlignment="1" applyProtection="1">
      <alignment/>
      <protection locked="0"/>
    </xf>
    <xf numFmtId="0" fontId="6" fillId="0" borderId="79" xfId="26" applyFont="1" applyFill="1" applyBorder="1" applyAlignment="1" applyProtection="1">
      <alignment/>
      <protection locked="0"/>
    </xf>
    <xf numFmtId="0" fontId="6" fillId="0" borderId="74" xfId="26" applyFont="1" applyFill="1" applyBorder="1" applyAlignment="1" applyProtection="1">
      <alignment/>
      <protection locked="0"/>
    </xf>
    <xf numFmtId="0" fontId="6" fillId="0" borderId="58" xfId="26" applyFont="1" applyFill="1" applyBorder="1" applyAlignment="1" applyProtection="1">
      <alignment/>
      <protection locked="0"/>
    </xf>
    <xf numFmtId="0" fontId="6" fillId="0" borderId="60" xfId="26" applyFont="1" applyFill="1" applyBorder="1" applyAlignment="1" applyProtection="1">
      <alignment/>
      <protection locked="0"/>
    </xf>
    <xf numFmtId="0" fontId="6" fillId="0" borderId="42" xfId="26" applyFont="1" applyFill="1" applyBorder="1" applyAlignment="1" applyProtection="1">
      <alignment/>
      <protection locked="0"/>
    </xf>
    <xf numFmtId="0" fontId="6" fillId="0" borderId="52" xfId="26" applyFont="1" applyFill="1" applyBorder="1" applyAlignment="1" applyProtection="1">
      <alignment/>
      <protection locked="0"/>
    </xf>
    <xf numFmtId="0" fontId="6" fillId="0" borderId="75" xfId="26" applyFont="1" applyFill="1" applyBorder="1" applyAlignment="1" applyProtection="1">
      <alignment/>
      <protection locked="0"/>
    </xf>
    <xf numFmtId="3" fontId="6" fillId="0" borderId="60" xfId="27" applyNumberFormat="1" applyFont="1" applyFill="1" applyBorder="1" applyProtection="1">
      <alignment/>
      <protection locked="0"/>
    </xf>
    <xf numFmtId="3" fontId="6" fillId="0" borderId="42" xfId="27" applyNumberFormat="1" applyFont="1" applyFill="1" applyBorder="1" applyProtection="1">
      <alignment/>
      <protection locked="0"/>
    </xf>
    <xf numFmtId="3" fontId="6" fillId="0" borderId="75" xfId="27" applyNumberFormat="1" applyFont="1" applyFill="1" applyBorder="1" applyProtection="1">
      <alignment/>
      <protection locked="0"/>
    </xf>
    <xf numFmtId="3" fontId="6" fillId="0" borderId="51" xfId="27" applyNumberFormat="1" applyFont="1" applyFill="1" applyBorder="1" applyProtection="1">
      <alignment/>
      <protection locked="0"/>
    </xf>
    <xf numFmtId="3" fontId="6" fillId="0" borderId="52" xfId="27" applyNumberFormat="1" applyFont="1" applyFill="1" applyBorder="1" applyProtection="1">
      <alignment/>
      <protection locked="0"/>
    </xf>
    <xf numFmtId="3" fontId="6" fillId="0" borderId="13" xfId="27" applyNumberFormat="1" applyFont="1" applyFill="1" applyBorder="1" applyProtection="1">
      <alignment/>
      <protection locked="0"/>
    </xf>
    <xf numFmtId="3" fontId="6" fillId="0" borderId="82" xfId="27" applyNumberFormat="1" applyFont="1" applyFill="1" applyBorder="1" applyProtection="1">
      <alignment/>
      <protection locked="0"/>
    </xf>
    <xf numFmtId="0" fontId="20" fillId="0" borderId="8" xfId="0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23" fillId="0" borderId="83" xfId="0" applyFont="1" applyFill="1" applyBorder="1" applyAlignment="1" applyProtection="1">
      <alignment horizontal="center" textRotation="255" wrapText="1"/>
      <protection/>
    </xf>
    <xf numFmtId="0" fontId="23" fillId="0" borderId="84" xfId="0" applyFont="1" applyFill="1" applyBorder="1" applyAlignment="1" applyProtection="1">
      <alignment horizontal="center" textRotation="255" wrapText="1"/>
      <protection/>
    </xf>
    <xf numFmtId="0" fontId="23" fillId="0" borderId="84" xfId="0" applyFont="1" applyFill="1" applyBorder="1" applyAlignment="1" applyProtection="1" quotePrefix="1">
      <alignment horizontal="center" textRotation="255" wrapText="1"/>
      <protection/>
    </xf>
    <xf numFmtId="3" fontId="6" fillId="0" borderId="52" xfId="0" applyNumberFormat="1" applyFont="1" applyBorder="1" applyAlignment="1" applyProtection="1">
      <alignment/>
      <protection locked="0"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/>
      <protection locked="0"/>
    </xf>
    <xf numFmtId="3" fontId="6" fillId="0" borderId="79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/>
      <protection locked="0"/>
    </xf>
    <xf numFmtId="3" fontId="6" fillId="0" borderId="53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3" fontId="6" fillId="0" borderId="8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60" xfId="28" applyNumberFormat="1" applyFont="1" applyFill="1" applyBorder="1" applyProtection="1">
      <alignment/>
      <protection locked="0"/>
    </xf>
    <xf numFmtId="3" fontId="6" fillId="0" borderId="42" xfId="28" applyNumberFormat="1" applyFont="1" applyFill="1" applyBorder="1" applyProtection="1">
      <alignment/>
      <protection locked="0"/>
    </xf>
    <xf numFmtId="3" fontId="6" fillId="0" borderId="75" xfId="28" applyNumberFormat="1" applyFont="1" applyFill="1" applyBorder="1" applyProtection="1">
      <alignment/>
      <protection locked="0"/>
    </xf>
    <xf numFmtId="3" fontId="6" fillId="0" borderId="51" xfId="28" applyNumberFormat="1" applyFont="1" applyFill="1" applyBorder="1" applyProtection="1">
      <alignment/>
      <protection locked="0"/>
    </xf>
    <xf numFmtId="3" fontId="6" fillId="0" borderId="52" xfId="28" applyNumberFormat="1" applyFont="1" applyFill="1" applyBorder="1" applyProtection="1">
      <alignment/>
      <protection locked="0"/>
    </xf>
    <xf numFmtId="3" fontId="6" fillId="0" borderId="77" xfId="28" applyNumberFormat="1" applyFont="1" applyFill="1" applyBorder="1" applyProtection="1">
      <alignment/>
      <protection locked="0"/>
    </xf>
    <xf numFmtId="0" fontId="9" fillId="0" borderId="2" xfId="29" applyFont="1" applyFill="1" applyBorder="1" applyAlignment="1">
      <alignment horizontal="center"/>
      <protection/>
    </xf>
    <xf numFmtId="3" fontId="6" fillId="0" borderId="80" xfId="0" applyNumberFormat="1" applyFont="1" applyBorder="1" applyAlignment="1" applyProtection="1">
      <alignment horizontal="center"/>
      <protection locked="0"/>
    </xf>
    <xf numFmtId="3" fontId="6" fillId="0" borderId="77" xfId="0" applyNumberFormat="1" applyFont="1" applyFill="1" applyBorder="1" applyAlignment="1" applyProtection="1">
      <alignment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centerContinuous" vertical="center"/>
      <protection/>
    </xf>
    <xf numFmtId="0" fontId="9" fillId="0" borderId="24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>
      <alignment horizontal="centerContinuous" vertical="center" wrapText="1"/>
    </xf>
    <xf numFmtId="0" fontId="20" fillId="0" borderId="21" xfId="0" applyFont="1" applyFill="1" applyBorder="1" applyAlignment="1" applyProtection="1">
      <alignment horizontal="centerContinuous"/>
      <protection/>
    </xf>
    <xf numFmtId="0" fontId="20" fillId="0" borderId="9" xfId="0" applyFont="1" applyFill="1" applyBorder="1" applyAlignment="1" applyProtection="1">
      <alignment/>
      <protection/>
    </xf>
    <xf numFmtId="0" fontId="20" fillId="0" borderId="8" xfId="0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0" fontId="20" fillId="0" borderId="87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32" xfId="0" applyFont="1" applyBorder="1" applyAlignment="1">
      <alignment/>
    </xf>
    <xf numFmtId="3" fontId="6" fillId="0" borderId="80" xfId="30" applyNumberFormat="1" applyFont="1" applyFill="1" applyBorder="1" applyProtection="1">
      <alignment/>
      <protection locked="0"/>
    </xf>
    <xf numFmtId="3" fontId="6" fillId="0" borderId="77" xfId="30" applyNumberFormat="1" applyFont="1" applyFill="1" applyBorder="1" applyProtection="1">
      <alignment/>
      <protection locked="0"/>
    </xf>
    <xf numFmtId="3" fontId="6" fillId="0" borderId="79" xfId="30" applyNumberFormat="1" applyFont="1" applyFill="1" applyBorder="1" applyProtection="1">
      <alignment/>
      <protection locked="0"/>
    </xf>
    <xf numFmtId="3" fontId="6" fillId="0" borderId="74" xfId="30" applyNumberFormat="1" applyFont="1" applyFill="1" applyBorder="1" applyProtection="1">
      <alignment/>
      <protection locked="0"/>
    </xf>
    <xf numFmtId="0" fontId="19" fillId="0" borderId="78" xfId="30" applyFont="1" applyFill="1" applyBorder="1" applyAlignment="1" applyProtection="1">
      <alignment horizontal="centerContinuous" vertical="center"/>
      <protection/>
    </xf>
    <xf numFmtId="0" fontId="14" fillId="0" borderId="1" xfId="29" applyFont="1" applyFill="1" applyBorder="1" applyAlignment="1">
      <alignment horizontal="centerContinuous"/>
      <protection/>
    </xf>
    <xf numFmtId="0" fontId="14" fillId="0" borderId="88" xfId="28" applyFont="1" applyFill="1" applyBorder="1" applyAlignment="1" applyProtection="1">
      <alignment horizontal="center" vertical="center"/>
      <protection/>
    </xf>
    <xf numFmtId="0" fontId="14" fillId="0" borderId="88" xfId="27" applyFont="1" applyFill="1" applyBorder="1" applyAlignment="1" applyProtection="1">
      <alignment horizontal="center" vertical="center"/>
      <protection/>
    </xf>
    <xf numFmtId="0" fontId="14" fillId="0" borderId="88" xfId="26" applyFont="1" applyFill="1" applyBorder="1" applyAlignment="1" applyProtection="1">
      <alignment horizontal="center" vertical="center"/>
      <protection/>
    </xf>
    <xf numFmtId="0" fontId="14" fillId="0" borderId="88" xfId="25" applyFont="1" applyFill="1" applyBorder="1" applyAlignment="1" applyProtection="1">
      <alignment horizontal="center" vertical="center"/>
      <protection/>
    </xf>
    <xf numFmtId="0" fontId="14" fillId="0" borderId="17" xfId="25" applyFont="1" applyFill="1" applyBorder="1" applyAlignment="1" applyProtection="1">
      <alignment horizontal="center" vertical="center"/>
      <protection/>
    </xf>
    <xf numFmtId="0" fontId="15" fillId="0" borderId="10" xfId="25" applyFont="1" applyFill="1" applyBorder="1" applyAlignment="1">
      <alignment horizontal="center"/>
      <protection/>
    </xf>
    <xf numFmtId="0" fontId="15" fillId="0" borderId="89" xfId="0" applyFont="1" applyFill="1" applyBorder="1" applyAlignment="1" applyProtection="1">
      <alignment horizontal="center"/>
      <protection/>
    </xf>
    <xf numFmtId="0" fontId="15" fillId="0" borderId="76" xfId="0" applyFont="1" applyFill="1" applyBorder="1" applyAlignment="1" applyProtection="1">
      <alignment horizontal="center"/>
      <protection/>
    </xf>
    <xf numFmtId="0" fontId="20" fillId="0" borderId="21" xfId="30" applyFont="1" applyFill="1" applyBorder="1" applyAlignment="1">
      <alignment horizontal="centerContinuous"/>
      <protection/>
    </xf>
    <xf numFmtId="0" fontId="20" fillId="0" borderId="90" xfId="30" applyFont="1" applyFill="1" applyBorder="1" applyAlignment="1" applyProtection="1">
      <alignment horizontal="center"/>
      <protection/>
    </xf>
    <xf numFmtId="0" fontId="20" fillId="0" borderId="22" xfId="30" applyFont="1" applyFill="1" applyBorder="1" applyAlignment="1" applyProtection="1">
      <alignment horizontal="center"/>
      <protection/>
    </xf>
    <xf numFmtId="0" fontId="20" fillId="0" borderId="0" xfId="30" applyFont="1">
      <alignment/>
      <protection/>
    </xf>
    <xf numFmtId="0" fontId="20" fillId="0" borderId="4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"/>
    </xf>
    <xf numFmtId="0" fontId="28" fillId="0" borderId="8" xfId="0" applyFont="1" applyFill="1" applyBorder="1" applyAlignment="1" applyProtection="1">
      <alignment horizontal="center"/>
      <protection/>
    </xf>
    <xf numFmtId="0" fontId="28" fillId="0" borderId="91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>
      <alignment horizontal="centerContinuous"/>
    </xf>
    <xf numFmtId="0" fontId="9" fillId="0" borderId="92" xfId="0" applyFont="1" applyFill="1" applyBorder="1" applyAlignment="1">
      <alignment horizontal="center"/>
    </xf>
    <xf numFmtId="0" fontId="9" fillId="0" borderId="93" xfId="0" applyFont="1" applyFill="1" applyBorder="1" applyAlignment="1" applyProtection="1">
      <alignment horizontal="center" vertical="center"/>
      <protection/>
    </xf>
    <xf numFmtId="0" fontId="9" fillId="0" borderId="94" xfId="0" applyFont="1" applyFill="1" applyBorder="1" applyAlignment="1" applyProtection="1">
      <alignment horizontal="centerContinuous" vertical="center" wrapText="1"/>
      <protection/>
    </xf>
    <xf numFmtId="0" fontId="5" fillId="0" borderId="95" xfId="30" applyFont="1" applyBorder="1" applyAlignment="1" applyProtection="1">
      <alignment horizontal="left" vertical="top"/>
      <protection/>
    </xf>
    <xf numFmtId="0" fontId="9" fillId="0" borderId="47" xfId="25" applyFont="1" applyBorder="1" applyAlignment="1">
      <alignment horizontal="right"/>
      <protection/>
    </xf>
    <xf numFmtId="0" fontId="9" fillId="0" borderId="72" xfId="0" applyFont="1" applyFill="1" applyBorder="1" applyAlignment="1" applyProtection="1">
      <alignment horizontal="right" vertical="center"/>
      <protection/>
    </xf>
    <xf numFmtId="0" fontId="9" fillId="0" borderId="65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 applyProtection="1">
      <alignment horizontal="center"/>
      <protection/>
    </xf>
    <xf numFmtId="0" fontId="6" fillId="0" borderId="2" xfId="30" applyFont="1" applyBorder="1" applyAlignment="1">
      <alignment horizontal="center"/>
      <protection/>
    </xf>
    <xf numFmtId="0" fontId="9" fillId="0" borderId="6" xfId="30" applyFont="1" applyBorder="1" applyAlignment="1">
      <alignment horizontal="centerContinuous" vertical="center"/>
      <protection/>
    </xf>
    <xf numFmtId="0" fontId="9" fillId="0" borderId="32" xfId="30" applyFont="1" applyBorder="1" applyAlignment="1">
      <alignment horizontal="centerContinuous" vertical="center"/>
      <protection/>
    </xf>
    <xf numFmtId="0" fontId="9" fillId="0" borderId="6" xfId="25" applyFont="1" applyFill="1" applyBorder="1" applyAlignment="1">
      <alignment horizontal="centerContinuous" vertical="center"/>
      <protection/>
    </xf>
    <xf numFmtId="0" fontId="8" fillId="0" borderId="4" xfId="0" applyFont="1" applyFill="1" applyBorder="1" applyAlignment="1" applyProtection="1">
      <alignment horizontal="left" vertical="center" wrapText="1"/>
      <protection/>
    </xf>
    <xf numFmtId="0" fontId="6" fillId="0" borderId="95" xfId="0" applyFont="1" applyFill="1" applyBorder="1" applyAlignment="1">
      <alignment horizontal="centerContinuous"/>
    </xf>
    <xf numFmtId="0" fontId="8" fillId="0" borderId="92" xfId="0" applyFont="1" applyFill="1" applyBorder="1" applyAlignment="1" applyProtection="1">
      <alignment horizontal="centerContinuous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Continuous" vertical="center" wrapText="1"/>
      <protection/>
    </xf>
    <xf numFmtId="0" fontId="9" fillId="0" borderId="29" xfId="0" applyFont="1" applyFill="1" applyBorder="1" applyAlignment="1">
      <alignment horizontal="centerContinuous" vertical="center"/>
    </xf>
    <xf numFmtId="0" fontId="8" fillId="0" borderId="96" xfId="0" applyFont="1" applyFill="1" applyBorder="1" applyAlignment="1">
      <alignment horizontal="center" vertical="center"/>
    </xf>
    <xf numFmtId="0" fontId="9" fillId="0" borderId="91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6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9" fillId="0" borderId="53" xfId="0" applyFont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45" xfId="18" applyNumberFormat="1" applyFont="1" applyBorder="1" applyAlignment="1">
      <alignment/>
    </xf>
    <xf numFmtId="38" fontId="6" fillId="0" borderId="31" xfId="18" applyNumberFormat="1" applyFont="1" applyBorder="1" applyAlignment="1">
      <alignment/>
    </xf>
    <xf numFmtId="38" fontId="6" fillId="0" borderId="58" xfId="18" applyNumberFormat="1" applyFont="1" applyBorder="1" applyAlignment="1">
      <alignment/>
    </xf>
    <xf numFmtId="38" fontId="6" fillId="0" borderId="46" xfId="18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45" xfId="0" applyFont="1" applyFill="1" applyBorder="1" applyAlignment="1" applyProtection="1">
      <alignment horizontal="center"/>
      <protection/>
    </xf>
    <xf numFmtId="3" fontId="6" fillId="0" borderId="60" xfId="0" applyNumberFormat="1" applyFont="1" applyFill="1" applyBorder="1" applyAlignment="1" applyProtection="1">
      <alignment/>
      <protection locked="0"/>
    </xf>
    <xf numFmtId="3" fontId="6" fillId="2" borderId="60" xfId="0" applyNumberFormat="1" applyFont="1" applyFill="1" applyBorder="1" applyAlignment="1" applyProtection="1">
      <alignment/>
      <protection locked="0"/>
    </xf>
    <xf numFmtId="3" fontId="6" fillId="2" borderId="42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0" fontId="35" fillId="0" borderId="95" xfId="0" applyFont="1" applyBorder="1" applyAlignment="1">
      <alignment horizontal="right" vertical="center" wrapText="1"/>
    </xf>
    <xf numFmtId="3" fontId="6" fillId="0" borderId="12" xfId="29" applyNumberFormat="1" applyFont="1" applyFill="1" applyBorder="1" applyAlignment="1" applyProtection="1">
      <alignment/>
      <protection locked="0"/>
    </xf>
    <xf numFmtId="3" fontId="6" fillId="0" borderId="81" xfId="29" applyNumberFormat="1" applyFont="1" applyFill="1" applyBorder="1" applyAlignment="1" applyProtection="1">
      <alignment/>
      <protection locked="0"/>
    </xf>
    <xf numFmtId="3" fontId="6" fillId="0" borderId="77" xfId="29" applyNumberFormat="1" applyFont="1" applyFill="1" applyBorder="1" applyAlignment="1" applyProtection="1">
      <alignment/>
      <protection locked="0"/>
    </xf>
    <xf numFmtId="3" fontId="6" fillId="0" borderId="97" xfId="29" applyNumberFormat="1" applyFont="1" applyFill="1" applyBorder="1" applyAlignment="1" applyProtection="1">
      <alignment/>
      <protection locked="0"/>
    </xf>
    <xf numFmtId="3" fontId="6" fillId="0" borderId="13" xfId="29" applyNumberFormat="1" applyFont="1" applyFill="1" applyBorder="1" applyAlignment="1" applyProtection="1">
      <alignment/>
      <protection locked="0"/>
    </xf>
    <xf numFmtId="3" fontId="6" fillId="0" borderId="60" xfId="29" applyNumberFormat="1" applyFont="1" applyFill="1" applyBorder="1" applyAlignment="1" applyProtection="1">
      <alignment/>
      <protection locked="0"/>
    </xf>
    <xf numFmtId="3" fontId="6" fillId="0" borderId="51" xfId="29" applyNumberFormat="1" applyFont="1" applyFill="1" applyBorder="1" applyAlignment="1" applyProtection="1">
      <alignment/>
      <protection locked="0"/>
    </xf>
    <xf numFmtId="3" fontId="6" fillId="0" borderId="42" xfId="29" applyNumberFormat="1" applyFont="1" applyFill="1" applyBorder="1" applyAlignment="1" applyProtection="1">
      <alignment/>
      <protection locked="0"/>
    </xf>
    <xf numFmtId="3" fontId="6" fillId="0" borderId="52" xfId="29" applyNumberFormat="1" applyFont="1" applyFill="1" applyBorder="1" applyAlignment="1" applyProtection="1">
      <alignment/>
      <protection locked="0"/>
    </xf>
    <xf numFmtId="3" fontId="6" fillId="0" borderId="82" xfId="29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40" fontId="6" fillId="0" borderId="31" xfId="18" applyFont="1" applyBorder="1" applyAlignment="1">
      <alignment/>
    </xf>
    <xf numFmtId="38" fontId="6" fillId="0" borderId="31" xfId="18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10" fontId="6" fillId="0" borderId="31" xfId="31" applyNumberFormat="1" applyFont="1" applyBorder="1" applyAlignment="1">
      <alignment/>
    </xf>
    <xf numFmtId="0" fontId="6" fillId="0" borderId="9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65" fontId="36" fillId="0" borderId="0" xfId="23" applyAlignment="1">
      <alignment vertical="center"/>
      <protection/>
    </xf>
    <xf numFmtId="165" fontId="37" fillId="0" borderId="0" xfId="23" applyFont="1" applyAlignment="1">
      <alignment vertical="center"/>
      <protection/>
    </xf>
    <xf numFmtId="165" fontId="36" fillId="0" borderId="0" xfId="23" applyFill="1" applyAlignment="1">
      <alignment vertical="center"/>
      <protection/>
    </xf>
    <xf numFmtId="165" fontId="17" fillId="0" borderId="0" xfId="23" applyFont="1" applyAlignment="1" applyProtection="1">
      <alignment horizontal="left" vertical="center"/>
      <protection/>
    </xf>
    <xf numFmtId="165" fontId="6" fillId="0" borderId="0" xfId="23" applyFont="1" applyAlignment="1" applyProtection="1">
      <alignment horizontal="left" vertical="top"/>
      <protection/>
    </xf>
    <xf numFmtId="165" fontId="41" fillId="0" borderId="0" xfId="23" applyFont="1" applyAlignment="1">
      <alignment vertical="top"/>
      <protection/>
    </xf>
    <xf numFmtId="165" fontId="41" fillId="0" borderId="0" xfId="23" applyFont="1" applyAlignment="1">
      <alignment vertical="center"/>
      <protection/>
    </xf>
    <xf numFmtId="165" fontId="36" fillId="0" borderId="0" xfId="24" applyNumberFormat="1" applyFont="1" applyAlignment="1">
      <alignment vertical="center"/>
      <protection/>
    </xf>
    <xf numFmtId="165" fontId="6" fillId="0" borderId="75" xfId="23" applyFont="1" applyBorder="1" applyAlignment="1" applyProtection="1">
      <alignment vertical="center"/>
      <protection/>
    </xf>
    <xf numFmtId="165" fontId="43" fillId="0" borderId="0" xfId="23" applyFont="1" applyAlignment="1">
      <alignment vertical="center"/>
      <protection/>
    </xf>
    <xf numFmtId="165" fontId="6" fillId="0" borderId="0" xfId="23" applyFont="1" applyAlignment="1" applyProtection="1">
      <alignment horizontal="left" vertical="center"/>
      <protection/>
    </xf>
    <xf numFmtId="165" fontId="13" fillId="0" borderId="0" xfId="23" applyFont="1" applyAlignment="1" applyProtection="1">
      <alignment horizontal="left" vertical="center"/>
      <protection/>
    </xf>
    <xf numFmtId="165" fontId="17" fillId="0" borderId="0" xfId="23" applyFont="1" applyFill="1" applyAlignment="1" applyProtection="1">
      <alignment horizontal="left" vertical="center"/>
      <protection/>
    </xf>
    <xf numFmtId="165" fontId="44" fillId="0" borderId="0" xfId="23" applyFont="1" applyFill="1" applyAlignment="1" applyProtection="1">
      <alignment horizontal="left" vertical="center"/>
      <protection/>
    </xf>
    <xf numFmtId="0" fontId="15" fillId="0" borderId="77" xfId="0" applyFont="1" applyFill="1" applyBorder="1" applyAlignment="1" applyProtection="1">
      <alignment horizontal="center"/>
      <protection/>
    </xf>
    <xf numFmtId="0" fontId="15" fillId="0" borderId="42" xfId="0" applyFont="1" applyFill="1" applyBorder="1" applyAlignment="1" applyProtection="1">
      <alignment horizontal="center"/>
      <protection/>
    </xf>
    <xf numFmtId="0" fontId="15" fillId="0" borderId="42" xfId="0" applyFont="1" applyFill="1" applyBorder="1" applyAlignment="1" applyProtection="1" quotePrefix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46" fillId="0" borderId="31" xfId="0" applyNumberFormat="1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43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>
      <alignment horizontal="centerContinuous"/>
    </xf>
    <xf numFmtId="0" fontId="6" fillId="0" borderId="99" xfId="0" applyFont="1" applyFill="1" applyBorder="1" applyAlignment="1">
      <alignment horizontal="center"/>
    </xf>
    <xf numFmtId="165" fontId="17" fillId="0" borderId="0" xfId="23" applyFont="1" applyAlignment="1" applyProtection="1">
      <alignment vertical="center"/>
      <protection/>
    </xf>
    <xf numFmtId="165" fontId="38" fillId="0" borderId="0" xfId="23" applyFont="1" applyAlignment="1" applyProtection="1">
      <alignment vertical="center"/>
      <protection/>
    </xf>
    <xf numFmtId="165" fontId="36" fillId="0" borderId="0" xfId="23" applyAlignment="1" applyProtection="1">
      <alignment vertical="center"/>
      <protection/>
    </xf>
    <xf numFmtId="165" fontId="17" fillId="0" borderId="0" xfId="23" applyFont="1" applyFill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165" fontId="6" fillId="0" borderId="0" xfId="23" applyFont="1" applyAlignment="1" applyProtection="1">
      <alignment vertical="top"/>
      <protection/>
    </xf>
    <xf numFmtId="165" fontId="41" fillId="0" borderId="0" xfId="23" applyFont="1" applyAlignment="1" applyProtection="1">
      <alignment vertical="top"/>
      <protection/>
    </xf>
    <xf numFmtId="165" fontId="9" fillId="0" borderId="0" xfId="23" applyFont="1" applyAlignment="1" applyProtection="1">
      <alignment vertical="center"/>
      <protection/>
    </xf>
    <xf numFmtId="165" fontId="41" fillId="0" borderId="0" xfId="23" applyFont="1" applyAlignment="1" applyProtection="1">
      <alignment vertical="center"/>
      <protection/>
    </xf>
    <xf numFmtId="165" fontId="6" fillId="0" borderId="0" xfId="23" applyFont="1" applyAlignment="1" applyProtection="1">
      <alignment vertical="center"/>
      <protection/>
    </xf>
    <xf numFmtId="165" fontId="42" fillId="0" borderId="0" xfId="23" applyFont="1" applyAlignment="1" applyProtection="1">
      <alignment horizontal="left" vertical="center" wrapText="1"/>
      <protection/>
    </xf>
    <xf numFmtId="165" fontId="24" fillId="0" borderId="0" xfId="23" applyFont="1" applyAlignment="1" applyProtection="1">
      <alignment vertical="center"/>
      <protection/>
    </xf>
    <xf numFmtId="165" fontId="17" fillId="0" borderId="0" xfId="23" applyFont="1" applyFill="1" applyAlignment="1" applyProtection="1">
      <alignment vertical="center"/>
      <protection/>
    </xf>
    <xf numFmtId="0" fontId="40" fillId="0" borderId="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24" fillId="0" borderId="0" xfId="21" applyFont="1" applyFill="1" applyBorder="1" applyAlignment="1" applyProtection="1">
      <alignment horizontal="center" vertical="center"/>
      <protection/>
    </xf>
    <xf numFmtId="165" fontId="13" fillId="0" borderId="0" xfId="24" applyNumberFormat="1" applyFont="1" applyAlignment="1" applyProtection="1">
      <alignment vertical="center"/>
      <protection/>
    </xf>
    <xf numFmtId="165" fontId="22" fillId="0" borderId="0" xfId="24" applyNumberFormat="1" applyFont="1" applyAlignment="1" applyProtection="1">
      <alignment vertical="center"/>
      <protection/>
    </xf>
    <xf numFmtId="165" fontId="17" fillId="0" borderId="0" xfId="24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65" fontId="36" fillId="0" borderId="0" xfId="24" applyNumberFormat="1" applyFont="1" applyAlignment="1" applyProtection="1">
      <alignment vertical="center"/>
      <protection/>
    </xf>
    <xf numFmtId="165" fontId="17" fillId="0" borderId="0" xfId="24" applyNumberFormat="1" applyFont="1" applyBorder="1" applyAlignment="1" applyProtection="1">
      <alignment vertical="center"/>
      <protection/>
    </xf>
    <xf numFmtId="165" fontId="8" fillId="0" borderId="0" xfId="23" applyFont="1" applyAlignment="1" applyProtection="1">
      <alignment vertical="center"/>
      <protection/>
    </xf>
    <xf numFmtId="165" fontId="43" fillId="0" borderId="0" xfId="23" applyFont="1" applyAlignment="1" applyProtection="1">
      <alignment vertical="center"/>
      <protection/>
    </xf>
    <xf numFmtId="165" fontId="17" fillId="0" borderId="0" xfId="23" applyFont="1" applyBorder="1" applyAlignment="1" applyProtection="1">
      <alignment vertical="center"/>
      <protection/>
    </xf>
    <xf numFmtId="0" fontId="17" fillId="0" borderId="0" xfId="24" applyProtection="1">
      <alignment/>
      <protection/>
    </xf>
    <xf numFmtId="165" fontId="8" fillId="0" borderId="31" xfId="23" applyFont="1" applyFill="1" applyBorder="1" applyAlignment="1" applyProtection="1">
      <alignment horizontal="center" vertical="center"/>
      <protection/>
    </xf>
    <xf numFmtId="0" fontId="0" fillId="0" borderId="0" xfId="22" applyAlignment="1" applyProtection="1">
      <alignment vertical="center"/>
      <protection/>
    </xf>
    <xf numFmtId="165" fontId="17" fillId="0" borderId="0" xfId="23" applyFont="1" applyAlignment="1" applyProtection="1">
      <alignment horizontal="right" vertical="center"/>
      <protection/>
    </xf>
    <xf numFmtId="165" fontId="17" fillId="0" borderId="0" xfId="23" applyFont="1" applyFill="1" applyBorder="1" applyAlignment="1" applyProtection="1">
      <alignment horizontal="right" vertical="center"/>
      <protection/>
    </xf>
    <xf numFmtId="165" fontId="44" fillId="0" borderId="0" xfId="23" applyFont="1" applyAlignment="1" applyProtection="1">
      <alignment horizontal="right" vertical="center"/>
      <protection/>
    </xf>
    <xf numFmtId="165" fontId="44" fillId="0" borderId="0" xfId="23" applyFont="1" applyFill="1" applyBorder="1" applyAlignment="1" applyProtection="1">
      <alignment horizontal="right" vertical="center"/>
      <protection/>
    </xf>
    <xf numFmtId="165" fontId="44" fillId="0" borderId="0" xfId="23" applyFont="1" applyFill="1" applyBorder="1" applyAlignment="1" applyProtection="1">
      <alignment vertical="center"/>
      <protection/>
    </xf>
    <xf numFmtId="165" fontId="44" fillId="0" borderId="0" xfId="23" applyFont="1" applyAlignment="1" applyProtection="1">
      <alignment vertical="center"/>
      <protection/>
    </xf>
    <xf numFmtId="0" fontId="6" fillId="0" borderId="51" xfId="21" applyFont="1" applyFill="1" applyBorder="1" applyAlignment="1" applyProtection="1">
      <alignment horizontal="center" vertical="center" wrapText="1"/>
      <protection/>
    </xf>
    <xf numFmtId="0" fontId="6" fillId="0" borderId="75" xfId="21" applyFont="1" applyFill="1" applyBorder="1" applyAlignment="1" applyProtection="1">
      <alignment horizontal="center" vertical="center" wrapText="1"/>
      <protection/>
    </xf>
    <xf numFmtId="0" fontId="6" fillId="0" borderId="52" xfId="21" applyFont="1" applyFill="1" applyBorder="1" applyAlignment="1" applyProtection="1">
      <alignment horizontal="center" vertical="center" wrapText="1"/>
      <protection/>
    </xf>
    <xf numFmtId="165" fontId="17" fillId="0" borderId="0" xfId="23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192" fontId="37" fillId="0" borderId="0" xfId="23" applyNumberFormat="1" applyFont="1" applyAlignment="1" applyProtection="1">
      <alignment vertical="center"/>
      <protection/>
    </xf>
    <xf numFmtId="165" fontId="48" fillId="0" borderId="0" xfId="23" applyFont="1" applyAlignment="1" applyProtection="1">
      <alignment vertical="center"/>
      <protection/>
    </xf>
    <xf numFmtId="192" fontId="17" fillId="0" borderId="0" xfId="23" applyNumberFormat="1" applyFont="1" applyAlignment="1" applyProtection="1">
      <alignment vertical="center"/>
      <protection locked="0"/>
    </xf>
    <xf numFmtId="192" fontId="36" fillId="0" borderId="0" xfId="23" applyNumberFormat="1" applyAlignment="1" applyProtection="1">
      <alignment vertical="center"/>
      <protection locked="0"/>
    </xf>
    <xf numFmtId="0" fontId="6" fillId="0" borderId="77" xfId="30" applyFont="1" applyFill="1" applyBorder="1" applyAlignment="1">
      <alignment horizontal="centerContinuous" vertical="center" wrapText="1"/>
      <protection/>
    </xf>
    <xf numFmtId="0" fontId="18" fillId="0" borderId="80" xfId="30" applyFont="1" applyFill="1" applyBorder="1" applyAlignment="1" applyProtection="1">
      <alignment horizontal="centerContinuous" vertical="center" wrapText="1"/>
      <protection/>
    </xf>
    <xf numFmtId="0" fontId="9" fillId="0" borderId="0" xfId="30" applyFont="1" applyBorder="1" applyAlignment="1">
      <alignment horizontal="centerContinuous" vertical="center"/>
      <protection/>
    </xf>
    <xf numFmtId="49" fontId="17" fillId="0" borderId="31" xfId="23" applyNumberFormat="1" applyFont="1" applyBorder="1" applyAlignment="1" applyProtection="1">
      <alignment horizontal="left" vertical="center"/>
      <protection locked="0"/>
    </xf>
    <xf numFmtId="0" fontId="18" fillId="0" borderId="100" xfId="30" applyFont="1" applyFill="1" applyBorder="1" applyAlignment="1" applyProtection="1">
      <alignment horizontal="centerContinuous" vertical="center" wrapText="1"/>
      <protection/>
    </xf>
    <xf numFmtId="0" fontId="19" fillId="0" borderId="101" xfId="30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14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18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9" fillId="0" borderId="31" xfId="0" applyNumberFormat="1" applyFont="1" applyFill="1" applyBorder="1" applyAlignment="1" applyProtection="1">
      <alignment horizontal="center" vertical="center" wrapText="1"/>
      <protection/>
    </xf>
    <xf numFmtId="3" fontId="14" fillId="0" borderId="31" xfId="0" applyNumberFormat="1" applyFont="1" applyFill="1" applyBorder="1" applyAlignment="1" applyProtection="1">
      <alignment horizontal="center" vertical="center" wrapText="1"/>
      <protection/>
    </xf>
    <xf numFmtId="3" fontId="6" fillId="0" borderId="31" xfId="0" applyNumberFormat="1" applyFont="1" applyBorder="1" applyAlignment="1">
      <alignment/>
    </xf>
    <xf numFmtId="0" fontId="49" fillId="0" borderId="0" xfId="0" applyFont="1" applyAlignment="1">
      <alignment/>
    </xf>
    <xf numFmtId="38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76" xfId="31" applyNumberFormat="1" applyFont="1" applyBorder="1" applyAlignment="1">
      <alignment horizontal="center"/>
    </xf>
    <xf numFmtId="10" fontId="0" fillId="0" borderId="67" xfId="31" applyNumberFormat="1" applyFont="1" applyBorder="1" applyAlignment="1">
      <alignment horizontal="center"/>
    </xf>
    <xf numFmtId="10" fontId="0" fillId="0" borderId="102" xfId="31" applyNumberFormat="1" applyFont="1" applyBorder="1" applyAlignment="1">
      <alignment horizontal="center"/>
    </xf>
    <xf numFmtId="10" fontId="27" fillId="0" borderId="58" xfId="31" applyNumberFormat="1" applyFont="1" applyBorder="1" applyAlignment="1">
      <alignment horizontal="center" wrapText="1"/>
    </xf>
    <xf numFmtId="10" fontId="0" fillId="0" borderId="58" xfId="31" applyNumberFormat="1" applyFont="1" applyBorder="1" applyAlignment="1">
      <alignment horizontal="center"/>
    </xf>
    <xf numFmtId="10" fontId="0" fillId="0" borderId="51" xfId="31" applyNumberFormat="1" applyFont="1" applyBorder="1" applyAlignment="1">
      <alignment horizontal="center"/>
    </xf>
    <xf numFmtId="10" fontId="0" fillId="0" borderId="59" xfId="31" applyNumberFormat="1" applyFont="1" applyBorder="1" applyAlignment="1">
      <alignment horizontal="center"/>
    </xf>
    <xf numFmtId="0" fontId="6" fillId="0" borderId="103" xfId="30" applyFont="1" applyFill="1" applyBorder="1" applyAlignment="1" applyProtection="1">
      <alignment horizontal="center"/>
      <protection/>
    </xf>
    <xf numFmtId="194" fontId="6" fillId="2" borderId="60" xfId="0" applyNumberFormat="1" applyFont="1" applyFill="1" applyBorder="1" applyAlignment="1">
      <alignment/>
    </xf>
    <xf numFmtId="194" fontId="6" fillId="2" borderId="76" xfId="0" applyNumberFormat="1" applyFont="1" applyFill="1" applyBorder="1" applyAlignment="1">
      <alignment/>
    </xf>
    <xf numFmtId="194" fontId="6" fillId="0" borderId="104" xfId="0" applyNumberFormat="1" applyFont="1" applyFill="1" applyBorder="1" applyAlignment="1">
      <alignment/>
    </xf>
    <xf numFmtId="194" fontId="6" fillId="0" borderId="105" xfId="0" applyNumberFormat="1" applyFont="1" applyFill="1" applyBorder="1" applyAlignment="1">
      <alignment/>
    </xf>
    <xf numFmtId="194" fontId="6" fillId="0" borderId="106" xfId="0" applyNumberFormat="1" applyFont="1" applyFill="1" applyBorder="1" applyAlignment="1">
      <alignment/>
    </xf>
    <xf numFmtId="194" fontId="6" fillId="0" borderId="47" xfId="25" applyNumberFormat="1" applyFont="1" applyFill="1" applyBorder="1">
      <alignment/>
      <protection/>
    </xf>
    <xf numFmtId="194" fontId="6" fillId="0" borderId="105" xfId="25" applyNumberFormat="1" applyFont="1" applyFill="1" applyBorder="1">
      <alignment/>
      <protection/>
    </xf>
    <xf numFmtId="194" fontId="6" fillId="0" borderId="104" xfId="25" applyNumberFormat="1" applyFont="1" applyFill="1" applyBorder="1">
      <alignment/>
      <protection/>
    </xf>
    <xf numFmtId="194" fontId="6" fillId="0" borderId="106" xfId="25" applyNumberFormat="1" applyFont="1" applyFill="1" applyBorder="1">
      <alignment/>
      <protection/>
    </xf>
    <xf numFmtId="194" fontId="6" fillId="2" borderId="61" xfId="0" applyNumberFormat="1" applyFont="1" applyFill="1" applyBorder="1" applyAlignment="1">
      <alignment/>
    </xf>
    <xf numFmtId="194" fontId="6" fillId="2" borderId="107" xfId="0" applyNumberFormat="1" applyFont="1" applyFill="1" applyBorder="1" applyAlignment="1">
      <alignment vertical="center"/>
    </xf>
    <xf numFmtId="194" fontId="6" fillId="0" borderId="104" xfId="0" applyNumberFormat="1" applyFont="1" applyFill="1" applyBorder="1" applyAlignment="1" applyProtection="1">
      <alignment vertical="center"/>
      <protection/>
    </xf>
    <xf numFmtId="194" fontId="6" fillId="0" borderId="108" xfId="0" applyNumberFormat="1" applyFont="1" applyFill="1" applyBorder="1" applyAlignment="1" applyProtection="1">
      <alignment vertical="center"/>
      <protection/>
    </xf>
    <xf numFmtId="194" fontId="6" fillId="0" borderId="80" xfId="25" applyNumberFormat="1" applyFont="1" applyFill="1" applyBorder="1" applyProtection="1">
      <alignment/>
      <protection/>
    </xf>
    <xf numFmtId="194" fontId="6" fillId="0" borderId="89" xfId="25" applyNumberFormat="1" applyFont="1" applyFill="1" applyBorder="1" applyProtection="1">
      <alignment/>
      <protection/>
    </xf>
    <xf numFmtId="194" fontId="6" fillId="0" borderId="62" xfId="25" applyNumberFormat="1" applyFont="1" applyFill="1" applyBorder="1" applyProtection="1">
      <alignment/>
      <protection/>
    </xf>
    <xf numFmtId="194" fontId="6" fillId="0" borderId="76" xfId="25" applyNumberFormat="1" applyFont="1" applyFill="1" applyBorder="1" applyProtection="1">
      <alignment/>
      <protection/>
    </xf>
    <xf numFmtId="194" fontId="6" fillId="0" borderId="109" xfId="25" applyNumberFormat="1" applyFont="1" applyFill="1" applyBorder="1" applyProtection="1">
      <alignment/>
      <protection/>
    </xf>
    <xf numFmtId="194" fontId="6" fillId="0" borderId="110" xfId="25" applyNumberFormat="1" applyFont="1" applyFill="1" applyBorder="1" applyProtection="1">
      <alignment/>
      <protection/>
    </xf>
    <xf numFmtId="194" fontId="6" fillId="0" borderId="104" xfId="25" applyNumberFormat="1" applyFont="1" applyFill="1" applyBorder="1" applyProtection="1">
      <alignment/>
      <protection/>
    </xf>
    <xf numFmtId="194" fontId="6" fillId="0" borderId="105" xfId="25" applyNumberFormat="1" applyFont="1" applyFill="1" applyBorder="1" applyProtection="1">
      <alignment/>
      <protection/>
    </xf>
    <xf numFmtId="194" fontId="6" fillId="0" borderId="79" xfId="26" applyNumberFormat="1" applyFont="1" applyFill="1" applyBorder="1" applyAlignment="1" applyProtection="1">
      <alignment/>
      <protection/>
    </xf>
    <xf numFmtId="194" fontId="6" fillId="0" borderId="67" xfId="26" applyNumberFormat="1" applyFont="1" applyFill="1" applyBorder="1" applyAlignment="1" applyProtection="1">
      <alignment/>
      <protection/>
    </xf>
    <xf numFmtId="194" fontId="6" fillId="2" borderId="104" xfId="26" applyNumberFormat="1" applyFont="1" applyFill="1" applyBorder="1" applyAlignment="1">
      <alignment/>
      <protection/>
    </xf>
    <xf numFmtId="194" fontId="6" fillId="2" borderId="106" xfId="26" applyNumberFormat="1" applyFont="1" applyFill="1" applyBorder="1" applyAlignment="1">
      <alignment/>
      <protection/>
    </xf>
    <xf numFmtId="194" fontId="6" fillId="2" borderId="105" xfId="26" applyNumberFormat="1" applyFont="1" applyFill="1" applyBorder="1" applyAlignment="1">
      <alignment/>
      <protection/>
    </xf>
    <xf numFmtId="194" fontId="6" fillId="2" borderId="104" xfId="27" applyNumberFormat="1" applyFont="1" applyFill="1" applyBorder="1">
      <alignment/>
      <protection/>
    </xf>
    <xf numFmtId="194" fontId="6" fillId="2" borderId="105" xfId="27" applyNumberFormat="1" applyFont="1" applyFill="1" applyBorder="1">
      <alignment/>
      <protection/>
    </xf>
    <xf numFmtId="194" fontId="6" fillId="2" borderId="106" xfId="27" applyNumberFormat="1" applyFont="1" applyFill="1" applyBorder="1">
      <alignment/>
      <protection/>
    </xf>
    <xf numFmtId="194" fontId="6" fillId="2" borderId="52" xfId="27" applyNumberFormat="1" applyFont="1" applyFill="1" applyBorder="1">
      <alignment/>
      <protection/>
    </xf>
    <xf numFmtId="194" fontId="6" fillId="2" borderId="111" xfId="27" applyNumberFormat="1" applyFont="1" applyFill="1" applyBorder="1">
      <alignment/>
      <protection/>
    </xf>
    <xf numFmtId="194" fontId="6" fillId="2" borderId="65" xfId="27" applyNumberFormat="1" applyFont="1" applyFill="1" applyBorder="1">
      <alignment/>
      <protection/>
    </xf>
    <xf numFmtId="194" fontId="6" fillId="2" borderId="80" xfId="28" applyNumberFormat="1" applyFont="1" applyFill="1" applyBorder="1">
      <alignment/>
      <protection/>
    </xf>
    <xf numFmtId="194" fontId="6" fillId="2" borderId="111" xfId="28" applyNumberFormat="1" applyFont="1" applyFill="1" applyBorder="1">
      <alignment/>
      <protection/>
    </xf>
    <xf numFmtId="194" fontId="6" fillId="2" borderId="62" xfId="28" applyNumberFormat="1" applyFont="1" applyFill="1" applyBorder="1">
      <alignment/>
      <protection/>
    </xf>
    <xf numFmtId="194" fontId="6" fillId="2" borderId="65" xfId="28" applyNumberFormat="1" applyFont="1" applyFill="1" applyBorder="1">
      <alignment/>
      <protection/>
    </xf>
    <xf numFmtId="194" fontId="6" fillId="2" borderId="104" xfId="28" applyNumberFormat="1" applyFont="1" applyFill="1" applyBorder="1">
      <alignment/>
      <protection/>
    </xf>
    <xf numFmtId="194" fontId="6" fillId="2" borderId="106" xfId="28" applyNumberFormat="1" applyFont="1" applyFill="1" applyBorder="1">
      <alignment/>
      <protection/>
    </xf>
    <xf numFmtId="194" fontId="6" fillId="2" borderId="105" xfId="28" applyNumberFormat="1" applyFont="1" applyFill="1" applyBorder="1">
      <alignment/>
      <protection/>
    </xf>
    <xf numFmtId="194" fontId="6" fillId="2" borderId="80" xfId="29" applyNumberFormat="1" applyFont="1" applyFill="1" applyBorder="1" applyAlignment="1">
      <alignment/>
      <protection/>
    </xf>
    <xf numFmtId="194" fontId="6" fillId="2" borderId="77" xfId="29" applyNumberFormat="1" applyFont="1" applyFill="1" applyBorder="1" applyAlignment="1">
      <alignment/>
      <protection/>
    </xf>
    <xf numFmtId="194" fontId="6" fillId="2" borderId="79" xfId="29" applyNumberFormat="1" applyFont="1" applyFill="1" applyBorder="1" applyAlignment="1">
      <alignment/>
      <protection/>
    </xf>
    <xf numFmtId="194" fontId="6" fillId="2" borderId="74" xfId="29" applyNumberFormat="1" applyFont="1" applyFill="1" applyBorder="1" applyAlignment="1">
      <alignment/>
      <protection/>
    </xf>
    <xf numFmtId="194" fontId="6" fillId="2" borderId="104" xfId="29" applyNumberFormat="1" applyFont="1" applyFill="1" applyBorder="1" applyAlignment="1">
      <alignment/>
      <protection/>
    </xf>
    <xf numFmtId="194" fontId="6" fillId="2" borderId="105" xfId="29" applyNumberFormat="1" applyFont="1" applyFill="1" applyBorder="1" applyAlignment="1">
      <alignment/>
      <protection/>
    </xf>
    <xf numFmtId="3" fontId="6" fillId="0" borderId="112" xfId="0" applyNumberFormat="1" applyFont="1" applyBorder="1" applyAlignment="1" applyProtection="1">
      <alignment horizontal="center"/>
      <protection locked="0"/>
    </xf>
    <xf numFmtId="3" fontId="6" fillId="0" borderId="92" xfId="0" applyNumberFormat="1" applyFont="1" applyFill="1" applyBorder="1" applyAlignment="1" applyProtection="1">
      <alignment/>
      <protection locked="0"/>
    </xf>
    <xf numFmtId="3" fontId="6" fillId="0" borderId="79" xfId="0" applyNumberFormat="1" applyFont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194" fontId="6" fillId="2" borderId="80" xfId="0" applyNumberFormat="1" applyFont="1" applyFill="1" applyBorder="1" applyAlignment="1">
      <alignment/>
    </xf>
    <xf numFmtId="194" fontId="6" fillId="2" borderId="89" xfId="0" applyNumberFormat="1" applyFont="1" applyFill="1" applyBorder="1" applyAlignment="1">
      <alignment/>
    </xf>
    <xf numFmtId="194" fontId="6" fillId="2" borderId="62" xfId="0" applyNumberFormat="1" applyFont="1" applyFill="1" applyBorder="1" applyAlignment="1">
      <alignment/>
    </xf>
    <xf numFmtId="194" fontId="6" fillId="2" borderId="76" xfId="0" applyNumberFormat="1" applyFont="1" applyFill="1" applyBorder="1" applyAlignment="1">
      <alignment/>
    </xf>
    <xf numFmtId="194" fontId="6" fillId="0" borderId="104" xfId="0" applyNumberFormat="1" applyFont="1" applyFill="1" applyBorder="1" applyAlignment="1" applyProtection="1">
      <alignment/>
      <protection/>
    </xf>
    <xf numFmtId="194" fontId="6" fillId="0" borderId="106" xfId="0" applyNumberFormat="1" applyFont="1" applyFill="1" applyBorder="1" applyAlignment="1" applyProtection="1">
      <alignment/>
      <protection/>
    </xf>
    <xf numFmtId="194" fontId="6" fillId="0" borderId="105" xfId="0" applyNumberFormat="1" applyFont="1" applyFill="1" applyBorder="1" applyAlignment="1" applyProtection="1">
      <alignment/>
      <protection/>
    </xf>
    <xf numFmtId="194" fontId="6" fillId="2" borderId="104" xfId="30" applyNumberFormat="1" applyFont="1" applyFill="1" applyBorder="1">
      <alignment/>
      <protection/>
    </xf>
    <xf numFmtId="194" fontId="6" fillId="2" borderId="105" xfId="30" applyNumberFormat="1" applyFont="1" applyFill="1" applyBorder="1">
      <alignment/>
      <protection/>
    </xf>
    <xf numFmtId="194" fontId="6" fillId="2" borderId="62" xfId="30" applyNumberFormat="1" applyFont="1" applyFill="1" applyBorder="1">
      <alignment/>
      <protection/>
    </xf>
    <xf numFmtId="194" fontId="6" fillId="2" borderId="106" xfId="30" applyNumberFormat="1" applyFont="1" applyFill="1" applyBorder="1">
      <alignment/>
      <protection/>
    </xf>
    <xf numFmtId="194" fontId="6" fillId="2" borderId="80" xfId="30" applyNumberFormat="1" applyFont="1" applyFill="1" applyBorder="1">
      <alignment/>
      <protection/>
    </xf>
    <xf numFmtId="194" fontId="6" fillId="2" borderId="77" xfId="30" applyNumberFormat="1" applyFont="1" applyFill="1" applyBorder="1">
      <alignment/>
      <protection/>
    </xf>
    <xf numFmtId="194" fontId="6" fillId="2" borderId="42" xfId="30" applyNumberFormat="1" applyFont="1" applyFill="1" applyBorder="1">
      <alignment/>
      <protection/>
    </xf>
    <xf numFmtId="0" fontId="6" fillId="0" borderId="113" xfId="30" applyFont="1" applyFill="1" applyBorder="1" applyAlignment="1">
      <alignment horizontal="centerContinuous" vertical="center" wrapText="1"/>
      <protection/>
    </xf>
    <xf numFmtId="194" fontId="6" fillId="2" borderId="114" xfId="0" applyNumberFormat="1" applyFont="1" applyFill="1" applyBorder="1" applyAlignment="1">
      <alignment/>
    </xf>
    <xf numFmtId="194" fontId="6" fillId="2" borderId="115" xfId="0" applyNumberFormat="1" applyFont="1" applyFill="1" applyBorder="1" applyAlignment="1">
      <alignment/>
    </xf>
    <xf numFmtId="194" fontId="6" fillId="2" borderId="61" xfId="0" applyNumberFormat="1" applyFont="1" applyFill="1" applyBorder="1" applyAlignment="1">
      <alignment/>
    </xf>
    <xf numFmtId="194" fontId="6" fillId="2" borderId="104" xfId="0" applyNumberFormat="1" applyFont="1" applyFill="1" applyBorder="1" applyAlignment="1">
      <alignment/>
    </xf>
    <xf numFmtId="194" fontId="6" fillId="2" borderId="65" xfId="0" applyNumberFormat="1" applyFont="1" applyFill="1" applyBorder="1" applyAlignment="1">
      <alignment/>
    </xf>
    <xf numFmtId="0" fontId="38" fillId="0" borderId="0" xfId="23" applyNumberFormat="1" applyFont="1" applyAlignment="1" applyProtection="1">
      <alignment vertical="center"/>
      <protection/>
    </xf>
    <xf numFmtId="0" fontId="20" fillId="0" borderId="22" xfId="30" applyFont="1" applyFill="1" applyBorder="1" applyAlignment="1">
      <alignment horizontal="center"/>
      <protection/>
    </xf>
    <xf numFmtId="0" fontId="36" fillId="0" borderId="0" xfId="23" applyNumberFormat="1" applyAlignment="1" applyProtection="1">
      <alignment vertical="center"/>
      <protection locked="0"/>
    </xf>
    <xf numFmtId="0" fontId="25" fillId="0" borderId="116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/>
      <protection/>
    </xf>
    <xf numFmtId="0" fontId="29" fillId="0" borderId="1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0" fillId="0" borderId="117" xfId="0" applyNumberFormat="1" applyFont="1" applyFill="1" applyBorder="1" applyAlignment="1" applyProtection="1">
      <alignment horizontal="center" vertical="center" wrapText="1"/>
      <protection/>
    </xf>
    <xf numFmtId="0" fontId="20" fillId="0" borderId="117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18" fillId="0" borderId="12" xfId="30" applyFont="1" applyFill="1" applyBorder="1" applyAlignment="1" applyProtection="1">
      <alignment horizontal="centerContinuous" vertical="center" wrapText="1"/>
      <protection/>
    </xf>
    <xf numFmtId="0" fontId="6" fillId="0" borderId="13" xfId="30" applyFont="1" applyFill="1" applyBorder="1" applyAlignment="1">
      <alignment horizontal="centerContinuous" vertical="center" wrapText="1"/>
      <protection/>
    </xf>
    <xf numFmtId="0" fontId="18" fillId="0" borderId="80" xfId="30" applyFont="1" applyFill="1" applyBorder="1" applyAlignment="1" applyProtection="1">
      <alignment horizontal="centerContinuous" vertical="center" wrapText="1"/>
      <protection/>
    </xf>
    <xf numFmtId="0" fontId="18" fillId="0" borderId="12" xfId="30" applyFont="1" applyFill="1" applyBorder="1" applyAlignment="1" applyProtection="1">
      <alignment horizontal="centerContinuous" vertical="center" wrapText="1"/>
      <protection/>
    </xf>
    <xf numFmtId="0" fontId="19" fillId="0" borderId="8" xfId="0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2" fontId="6" fillId="0" borderId="119" xfId="0" applyNumberFormat="1" applyFont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/>
    </xf>
    <xf numFmtId="0" fontId="25" fillId="0" borderId="116" xfId="0" applyFont="1" applyBorder="1" applyAlignment="1">
      <alignment vertical="center" wrapText="1"/>
    </xf>
    <xf numFmtId="192" fontId="36" fillId="0" borderId="0" xfId="23" applyNumberFormat="1" applyFont="1" applyFill="1" applyAlignment="1" applyProtection="1">
      <alignment vertical="center"/>
      <protection/>
    </xf>
    <xf numFmtId="165" fontId="53" fillId="0" borderId="0" xfId="23" applyFont="1" applyAlignment="1">
      <alignment horizontal="center" vertical="center" wrapText="1"/>
      <protection/>
    </xf>
    <xf numFmtId="49" fontId="17" fillId="3" borderId="58" xfId="23" applyNumberFormat="1" applyFont="1" applyFill="1" applyBorder="1" applyAlignment="1" applyProtection="1">
      <alignment horizontal="left" vertical="center"/>
      <protection locked="0"/>
    </xf>
    <xf numFmtId="49" fontId="17" fillId="3" borderId="31" xfId="23" applyNumberFormat="1" applyFont="1" applyFill="1" applyBorder="1" applyAlignment="1" applyProtection="1">
      <alignment horizontal="left" vertical="center"/>
      <protection locked="0"/>
    </xf>
    <xf numFmtId="49" fontId="17" fillId="3" borderId="45" xfId="21" applyNumberFormat="1" applyFont="1" applyFill="1" applyBorder="1" applyAlignment="1" applyProtection="1">
      <alignment horizontal="left" vertical="center"/>
      <protection locked="0"/>
    </xf>
    <xf numFmtId="49" fontId="17" fillId="3" borderId="58" xfId="0" applyNumberFormat="1" applyFont="1" applyFill="1" applyBorder="1" applyAlignment="1" applyProtection="1">
      <alignment horizontal="left" vertical="center"/>
      <protection locked="0"/>
    </xf>
    <xf numFmtId="0" fontId="53" fillId="0" borderId="17" xfId="23" applyNumberFormat="1" applyFont="1" applyBorder="1" applyAlignment="1">
      <alignment horizontal="center" vertical="center" wrapText="1"/>
      <protection/>
    </xf>
    <xf numFmtId="0" fontId="53" fillId="0" borderId="0" xfId="23" applyNumberFormat="1" applyFont="1" applyAlignment="1">
      <alignment horizontal="center" vertical="center" wrapText="1"/>
      <protection/>
    </xf>
    <xf numFmtId="49" fontId="55" fillId="3" borderId="53" xfId="15" applyNumberFormat="1" applyFont="1" applyFill="1" applyBorder="1" applyAlignment="1" applyProtection="1">
      <alignment horizontal="left" vertical="center"/>
      <protection locked="0"/>
    </xf>
    <xf numFmtId="49" fontId="17" fillId="3" borderId="31" xfId="0" applyNumberFormat="1" applyFont="1" applyFill="1" applyBorder="1" applyAlignment="1" applyProtection="1">
      <alignment horizontal="left"/>
      <protection locked="0"/>
    </xf>
    <xf numFmtId="49" fontId="56" fillId="0" borderId="53" xfId="15" applyNumberFormat="1" applyFont="1" applyBorder="1" applyAlignment="1" applyProtection="1">
      <alignment horizontal="left" vertical="center"/>
      <protection locked="0"/>
    </xf>
    <xf numFmtId="49" fontId="17" fillId="0" borderId="31" xfId="0" applyNumberFormat="1" applyFont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 vertical="top"/>
      <protection/>
    </xf>
    <xf numFmtId="0" fontId="36" fillId="0" borderId="0" xfId="23" applyNumberFormat="1" applyAlignment="1">
      <alignment vertical="center"/>
      <protection/>
    </xf>
    <xf numFmtId="0" fontId="0" fillId="3" borderId="0" xfId="0" applyFill="1" applyAlignment="1" applyProtection="1">
      <alignment vertical="top"/>
      <protection/>
    </xf>
    <xf numFmtId="165" fontId="13" fillId="0" borderId="0" xfId="23" applyFont="1" applyFill="1" applyAlignment="1" applyProtection="1">
      <alignment horizontal="left" vertical="center"/>
      <protection/>
    </xf>
    <xf numFmtId="165" fontId="17" fillId="3" borderId="31" xfId="23" applyFont="1" applyFill="1" applyBorder="1" applyAlignment="1" applyProtection="1">
      <alignment vertical="center"/>
      <protection locked="0"/>
    </xf>
    <xf numFmtId="165" fontId="13" fillId="0" borderId="0" xfId="23" applyFont="1" applyAlignment="1" applyProtection="1">
      <alignment horizontal="left" vertical="center" wrapText="1"/>
      <protection/>
    </xf>
    <xf numFmtId="165" fontId="13" fillId="0" borderId="0" xfId="23" applyFont="1" applyBorder="1" applyAlignment="1" applyProtection="1">
      <alignment horizontal="left" vertical="center" wrapText="1"/>
      <protection/>
    </xf>
    <xf numFmtId="165" fontId="36" fillId="0" borderId="0" xfId="23" applyFont="1" applyAlignment="1" applyProtection="1">
      <alignment vertical="center"/>
      <protection/>
    </xf>
    <xf numFmtId="165" fontId="36" fillId="0" borderId="0" xfId="23" applyFont="1" applyAlignment="1">
      <alignment vertical="center"/>
      <protection/>
    </xf>
    <xf numFmtId="165" fontId="57" fillId="0" borderId="0" xfId="23" applyFont="1" applyAlignment="1" applyProtection="1">
      <alignment vertical="center"/>
      <protection/>
    </xf>
    <xf numFmtId="0" fontId="58" fillId="0" borderId="0" xfId="0" applyFont="1" applyAlignment="1">
      <alignment/>
    </xf>
    <xf numFmtId="165" fontId="57" fillId="0" borderId="0" xfId="23" applyFont="1" applyAlignment="1">
      <alignment vertical="center"/>
      <protection/>
    </xf>
    <xf numFmtId="165" fontId="44" fillId="0" borderId="0" xfId="23" applyFont="1" applyAlignment="1" applyProtection="1">
      <alignment vertical="center"/>
      <protection locked="0"/>
    </xf>
    <xf numFmtId="192" fontId="37" fillId="0" borderId="0" xfId="23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38" fontId="6" fillId="2" borderId="45" xfId="0" applyNumberFormat="1" applyFont="1" applyFill="1" applyBorder="1" applyAlignment="1">
      <alignment horizontal="center"/>
    </xf>
    <xf numFmtId="38" fontId="6" fillId="2" borderId="31" xfId="0" applyNumberFormat="1" applyFont="1" applyFill="1" applyBorder="1" applyAlignment="1">
      <alignment horizontal="center"/>
    </xf>
    <xf numFmtId="165" fontId="61" fillId="0" borderId="0" xfId="23" applyFont="1" applyAlignment="1" applyProtection="1">
      <alignment vertical="center"/>
      <protection/>
    </xf>
    <xf numFmtId="165" fontId="62" fillId="0" borderId="0" xfId="23" applyFont="1" applyAlignment="1" applyProtection="1">
      <alignment vertical="center"/>
      <protection/>
    </xf>
    <xf numFmtId="165" fontId="61" fillId="0" borderId="0" xfId="23" applyFont="1" applyAlignment="1">
      <alignment vertical="center"/>
      <protection/>
    </xf>
    <xf numFmtId="165" fontId="61" fillId="0" borderId="0" xfId="23" applyFont="1" applyAlignment="1">
      <alignment horizontal="center" vertical="center"/>
      <protection/>
    </xf>
    <xf numFmtId="2" fontId="6" fillId="0" borderId="23" xfId="18" applyNumberFormat="1" applyFont="1" applyFill="1" applyBorder="1" applyAlignment="1" applyProtection="1">
      <alignment/>
      <protection locked="0"/>
    </xf>
    <xf numFmtId="2" fontId="6" fillId="0" borderId="77" xfId="18" applyNumberFormat="1" applyFont="1" applyFill="1" applyBorder="1" applyAlignment="1" applyProtection="1">
      <alignment/>
      <protection locked="0"/>
    </xf>
    <xf numFmtId="2" fontId="6" fillId="0" borderId="80" xfId="18" applyNumberFormat="1" applyFont="1" applyFill="1" applyBorder="1" applyAlignment="1" applyProtection="1">
      <alignment/>
      <protection locked="0"/>
    </xf>
    <xf numFmtId="2" fontId="6" fillId="0" borderId="89" xfId="18" applyNumberFormat="1" applyFont="1" applyFill="1" applyBorder="1" applyAlignment="1" applyProtection="1">
      <alignment/>
      <protection locked="0"/>
    </xf>
    <xf numFmtId="2" fontId="6" fillId="0" borderId="79" xfId="18" applyNumberFormat="1" applyFont="1" applyFill="1" applyBorder="1" applyAlignment="1" applyProtection="1">
      <alignment/>
      <protection locked="0"/>
    </xf>
    <xf numFmtId="2" fontId="6" fillId="0" borderId="42" xfId="18" applyNumberFormat="1" applyFont="1" applyFill="1" applyBorder="1" applyAlignment="1" applyProtection="1">
      <alignment/>
      <protection locked="0"/>
    </xf>
    <xf numFmtId="2" fontId="6" fillId="0" borderId="78" xfId="18" applyNumberFormat="1" applyFont="1" applyFill="1" applyBorder="1" applyAlignment="1" applyProtection="1">
      <alignment/>
      <protection locked="0"/>
    </xf>
    <xf numFmtId="2" fontId="6" fillId="0" borderId="76" xfId="18" applyNumberFormat="1" applyFont="1" applyFill="1" applyBorder="1" applyAlignment="1" applyProtection="1">
      <alignment/>
      <protection locked="0"/>
    </xf>
    <xf numFmtId="2" fontId="6" fillId="0" borderId="74" xfId="18" applyNumberFormat="1" applyFont="1" applyFill="1" applyBorder="1" applyAlignment="1" applyProtection="1">
      <alignment/>
      <protection locked="0"/>
    </xf>
    <xf numFmtId="2" fontId="6" fillId="0" borderId="67" xfId="18" applyNumberFormat="1" applyFont="1" applyFill="1" applyBorder="1" applyAlignment="1" applyProtection="1">
      <alignment/>
      <protection locked="0"/>
    </xf>
    <xf numFmtId="165" fontId="22" fillId="0" borderId="0" xfId="23" applyFont="1" applyAlignment="1" applyProtection="1">
      <alignment vertical="center"/>
      <protection/>
    </xf>
    <xf numFmtId="202" fontId="6" fillId="0" borderId="104" xfId="18" applyNumberFormat="1" applyFont="1" applyFill="1" applyBorder="1" applyAlignment="1">
      <alignment/>
    </xf>
    <xf numFmtId="202" fontId="6" fillId="0" borderId="105" xfId="18" applyNumberFormat="1" applyFont="1" applyFill="1" applyBorder="1" applyAlignment="1">
      <alignment/>
    </xf>
    <xf numFmtId="202" fontId="6" fillId="0" borderId="106" xfId="18" applyNumberFormat="1" applyFont="1" applyFill="1" applyBorder="1" applyAlignment="1">
      <alignment/>
    </xf>
    <xf numFmtId="202" fontId="6" fillId="2" borderId="114" xfId="0" applyNumberFormat="1" applyFont="1" applyFill="1" applyBorder="1" applyAlignment="1">
      <alignment/>
    </xf>
    <xf numFmtId="0" fontId="14" fillId="0" borderId="120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2" fontId="6" fillId="0" borderId="60" xfId="0" applyNumberFormat="1" applyFont="1" applyFill="1" applyBorder="1" applyAlignment="1" applyProtection="1">
      <alignment/>
      <protection locked="0"/>
    </xf>
    <xf numFmtId="0" fontId="17" fillId="0" borderId="52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51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75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25" xfId="21" applyNumberFormat="1" applyFont="1" applyFill="1" applyBorder="1" applyAlignment="1" applyProtection="1">
      <alignment horizontal="left" vertical="center" wrapText="1"/>
      <protection locked="0"/>
    </xf>
    <xf numFmtId="165" fontId="22" fillId="0" borderId="0" xfId="23" applyFont="1" applyAlignment="1" applyProtection="1">
      <alignment horizontal="left" vertical="center" wrapText="1"/>
      <protection/>
    </xf>
    <xf numFmtId="165" fontId="22" fillId="0" borderId="125" xfId="23" applyFont="1" applyBorder="1" applyAlignment="1" applyProtection="1">
      <alignment horizontal="left" vertical="center" wrapText="1"/>
      <protection/>
    </xf>
    <xf numFmtId="165" fontId="13" fillId="0" borderId="0" xfId="23" applyFont="1" applyAlignment="1" applyProtection="1">
      <alignment horizontal="left" vertical="center" wrapText="1"/>
      <protection/>
    </xf>
    <xf numFmtId="165" fontId="13" fillId="0" borderId="125" xfId="23" applyFont="1" applyBorder="1" applyAlignment="1" applyProtection="1">
      <alignment horizontal="left" vertical="center" wrapText="1"/>
      <protection/>
    </xf>
    <xf numFmtId="165" fontId="13" fillId="0" borderId="0" xfId="23" applyFont="1" applyFill="1" applyAlignment="1" applyProtection="1">
      <alignment horizontal="left" vertical="center" wrapText="1"/>
      <protection/>
    </xf>
    <xf numFmtId="165" fontId="13" fillId="0" borderId="125" xfId="23" applyFont="1" applyFill="1" applyBorder="1" applyAlignment="1" applyProtection="1">
      <alignment horizontal="left" vertical="center" wrapText="1"/>
      <protection/>
    </xf>
    <xf numFmtId="165" fontId="8" fillId="0" borderId="126" xfId="23" applyFont="1" applyBorder="1" applyAlignment="1" applyProtection="1">
      <alignment horizontal="left" wrapText="1"/>
      <protection/>
    </xf>
    <xf numFmtId="165" fontId="39" fillId="0" borderId="0" xfId="23" applyFont="1" applyFill="1" applyBorder="1" applyAlignment="1" applyProtection="1">
      <alignment horizontal="left" vertical="center"/>
      <protection/>
    </xf>
    <xf numFmtId="49" fontId="17" fillId="0" borderId="58" xfId="21" applyNumberFormat="1" applyFont="1" applyFill="1" applyBorder="1" applyAlignment="1" applyProtection="1">
      <alignment horizontal="left" vertical="center"/>
      <protection locked="0"/>
    </xf>
    <xf numFmtId="49" fontId="17" fillId="0" borderId="127" xfId="21" applyNumberFormat="1" applyFont="1" applyFill="1" applyBorder="1" applyAlignment="1" applyProtection="1">
      <alignment horizontal="left" vertical="center"/>
      <protection locked="0"/>
    </xf>
    <xf numFmtId="49" fontId="17" fillId="0" borderId="53" xfId="21" applyNumberFormat="1" applyFont="1" applyFill="1" applyBorder="1" applyAlignment="1" applyProtection="1">
      <alignment horizontal="left" vertical="center"/>
      <protection locked="0"/>
    </xf>
    <xf numFmtId="49" fontId="17" fillId="3" borderId="58" xfId="21" applyNumberFormat="1" applyFont="1" applyFill="1" applyBorder="1" applyAlignment="1" applyProtection="1">
      <alignment horizontal="left" vertical="center"/>
      <protection locked="0"/>
    </xf>
    <xf numFmtId="49" fontId="17" fillId="3" borderId="127" xfId="21" applyNumberFormat="1" applyFont="1" applyFill="1" applyBorder="1" applyAlignment="1" applyProtection="1">
      <alignment horizontal="left" vertical="center"/>
      <protection locked="0"/>
    </xf>
    <xf numFmtId="49" fontId="17" fillId="3" borderId="53" xfId="21" applyNumberFormat="1" applyFont="1" applyFill="1" applyBorder="1" applyAlignment="1" applyProtection="1">
      <alignment horizontal="left" vertical="center"/>
      <protection locked="0"/>
    </xf>
    <xf numFmtId="165" fontId="54" fillId="0" borderId="0" xfId="23" applyFont="1" applyAlignment="1" applyProtection="1">
      <alignment horizontal="center" vertical="center" wrapText="1"/>
      <protection/>
    </xf>
    <xf numFmtId="165" fontId="54" fillId="0" borderId="75" xfId="23" applyFont="1" applyBorder="1" applyAlignment="1" applyProtection="1">
      <alignment horizontal="center" vertical="center" wrapText="1"/>
      <protection/>
    </xf>
    <xf numFmtId="49" fontId="17" fillId="0" borderId="58" xfId="0" applyNumberFormat="1" applyFont="1" applyBorder="1" applyAlignment="1" applyProtection="1">
      <alignment horizontal="left" vertical="center"/>
      <protection locked="0"/>
    </xf>
    <xf numFmtId="49" fontId="17" fillId="0" borderId="53" xfId="0" applyNumberFormat="1" applyFont="1" applyBorder="1" applyAlignment="1" applyProtection="1">
      <alignment horizontal="left" vertical="center"/>
      <protection locked="0"/>
    </xf>
    <xf numFmtId="0" fontId="6" fillId="0" borderId="75" xfId="23" applyNumberFormat="1" applyFont="1" applyBorder="1" applyAlignment="1" applyProtection="1">
      <alignment horizontal="center" vertical="center" wrapText="1"/>
      <protection/>
    </xf>
    <xf numFmtId="49" fontId="17" fillId="3" borderId="58" xfId="23" applyNumberFormat="1" applyFont="1" applyFill="1" applyBorder="1" applyAlignment="1" applyProtection="1">
      <alignment horizontal="left" vertical="center"/>
      <protection locked="0"/>
    </xf>
    <xf numFmtId="49" fontId="17" fillId="3" borderId="53" xfId="23" applyNumberFormat="1" applyFont="1" applyFill="1" applyBorder="1" applyAlignment="1" applyProtection="1">
      <alignment horizontal="left" vertical="center"/>
      <protection locked="0"/>
    </xf>
    <xf numFmtId="0" fontId="17" fillId="0" borderId="128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26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85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7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49" fontId="17" fillId="0" borderId="58" xfId="23" applyNumberFormat="1" applyFont="1" applyBorder="1" applyAlignment="1" applyProtection="1">
      <alignment horizontal="left" vertical="center"/>
      <protection locked="0"/>
    </xf>
    <xf numFmtId="49" fontId="17" fillId="0" borderId="53" xfId="23" applyNumberFormat="1" applyFont="1" applyBorder="1" applyAlignment="1" applyProtection="1">
      <alignment horizontal="left" vertical="center"/>
      <protection locked="0"/>
    </xf>
    <xf numFmtId="165" fontId="13" fillId="0" borderId="0" xfId="23" applyFont="1" applyFill="1" applyBorder="1" applyAlignment="1" applyProtection="1">
      <alignment horizontal="left" vertical="center" wrapText="1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25" fillId="0" borderId="116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129" xfId="0" applyFont="1" applyFill="1" applyBorder="1" applyAlignment="1" applyProtection="1">
      <alignment horizontal="center" vertical="center"/>
      <protection/>
    </xf>
    <xf numFmtId="0" fontId="14" fillId="0" borderId="130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118" xfId="0" applyFont="1" applyFill="1" applyBorder="1" applyAlignment="1" applyProtection="1">
      <alignment horizontal="center" vertical="center"/>
      <protection/>
    </xf>
    <xf numFmtId="0" fontId="25" fillId="0" borderId="116" xfId="0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1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9" fillId="0" borderId="11" xfId="27" applyFont="1" applyFill="1" applyBorder="1" applyAlignment="1" applyProtection="1">
      <alignment horizontal="center" vertical="center"/>
      <protection/>
    </xf>
    <xf numFmtId="0" fontId="9" fillId="0" borderId="28" xfId="27" applyFont="1" applyFill="1" applyBorder="1" applyAlignment="1" applyProtection="1">
      <alignment horizontal="center" vertical="center"/>
      <protection/>
    </xf>
    <xf numFmtId="0" fontId="9" fillId="0" borderId="11" xfId="28" applyFont="1" applyFill="1" applyBorder="1" applyAlignment="1" applyProtection="1">
      <alignment horizontal="center" vertical="center"/>
      <protection/>
    </xf>
    <xf numFmtId="0" fontId="9" fillId="0" borderId="28" xfId="28" applyFont="1" applyFill="1" applyBorder="1" applyAlignment="1" applyProtection="1">
      <alignment horizontal="center" vertical="center"/>
      <protection/>
    </xf>
    <xf numFmtId="0" fontId="9" fillId="0" borderId="29" xfId="28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wrapText="1"/>
    </xf>
    <xf numFmtId="0" fontId="51" fillId="0" borderId="116" xfId="0" applyFont="1" applyBorder="1" applyAlignment="1">
      <alignment horizont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8" fillId="0" borderId="1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8" fillId="0" borderId="100" xfId="30" applyFont="1" applyFill="1" applyBorder="1" applyAlignment="1" applyProtection="1">
      <alignment horizontal="center" vertical="center" wrapText="1"/>
      <protection/>
    </xf>
    <xf numFmtId="0" fontId="18" fillId="0" borderId="113" xfId="30" applyFont="1" applyFill="1" applyBorder="1" applyAlignment="1" applyProtection="1">
      <alignment horizontal="center" vertical="center" wrapText="1"/>
      <protection/>
    </xf>
    <xf numFmtId="0" fontId="18" fillId="0" borderId="12" xfId="30" applyFont="1" applyBorder="1" applyAlignment="1">
      <alignment horizontal="center" vertical="center"/>
      <protection/>
    </xf>
    <xf numFmtId="0" fontId="18" fillId="0" borderId="13" xfId="30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wrapText="1"/>
    </xf>
    <xf numFmtId="0" fontId="8" fillId="0" borderId="127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8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32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3" fontId="33" fillId="0" borderId="135" xfId="0" applyNumberFormat="1" applyFont="1" applyBorder="1" applyAlignment="1">
      <alignment horizontal="center"/>
    </xf>
    <xf numFmtId="0" fontId="0" fillId="0" borderId="133" xfId="0" applyFont="1" applyBorder="1" applyAlignment="1">
      <alignment/>
    </xf>
    <xf numFmtId="0" fontId="0" fillId="0" borderId="98" xfId="0" applyFont="1" applyBorder="1" applyAlignment="1">
      <alignment/>
    </xf>
    <xf numFmtId="0" fontId="14" fillId="0" borderId="132" xfId="0" applyFont="1" applyFill="1" applyBorder="1" applyAlignment="1">
      <alignment horizontal="center" vertical="center" wrapText="1"/>
    </xf>
    <xf numFmtId="0" fontId="14" fillId="0" borderId="133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</cellXfs>
  <cellStyles count="21">
    <cellStyle name="Normal" xfId="0"/>
    <cellStyle name="Hyperlink" xfId="15"/>
    <cellStyle name="Followed Hyperlink" xfId="16"/>
    <cellStyle name="Euro" xfId="17"/>
    <cellStyle name="Comma" xfId="18"/>
    <cellStyle name="Migliaia (0)_3tabella15" xfId="19"/>
    <cellStyle name="Comma [0]" xfId="20"/>
    <cellStyle name="Normale_ENTI LOCALI  2000" xfId="21"/>
    <cellStyle name="Normale_MINISTERI" xfId="22"/>
    <cellStyle name="Normale_PRINFEL98" xfId="23"/>
    <cellStyle name="Normale_Prospetto informativo 2001" xfId="24"/>
    <cellStyle name="Normale_tabella 4" xfId="25"/>
    <cellStyle name="Normale_tabella 5" xfId="26"/>
    <cellStyle name="Normale_tabella 6" xfId="27"/>
    <cellStyle name="Normale_tabella 7" xfId="28"/>
    <cellStyle name="Normale_tabella 8" xfId="29"/>
    <cellStyle name="Normale_tabella 9" xfId="30"/>
    <cellStyle name="Percent" xfId="31"/>
    <cellStyle name="Currency" xfId="32"/>
    <cellStyle name="Valuta (0)_3tabella15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SI_I!$B$85:$B$100</c:f>
              <c:strCache/>
            </c:strRef>
          </c:cat>
          <c:val>
            <c:numRef>
              <c:f>SI_I!$C$85:$C$100</c:f>
              <c:numCache/>
            </c:numRef>
          </c:val>
        </c:ser>
        <c:axId val="31750600"/>
        <c:axId val="17319945"/>
      </c:bar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7319945"/>
        <c:crossesAt val="0"/>
        <c:auto val="1"/>
        <c:lblOffset val="100"/>
        <c:noMultiLvlLbl val="0"/>
      </c:catAx>
      <c:valAx>
        <c:axId val="17319945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175060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6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SI_I!$E$85:$E$97</c:f>
              <c:strCache/>
            </c:strRef>
          </c:cat>
          <c:val>
            <c:numRef>
              <c:f>SI_I!$F$85:$F$97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delete val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6</xdr:col>
      <xdr:colOff>1200150</xdr:colOff>
      <xdr:row>0</xdr:row>
      <xdr:rowOff>495300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9075" y="285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Scheda Informativa 1: INFORMAZIONI  DI CARATTERE GENERALE</a:t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7</xdr:col>
      <xdr:colOff>0</xdr:colOff>
      <xdr:row>14</xdr:row>
      <xdr:rowOff>238125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390525" y="4257675"/>
          <a:ext cx="9877425" cy="2381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6</xdr:col>
      <xdr:colOff>1476375</xdr:colOff>
      <xdr:row>6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381000" y="1609725"/>
          <a:ext cx="9877425" cy="257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6</xdr:col>
      <xdr:colOff>1276350</xdr:colOff>
      <xdr:row>29</xdr:row>
      <xdr:rowOff>28575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381000" y="7629525"/>
          <a:ext cx="967740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200025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381000" y="9105900"/>
          <a:ext cx="988695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7</xdr:col>
      <xdr:colOff>0</xdr:colOff>
      <xdr:row>73</xdr:row>
      <xdr:rowOff>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381000" y="17145000"/>
          <a:ext cx="9886950" cy="4191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NOTE E CHIARIMENTI ALLA RILEVAZIONE
(max 500 caratteri)</a:t>
          </a:r>
        </a:p>
      </xdr:txBody>
    </xdr:sp>
    <xdr:clientData/>
  </xdr:twoCellAnchor>
  <xdr:oneCellAnchor>
    <xdr:from>
      <xdr:col>4</xdr:col>
      <xdr:colOff>0</xdr:colOff>
      <xdr:row>79</xdr:row>
      <xdr:rowOff>0</xdr:rowOff>
    </xdr:from>
    <xdr:ext cx="104775" cy="190500"/>
    <xdr:sp>
      <xdr:nvSpPr>
        <xdr:cNvPr id="7" name="TextBox 7"/>
        <xdr:cNvSpPr txBox="1">
          <a:spLocks noChangeArrowheads="1"/>
        </xdr:cNvSpPr>
      </xdr:nvSpPr>
      <xdr:spPr>
        <a:xfrm>
          <a:off x="4800600" y="192309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30</xdr:row>
      <xdr:rowOff>0</xdr:rowOff>
    </xdr:from>
    <xdr:to>
      <xdr:col>3</xdr:col>
      <xdr:colOff>609600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423862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30</xdr:row>
      <xdr:rowOff>0</xdr:rowOff>
    </xdr:from>
    <xdr:to>
      <xdr:col>5</xdr:col>
      <xdr:colOff>685800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8105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10</xdr:col>
      <xdr:colOff>9525</xdr:colOff>
      <xdr:row>79</xdr:row>
      <xdr:rowOff>609600</xdr:rowOff>
    </xdr:to>
    <xdr:graphicFrame>
      <xdr:nvGraphicFramePr>
        <xdr:cNvPr id="10" name="Chart 19"/>
        <xdr:cNvGraphicFramePr/>
      </xdr:nvGraphicFramePr>
      <xdr:xfrm>
        <a:off x="390525" y="19230975"/>
        <a:ext cx="9886950" cy="60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81</xdr:row>
      <xdr:rowOff>9525</xdr:rowOff>
    </xdr:from>
    <xdr:to>
      <xdr:col>6</xdr:col>
      <xdr:colOff>1466850</xdr:colOff>
      <xdr:row>83</xdr:row>
      <xdr:rowOff>28575</xdr:rowOff>
    </xdr:to>
    <xdr:graphicFrame>
      <xdr:nvGraphicFramePr>
        <xdr:cNvPr id="11" name="Chart 20"/>
        <xdr:cNvGraphicFramePr/>
      </xdr:nvGraphicFramePr>
      <xdr:xfrm>
        <a:off x="371475" y="20373975"/>
        <a:ext cx="987742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81248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6193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28575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3635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6578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70294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6</xdr:col>
      <xdr:colOff>600075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651510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4667250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672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3059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92011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9817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9305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867900" y="0"/>
          <a:ext cx="83820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106013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2960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8963025" y="0"/>
          <a:ext cx="17430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9917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98869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4292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99917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45807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73533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6483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74580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85725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8294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305550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3055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104775" y="0"/>
          <a:ext cx="62007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63055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70199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73818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65817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106775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9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4</xdr:col>
      <xdr:colOff>542925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2959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83343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38100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7341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447675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5246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257175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7152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28575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6866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132"/>
  <sheetViews>
    <sheetView showGridLines="0" tabSelected="1" zoomScale="75" zoomScaleNormal="75" workbookViewId="0" topLeftCell="A1">
      <selection activeCell="B74" sqref="B74:G78"/>
    </sheetView>
  </sheetViews>
  <sheetFormatPr defaultColWidth="7.66015625" defaultRowHeight="10.5"/>
  <cols>
    <col min="1" max="1" width="6.66015625" style="454" customWidth="1"/>
    <col min="2" max="2" width="25.83203125" style="452" customWidth="1"/>
    <col min="3" max="3" width="31" style="452" customWidth="1"/>
    <col min="4" max="4" width="20.5" style="452" customWidth="1"/>
    <col min="5" max="5" width="40.66015625" style="452" customWidth="1"/>
    <col min="6" max="6" width="29" style="452" customWidth="1"/>
    <col min="7" max="7" width="26" style="452" customWidth="1"/>
    <col min="8" max="10" width="12.83203125" style="423" hidden="1" customWidth="1"/>
    <col min="11" max="11" width="38.83203125" style="423" customWidth="1"/>
    <col min="12" max="16384" width="7.66015625" style="423" customWidth="1"/>
  </cols>
  <sheetData>
    <row r="1" ht="57.75" customHeight="1">
      <c r="A1" s="614" t="s">
        <v>283</v>
      </c>
    </row>
    <row r="2" spans="1:7" s="424" customFormat="1" ht="20.25" customHeight="1">
      <c r="A2" s="639" t="s">
        <v>410</v>
      </c>
      <c r="B2" s="453"/>
      <c r="C2" s="683"/>
      <c r="D2" s="683"/>
      <c r="E2" s="683"/>
      <c r="F2" s="683"/>
      <c r="G2" s="453"/>
    </row>
    <row r="3" spans="1:7" s="424" customFormat="1" ht="27" customHeight="1">
      <c r="A3" s="494"/>
      <c r="B3" s="594"/>
      <c r="C3" s="683" t="str">
        <f>'t1'!A1</f>
        <v>COMPARTO PROVINCIA AUTONOMA DI BOLZANO</v>
      </c>
      <c r="D3" s="683"/>
      <c r="E3" s="683"/>
      <c r="F3" s="683"/>
      <c r="G3" s="453"/>
    </row>
    <row r="4" spans="3:8" ht="12.75">
      <c r="C4" s="455"/>
      <c r="D4" s="455"/>
      <c r="E4" s="455"/>
      <c r="F4" s="455"/>
      <c r="H4" s="425"/>
    </row>
    <row r="5" spans="5:8" ht="12.75">
      <c r="E5" s="454"/>
      <c r="H5" s="425"/>
    </row>
    <row r="6" ht="16.5" customHeight="1"/>
    <row r="7" ht="6" customHeight="1"/>
    <row r="8" spans="1:7" ht="19.5" customHeight="1">
      <c r="A8" s="495"/>
      <c r="B8" s="452" t="s">
        <v>223</v>
      </c>
      <c r="D8" s="456"/>
      <c r="E8" s="684"/>
      <c r="F8" s="685"/>
      <c r="G8" s="686"/>
    </row>
    <row r="9" spans="1:11" ht="28.5" customHeight="1">
      <c r="A9" s="495" t="s">
        <v>252</v>
      </c>
      <c r="B9" s="426" t="s">
        <v>224</v>
      </c>
      <c r="C9" s="426"/>
      <c r="D9" s="456"/>
      <c r="E9" s="687"/>
      <c r="F9" s="688"/>
      <c r="G9" s="689"/>
      <c r="K9" s="615" t="str">
        <f>IF(LEN(E9)=0,"E' NECESSARIO INSERIRE IL CODICE FISCALE DELL'ENTE","")</f>
        <v>E' NECESSARIO INSERIRE IL CODICE FISCALE DELL'ENTE</v>
      </c>
    </row>
    <row r="10" spans="1:11" ht="28.5" customHeight="1">
      <c r="A10" s="495" t="s">
        <v>252</v>
      </c>
      <c r="B10" s="426" t="s">
        <v>225</v>
      </c>
      <c r="C10" s="426"/>
      <c r="D10" s="456"/>
      <c r="E10" s="687"/>
      <c r="F10" s="688"/>
      <c r="G10" s="689"/>
      <c r="K10" s="615" t="str">
        <f>IF(LEN(E10)=0,"E' NECESSARIO INSERIRE IL TELEFONO DELL'ENTE","")</f>
        <v>E' NECESSARIO INSERIRE IL TELEFONO DELL'ENTE</v>
      </c>
    </row>
    <row r="11" spans="1:11" ht="28.5" customHeight="1">
      <c r="A11" s="495" t="s">
        <v>252</v>
      </c>
      <c r="B11" s="426" t="s">
        <v>226</v>
      </c>
      <c r="C11" s="426"/>
      <c r="D11" s="456"/>
      <c r="E11" s="687"/>
      <c r="F11" s="688"/>
      <c r="G11" s="689"/>
      <c r="K11" s="615" t="str">
        <f>IF(LEN(E11)=0,"E' NECESSARIO INSERIRE 
IL FAX DELL'ENTE","")</f>
        <v>E' NECESSARIO INSERIRE 
IL FAX DELL'ENTE</v>
      </c>
    </row>
    <row r="12" spans="1:11" ht="28.5" customHeight="1">
      <c r="A12" s="495" t="s">
        <v>252</v>
      </c>
      <c r="B12" s="426" t="s">
        <v>227</v>
      </c>
      <c r="C12" s="426"/>
      <c r="D12" s="456"/>
      <c r="E12" s="687"/>
      <c r="F12" s="688"/>
      <c r="G12" s="689"/>
      <c r="K12" s="615" t="str">
        <f>IF(LEN(E12)=0,"E' NECESSARIO INSERIRE 
L'E-MAIL DELL'ENTE","")</f>
        <v>E' NECESSARIO INSERIRE 
L'E-MAIL DELL'ENTE</v>
      </c>
    </row>
    <row r="13" spans="1:11" ht="28.5" customHeight="1">
      <c r="A13" s="495" t="s">
        <v>252</v>
      </c>
      <c r="B13" s="426" t="s">
        <v>228</v>
      </c>
      <c r="C13" s="616"/>
      <c r="D13" s="617"/>
      <c r="E13" s="618"/>
      <c r="F13" s="619"/>
      <c r="G13" s="687"/>
      <c r="H13" s="688"/>
      <c r="I13" s="689"/>
      <c r="K13" s="620" t="str">
        <f>IF(AND(LEN(C13)&gt;0,LEN(D13)&gt;0,LEN(E13)&gt;0,LEN(F13)&gt;0,LEN(G13)&gt;0),"","E' NECESSARIO COMPILARE TUTTI I DATI DELL'INDIRIZZO")</f>
        <v>E' NECESSARIO COMPILARE TUTTI I DATI DELL'INDIRIZZO</v>
      </c>
    </row>
    <row r="14" spans="1:7" s="428" customFormat="1" ht="20.25" customHeight="1">
      <c r="A14" s="495"/>
      <c r="B14" s="427"/>
      <c r="C14" s="457" t="s">
        <v>229</v>
      </c>
      <c r="D14" s="458" t="s">
        <v>267</v>
      </c>
      <c r="E14" s="457" t="s">
        <v>230</v>
      </c>
      <c r="F14" s="457" t="s">
        <v>362</v>
      </c>
      <c r="G14" s="457"/>
    </row>
    <row r="15" ht="24.75" customHeight="1">
      <c r="A15" s="495"/>
    </row>
    <row r="16" spans="1:7" s="429" customFormat="1" ht="15">
      <c r="A16" s="495"/>
      <c r="B16" s="459" t="s">
        <v>231</v>
      </c>
      <c r="C16" s="460"/>
      <c r="D16" s="461"/>
      <c r="E16" s="461"/>
      <c r="F16" s="448"/>
      <c r="G16" s="690" t="s">
        <v>363</v>
      </c>
    </row>
    <row r="17" spans="1:7" s="429" customFormat="1" ht="15">
      <c r="A17" s="495" t="s">
        <v>252</v>
      </c>
      <c r="B17" s="461" t="s">
        <v>232</v>
      </c>
      <c r="C17" s="461"/>
      <c r="D17" s="461" t="s">
        <v>233</v>
      </c>
      <c r="E17" s="461"/>
      <c r="F17" s="462" t="s">
        <v>234</v>
      </c>
      <c r="G17" s="691"/>
    </row>
    <row r="18" spans="1:11" ht="28.5" customHeight="1">
      <c r="A18" s="495"/>
      <c r="B18" s="687"/>
      <c r="C18" s="688"/>
      <c r="D18" s="687"/>
      <c r="E18" s="688"/>
      <c r="F18" s="687"/>
      <c r="G18" s="689"/>
      <c r="K18" s="621" t="str">
        <f>IF(AND(LEN(B18)&gt;0,LEN(D18)&gt;0,LEN(F18)&gt;0),"","E' NECESSARIO COMPILARE TUTTI I DATI DEL PRESIDENTE")</f>
        <v>E' NECESSARIO COMPILARE TUTTI I DATI DEL PRESIDENTE</v>
      </c>
    </row>
    <row r="19" spans="1:7" s="429" customFormat="1" ht="15">
      <c r="A19" s="495"/>
      <c r="B19" s="459" t="s">
        <v>235</v>
      </c>
      <c r="C19" s="460"/>
      <c r="D19" s="461"/>
      <c r="E19" s="461"/>
      <c r="F19" s="463"/>
      <c r="G19" s="461"/>
    </row>
    <row r="20" spans="1:7" s="429" customFormat="1" ht="15" customHeight="1">
      <c r="A20" s="495"/>
      <c r="B20" s="461" t="s">
        <v>232</v>
      </c>
      <c r="C20" s="461"/>
      <c r="D20" s="461" t="s">
        <v>233</v>
      </c>
      <c r="E20" s="461"/>
      <c r="F20" s="694" t="s">
        <v>234</v>
      </c>
      <c r="G20" s="694"/>
    </row>
    <row r="21" spans="1:7" ht="20.25" customHeight="1">
      <c r="A21" s="495"/>
      <c r="B21" s="692"/>
      <c r="C21" s="693"/>
      <c r="D21" s="692"/>
      <c r="E21" s="693"/>
      <c r="F21" s="692"/>
      <c r="G21" s="693"/>
    </row>
    <row r="22" spans="1:7" ht="20.25" customHeight="1">
      <c r="A22" s="495"/>
      <c r="B22" s="692"/>
      <c r="C22" s="693"/>
      <c r="D22" s="692"/>
      <c r="E22" s="693"/>
      <c r="F22" s="692"/>
      <c r="G22" s="693"/>
    </row>
    <row r="23" spans="1:7" ht="20.25" customHeight="1">
      <c r="A23" s="495"/>
      <c r="B23" s="692"/>
      <c r="C23" s="693"/>
      <c r="D23" s="692"/>
      <c r="E23" s="693"/>
      <c r="F23" s="692"/>
      <c r="G23" s="693"/>
    </row>
    <row r="24" spans="1:7" ht="20.25" customHeight="1">
      <c r="A24" s="495"/>
      <c r="B24" s="692"/>
      <c r="C24" s="693"/>
      <c r="D24" s="692"/>
      <c r="E24" s="693"/>
      <c r="F24" s="692"/>
      <c r="G24" s="693"/>
    </row>
    <row r="25" spans="1:7" ht="20.25" customHeight="1">
      <c r="A25" s="495"/>
      <c r="B25" s="692"/>
      <c r="C25" s="693"/>
      <c r="D25" s="692"/>
      <c r="E25" s="693"/>
      <c r="F25" s="692"/>
      <c r="G25" s="693"/>
    </row>
    <row r="26" spans="1:7" s="425" customFormat="1" ht="18">
      <c r="A26" s="495"/>
      <c r="B26" s="464"/>
      <c r="C26" s="465"/>
      <c r="D26" s="465"/>
      <c r="E26" s="466"/>
      <c r="F26" s="467"/>
      <c r="G26" s="467"/>
    </row>
    <row r="27" spans="1:8" ht="18" customHeight="1">
      <c r="A27" s="495"/>
      <c r="B27" s="469" t="s">
        <v>236</v>
      </c>
      <c r="C27" s="468"/>
      <c r="D27" s="468"/>
      <c r="E27" s="470"/>
      <c r="F27" s="471"/>
      <c r="G27" s="471"/>
      <c r="H27" s="430"/>
    </row>
    <row r="28" spans="1:8" ht="13.5" customHeight="1">
      <c r="A28" s="495"/>
      <c r="B28" s="468"/>
      <c r="C28" s="468"/>
      <c r="D28" s="468"/>
      <c r="E28" s="470"/>
      <c r="F28" s="473"/>
      <c r="G28" s="473"/>
      <c r="H28" s="430"/>
    </row>
    <row r="29" spans="1:8" ht="15">
      <c r="A29" s="495"/>
      <c r="B29" s="468"/>
      <c r="C29" s="470"/>
      <c r="D29" s="470"/>
      <c r="E29" s="472"/>
      <c r="F29" s="468"/>
      <c r="G29" s="473"/>
      <c r="H29" s="430"/>
    </row>
    <row r="30" spans="1:5" ht="18" customHeight="1">
      <c r="A30" s="495"/>
      <c r="B30" s="474" t="s">
        <v>364</v>
      </c>
      <c r="E30" s="454"/>
    </row>
    <row r="31" spans="1:7" s="432" customFormat="1" ht="15.75" customHeight="1">
      <c r="A31" s="495" t="s">
        <v>252</v>
      </c>
      <c r="B31" s="431" t="s">
        <v>232</v>
      </c>
      <c r="C31" s="431"/>
      <c r="D31" s="431" t="s">
        <v>233</v>
      </c>
      <c r="E31" s="431" t="s">
        <v>257</v>
      </c>
      <c r="F31" s="475" t="s">
        <v>225</v>
      </c>
      <c r="G31" s="433" t="s">
        <v>237</v>
      </c>
    </row>
    <row r="32" spans="1:11" ht="36">
      <c r="A32" s="495"/>
      <c r="B32" s="695"/>
      <c r="C32" s="696"/>
      <c r="D32" s="617"/>
      <c r="E32" s="622"/>
      <c r="F32" s="623"/>
      <c r="G32" s="623"/>
      <c r="K32" s="621" t="str">
        <f>IF(AND(LEN(B32)&gt;0,LEN(D32)&gt;0,LEN(E32)&gt;0,LEN(F32)&gt;0,LEN(G32)&gt;0),"","E' NECESSARIO COMPILARE TUTTI I DATI DEL RESPONSABILE")</f>
        <v>E' NECESSARIO COMPILARE TUTTI I DATI DEL RESPONSABILE</v>
      </c>
    </row>
    <row r="33" spans="1:7" ht="20.25" customHeight="1">
      <c r="A33" s="495"/>
      <c r="B33" s="702"/>
      <c r="C33" s="703"/>
      <c r="D33" s="501"/>
      <c r="E33" s="624"/>
      <c r="F33" s="625"/>
      <c r="G33" s="625"/>
    </row>
    <row r="34" spans="1:7" ht="12.75" customHeight="1">
      <c r="A34" s="495"/>
      <c r="B34" s="426"/>
      <c r="C34" s="426"/>
      <c r="D34" s="476"/>
      <c r="E34" s="476"/>
      <c r="F34" s="454"/>
      <c r="G34" s="454"/>
    </row>
    <row r="35" spans="1:7" ht="18" customHeight="1">
      <c r="A35" s="495"/>
      <c r="B35" s="426"/>
      <c r="C35" s="426"/>
      <c r="D35" s="476"/>
      <c r="E35" s="476"/>
      <c r="F35" s="454"/>
      <c r="G35" s="454"/>
    </row>
    <row r="36" spans="1:7" ht="6" customHeight="1">
      <c r="A36" s="495"/>
      <c r="B36" s="426"/>
      <c r="C36" s="426"/>
      <c r="D36" s="476"/>
      <c r="E36" s="476"/>
      <c r="F36" s="477"/>
      <c r="G36" s="477"/>
    </row>
    <row r="37" spans="1:9" ht="15">
      <c r="A37" s="495"/>
      <c r="B37" s="434"/>
      <c r="C37" s="426"/>
      <c r="F37" s="448"/>
      <c r="G37" s="448"/>
      <c r="H37" s="497" t="b">
        <v>0</v>
      </c>
      <c r="I37" s="497" t="b">
        <v>0</v>
      </c>
    </row>
    <row r="38" spans="1:11" ht="29.25" customHeight="1">
      <c r="A38" s="495" t="s">
        <v>253</v>
      </c>
      <c r="B38" s="704" t="s">
        <v>284</v>
      </c>
      <c r="C38" s="704"/>
      <c r="D38" s="704"/>
      <c r="E38" s="704"/>
      <c r="F38" s="626" t="s">
        <v>238</v>
      </c>
      <c r="G38" s="626" t="s">
        <v>239</v>
      </c>
      <c r="H38" s="596">
        <f>IF(H37=TRUE,1,0)</f>
        <v>0</v>
      </c>
      <c r="I38" s="596">
        <f>IF(I37=TRUE,1,0)</f>
        <v>0</v>
      </c>
      <c r="J38" s="627">
        <f>SUM(H38,I38)</f>
        <v>0</v>
      </c>
      <c r="K38" s="621" t="str">
        <f>IF(J38=0,"RISPOSTA OBBLIGATORIA",IF(J38=1,"OK",IF(J38=2,"RISPONDERE AD UNA SOLA DOMANDA"," ")))</f>
        <v>RISPOSTA OBBLIGATORIA</v>
      </c>
    </row>
    <row r="39" spans="2:9" ht="8.25" customHeight="1">
      <c r="B39" s="434"/>
      <c r="C39" s="426"/>
      <c r="F39" s="640"/>
      <c r="G39" s="640"/>
      <c r="H39" s="497" t="b">
        <v>0</v>
      </c>
      <c r="I39" s="497" t="b">
        <v>0</v>
      </c>
    </row>
    <row r="40" spans="1:11" ht="29.25" customHeight="1">
      <c r="A40" s="495">
        <v>2</v>
      </c>
      <c r="B40" s="704" t="s">
        <v>339</v>
      </c>
      <c r="C40" s="704"/>
      <c r="D40" s="704"/>
      <c r="E40" s="704"/>
      <c r="F40" s="641" t="s">
        <v>238</v>
      </c>
      <c r="G40" s="641" t="s">
        <v>239</v>
      </c>
      <c r="H40" s="596">
        <f>IF(H39=TRUE,1,0)</f>
        <v>0</v>
      </c>
      <c r="I40" s="596">
        <f>IF(I39=TRUE,1,0)</f>
        <v>0</v>
      </c>
      <c r="J40" s="627">
        <f>SUM(H40,I40)</f>
        <v>0</v>
      </c>
      <c r="K40" s="621"/>
    </row>
    <row r="41" spans="1:9" ht="8.25" customHeight="1">
      <c r="A41" s="495"/>
      <c r="B41" s="434"/>
      <c r="C41" s="426"/>
      <c r="F41" s="628"/>
      <c r="G41" s="628"/>
      <c r="H41" s="497" t="b">
        <v>0</v>
      </c>
      <c r="I41" s="497" t="b">
        <v>0</v>
      </c>
    </row>
    <row r="42" spans="1:11" ht="29.25" customHeight="1">
      <c r="A42" s="495" t="s">
        <v>259</v>
      </c>
      <c r="B42" s="680" t="s">
        <v>415</v>
      </c>
      <c r="C42" s="680"/>
      <c r="D42" s="680"/>
      <c r="E42" s="680"/>
      <c r="F42" s="626" t="s">
        <v>238</v>
      </c>
      <c r="G42" s="626" t="s">
        <v>239</v>
      </c>
      <c r="H42" s="596">
        <f>IF(H41=TRUE,1,0)</f>
        <v>0</v>
      </c>
      <c r="I42" s="596">
        <f>IF(I41=TRUE,1,0)</f>
        <v>0</v>
      </c>
      <c r="J42" s="627">
        <f>SUM(H42,I42)</f>
        <v>0</v>
      </c>
      <c r="K42" s="621" t="str">
        <f>IF(J42=0,"RISPOSTA OBBLIGATORIA",IF(J42=1,"OK",IF(J42=2,"RISPONDERE AD UNA SOLA DOMANDA"," ")))</f>
        <v>RISPOSTA OBBLIGATORIA</v>
      </c>
    </row>
    <row r="43" spans="1:9" ht="8.25" customHeight="1">
      <c r="A43" s="495"/>
      <c r="B43" s="434"/>
      <c r="C43" s="426"/>
      <c r="F43" s="628"/>
      <c r="G43" s="628"/>
      <c r="H43" s="497" t="b">
        <v>0</v>
      </c>
      <c r="I43" s="497" t="b">
        <v>0</v>
      </c>
    </row>
    <row r="44" spans="1:11" ht="29.25" customHeight="1">
      <c r="A44" s="495" t="s">
        <v>260</v>
      </c>
      <c r="B44" s="680" t="s">
        <v>416</v>
      </c>
      <c r="C44" s="680"/>
      <c r="D44" s="680"/>
      <c r="E44" s="680"/>
      <c r="F44" s="626" t="s">
        <v>238</v>
      </c>
      <c r="G44" s="626" t="s">
        <v>239</v>
      </c>
      <c r="H44" s="596">
        <f>IF(H43=TRUE,1,0)</f>
        <v>0</v>
      </c>
      <c r="I44" s="596">
        <f>IF(I43=TRUE,1,0)</f>
        <v>0</v>
      </c>
      <c r="J44" s="627">
        <f>SUM(H44,I44)</f>
        <v>0</v>
      </c>
      <c r="K44" s="621" t="str">
        <f>IF(J44=0,"RISPOSTA OBBLIGATORIA",IF(J44=1,"OK",IF(J44=2,"RISPONDERE AD UNA SOLA DOMANDA"," ")))</f>
        <v>RISPOSTA OBBLIGATORIA</v>
      </c>
    </row>
    <row r="45" spans="1:9" ht="9.75" customHeight="1">
      <c r="A45" s="495"/>
      <c r="H45" s="596"/>
      <c r="I45" s="596"/>
    </row>
    <row r="46" spans="1:7" ht="15">
      <c r="A46" s="495"/>
      <c r="B46" s="454"/>
      <c r="C46" s="454"/>
      <c r="F46" s="477"/>
      <c r="G46" s="478" t="s">
        <v>240</v>
      </c>
    </row>
    <row r="47" spans="1:11" ht="24.75" customHeight="1">
      <c r="A47" s="495" t="s">
        <v>254</v>
      </c>
      <c r="B47" s="680" t="s">
        <v>417</v>
      </c>
      <c r="C47" s="680"/>
      <c r="D47" s="680"/>
      <c r="E47" s="680"/>
      <c r="F47" s="681"/>
      <c r="G47" s="630">
        <v>0</v>
      </c>
      <c r="K47" s="621">
        <f>IF(G47="","INSERIRE CAMPO OBBLIGATORIO",IF(G47=" ","INSERIRE NUMERO VALIDO",""))</f>
      </c>
    </row>
    <row r="48" spans="1:7" ht="4.5" customHeight="1">
      <c r="A48" s="495"/>
      <c r="B48" s="434"/>
      <c r="C48" s="426"/>
      <c r="D48" s="479"/>
      <c r="E48" s="479"/>
      <c r="F48" s="479"/>
      <c r="G48" s="479"/>
    </row>
    <row r="49" spans="1:7" ht="15">
      <c r="A49" s="495"/>
      <c r="B49" s="454"/>
      <c r="C49" s="454"/>
      <c r="D49" s="480"/>
      <c r="E49" s="481"/>
      <c r="F49" s="455"/>
      <c r="G49" s="478" t="s">
        <v>240</v>
      </c>
    </row>
    <row r="50" spans="1:11" ht="24" customHeight="1">
      <c r="A50" s="495" t="s">
        <v>255</v>
      </c>
      <c r="B50" s="629" t="s">
        <v>411</v>
      </c>
      <c r="C50" s="435"/>
      <c r="D50" s="480"/>
      <c r="E50" s="481"/>
      <c r="F50" s="455"/>
      <c r="G50" s="630">
        <v>0</v>
      </c>
      <c r="K50" s="621">
        <f>IF(G50="","INSERIRE CAMPO OBBLIGATORIO",IF(G50=" ","INSERIRE NUMERO VALIDO",""))</f>
      </c>
    </row>
    <row r="51" spans="1:7" ht="4.5" customHeight="1">
      <c r="A51" s="495"/>
      <c r="B51" s="434"/>
      <c r="C51" s="435"/>
      <c r="D51" s="480"/>
      <c r="E51" s="481"/>
      <c r="F51" s="455"/>
      <c r="G51" s="455"/>
    </row>
    <row r="52" spans="1:7" ht="15">
      <c r="A52" s="495"/>
      <c r="B52" s="454"/>
      <c r="C52" s="436"/>
      <c r="D52" s="482"/>
      <c r="E52" s="483"/>
      <c r="F52" s="484"/>
      <c r="G52" s="478" t="s">
        <v>240</v>
      </c>
    </row>
    <row r="53" spans="1:11" ht="24" customHeight="1">
      <c r="A53" s="495" t="s">
        <v>256</v>
      </c>
      <c r="B53" s="629" t="s">
        <v>365</v>
      </c>
      <c r="C53" s="485"/>
      <c r="D53" s="482"/>
      <c r="E53" s="483"/>
      <c r="F53" s="484"/>
      <c r="G53" s="630">
        <v>0</v>
      </c>
      <c r="K53" s="621">
        <f>IF(G53="","INSERIRE CAMPO OBBLIGATORIO",IF(G53=" ","INSERIRE NUMERO VALIDO",""))</f>
      </c>
    </row>
    <row r="54" spans="1:7" ht="4.5" customHeight="1">
      <c r="A54" s="495"/>
      <c r="B54" s="434"/>
      <c r="C54" s="435"/>
      <c r="D54" s="480"/>
      <c r="E54" s="481"/>
      <c r="F54" s="455"/>
      <c r="G54" s="455" t="s">
        <v>46</v>
      </c>
    </row>
    <row r="55" spans="1:7" ht="15">
      <c r="A55" s="495"/>
      <c r="B55" s="454"/>
      <c r="C55" s="436"/>
      <c r="D55" s="482"/>
      <c r="E55" s="483"/>
      <c r="F55" s="484"/>
      <c r="G55" s="478" t="s">
        <v>241</v>
      </c>
    </row>
    <row r="56" spans="1:11" ht="24" customHeight="1">
      <c r="A56" s="495" t="s">
        <v>258</v>
      </c>
      <c r="B56" s="678" t="s">
        <v>366</v>
      </c>
      <c r="C56" s="678"/>
      <c r="D56" s="678"/>
      <c r="E56" s="678"/>
      <c r="F56" s="679"/>
      <c r="G56" s="630">
        <v>0</v>
      </c>
      <c r="K56" s="621">
        <f>IF(G56="","INSERIRE CAMPO OBBLIGATORIO",IF(G56=" ","INSERIRE NUMERO VALIDO",""))</f>
      </c>
    </row>
    <row r="57" spans="1:11" ht="4.5" customHeight="1">
      <c r="A57" s="495"/>
      <c r="B57" s="631"/>
      <c r="C57" s="631"/>
      <c r="D57" s="631"/>
      <c r="E57" s="631"/>
      <c r="F57" s="632"/>
      <c r="G57" s="632"/>
      <c r="K57" s="621"/>
    </row>
    <row r="58" spans="1:7" ht="30" customHeight="1">
      <c r="A58" s="676" t="s">
        <v>412</v>
      </c>
      <c r="B58" s="676"/>
      <c r="C58" s="676"/>
      <c r="D58" s="676"/>
      <c r="E58" s="676"/>
      <c r="F58" s="677"/>
      <c r="G58" s="478" t="s">
        <v>241</v>
      </c>
    </row>
    <row r="59" spans="1:11" ht="26.25" customHeight="1">
      <c r="A59" s="495" t="s">
        <v>367</v>
      </c>
      <c r="B59" s="678" t="s">
        <v>434</v>
      </c>
      <c r="C59" s="678"/>
      <c r="D59" s="678"/>
      <c r="E59" s="678"/>
      <c r="F59" s="679"/>
      <c r="G59" s="630">
        <v>0</v>
      </c>
      <c r="K59" s="621">
        <f>IF(G59="","INSERIRE CAMPO OBBLIGATORIO",IF(G59=" ","INSERIRE NUMERO VALIDO",""))</f>
      </c>
    </row>
    <row r="60" spans="1:7" ht="4.5" customHeight="1">
      <c r="A60" s="495"/>
      <c r="B60" s="434"/>
      <c r="C60" s="426"/>
      <c r="D60" s="479"/>
      <c r="E60" s="479"/>
      <c r="F60" s="479"/>
      <c r="G60" s="479"/>
    </row>
    <row r="61" spans="1:7" ht="15">
      <c r="A61" s="495"/>
      <c r="B61" s="454"/>
      <c r="C61" s="454"/>
      <c r="D61" s="480"/>
      <c r="E61" s="481"/>
      <c r="F61" s="455"/>
      <c r="G61" s="478" t="s">
        <v>241</v>
      </c>
    </row>
    <row r="62" spans="1:11" ht="24" customHeight="1">
      <c r="A62" s="495" t="s">
        <v>368</v>
      </c>
      <c r="B62" s="678" t="s">
        <v>435</v>
      </c>
      <c r="C62" s="678"/>
      <c r="D62" s="678"/>
      <c r="E62" s="678"/>
      <c r="F62" s="679"/>
      <c r="G62" s="630">
        <v>0</v>
      </c>
      <c r="K62" s="621">
        <f>IF(G62="","INSERIRE CAMPO OBBLIGATORIO",IF(G62=" ","INSERIRE NUMERO VALIDO",""))</f>
      </c>
    </row>
    <row r="63" spans="1:7" ht="4.5" customHeight="1">
      <c r="A63" s="495"/>
      <c r="B63" s="434"/>
      <c r="C63" s="435"/>
      <c r="D63" s="480"/>
      <c r="E63" s="481"/>
      <c r="F63" s="455"/>
      <c r="G63" s="455"/>
    </row>
    <row r="64" spans="1:7" ht="15">
      <c r="A64" s="495"/>
      <c r="B64" s="454"/>
      <c r="C64" s="436"/>
      <c r="D64" s="482"/>
      <c r="E64" s="483"/>
      <c r="F64" s="484"/>
      <c r="G64" s="478" t="s">
        <v>241</v>
      </c>
    </row>
    <row r="65" spans="1:11" ht="30.75" customHeight="1">
      <c r="A65" s="495" t="s">
        <v>369</v>
      </c>
      <c r="B65" s="680" t="s">
        <v>436</v>
      </c>
      <c r="C65" s="680"/>
      <c r="D65" s="680"/>
      <c r="E65" s="680"/>
      <c r="F65" s="681"/>
      <c r="G65" s="630">
        <v>0</v>
      </c>
      <c r="K65" s="621">
        <f>IF(G65="","INSERIRE CAMPO OBBLIGATORIO",IF(G65=" ","INSERIRE NUMERO VALIDO",""))</f>
      </c>
    </row>
    <row r="66" spans="1:7" ht="4.5" customHeight="1">
      <c r="A66" s="495"/>
      <c r="B66" s="434"/>
      <c r="C66" s="435"/>
      <c r="D66" s="480"/>
      <c r="E66" s="481"/>
      <c r="F66" s="455"/>
      <c r="G66" s="455"/>
    </row>
    <row r="67" spans="1:7" ht="15">
      <c r="A67" s="676" t="s">
        <v>413</v>
      </c>
      <c r="B67" s="676"/>
      <c r="C67" s="676"/>
      <c r="D67" s="676"/>
      <c r="E67" s="676"/>
      <c r="F67" s="677"/>
      <c r="G67" s="478" t="s">
        <v>241</v>
      </c>
    </row>
    <row r="68" spans="1:11" ht="27.75" customHeight="1">
      <c r="A68" s="495" t="s">
        <v>370</v>
      </c>
      <c r="B68" s="678" t="s">
        <v>437</v>
      </c>
      <c r="C68" s="678"/>
      <c r="D68" s="678"/>
      <c r="E68" s="678"/>
      <c r="F68" s="679"/>
      <c r="G68" s="630">
        <v>0</v>
      </c>
      <c r="K68" s="621">
        <f>IF(G68="","INSERIRE CAMPO OBBLIGATORIO",IF(G68=" ","INSERIRE NUMERO VALIDO",""))</f>
      </c>
    </row>
    <row r="69" spans="1:11" ht="4.5" customHeight="1">
      <c r="A69" s="495"/>
      <c r="B69" s="631"/>
      <c r="C69" s="631"/>
      <c r="D69" s="631"/>
      <c r="E69" s="631"/>
      <c r="F69" s="632"/>
      <c r="G69" s="632"/>
      <c r="K69" s="621"/>
    </row>
    <row r="70" spans="1:7" ht="15">
      <c r="A70" s="495"/>
      <c r="B70" s="454"/>
      <c r="C70" s="436"/>
      <c r="D70" s="482"/>
      <c r="E70" s="483"/>
      <c r="F70" s="484"/>
      <c r="G70" s="478" t="s">
        <v>241</v>
      </c>
    </row>
    <row r="71" spans="1:11" ht="30.75" customHeight="1">
      <c r="A71" s="495" t="s">
        <v>371</v>
      </c>
      <c r="B71" s="678" t="s">
        <v>438</v>
      </c>
      <c r="C71" s="678"/>
      <c r="D71" s="678"/>
      <c r="E71" s="678"/>
      <c r="F71" s="679"/>
      <c r="G71" s="630">
        <v>0</v>
      </c>
      <c r="K71" s="621">
        <f>IF(G71="","INSERIRE CAMPO OBBLIGATORIO",IF(G71=" ","INSERIRE NUMERO VALIDO",""))</f>
      </c>
    </row>
    <row r="72" spans="1:11" ht="20.25" customHeight="1">
      <c r="A72" s="495"/>
      <c r="B72" s="631"/>
      <c r="C72" s="631"/>
      <c r="D72" s="631"/>
      <c r="E72" s="631"/>
      <c r="F72" s="632"/>
      <c r="G72" s="455"/>
      <c r="K72" s="621"/>
    </row>
    <row r="73" spans="1:7" ht="33" customHeight="1">
      <c r="A73" s="495"/>
      <c r="B73" s="486"/>
      <c r="C73" s="487"/>
      <c r="D73" s="487"/>
      <c r="E73" s="487"/>
      <c r="F73" s="487"/>
      <c r="G73" s="488"/>
    </row>
    <row r="74" spans="1:11" ht="42" customHeight="1">
      <c r="A74" s="495"/>
      <c r="B74" s="697"/>
      <c r="C74" s="698"/>
      <c r="D74" s="698"/>
      <c r="E74" s="698"/>
      <c r="F74" s="698"/>
      <c r="G74" s="699"/>
      <c r="K74" s="621">
        <f>IF(LEN(B74)&gt;500,"IL NUMERO MASSIMO DI CARATTERI CONSENTITO E' 500","")</f>
      </c>
    </row>
    <row r="75" spans="1:11" ht="12.75" customHeight="1">
      <c r="A75" s="495"/>
      <c r="B75" s="700"/>
      <c r="C75" s="701"/>
      <c r="D75" s="701"/>
      <c r="E75" s="701"/>
      <c r="F75" s="701"/>
      <c r="G75" s="675"/>
      <c r="K75" s="621"/>
    </row>
    <row r="76" spans="1:7" ht="12.75" customHeight="1">
      <c r="A76" s="495"/>
      <c r="B76" s="700"/>
      <c r="C76" s="701"/>
      <c r="D76" s="701"/>
      <c r="E76" s="701"/>
      <c r="F76" s="701"/>
      <c r="G76" s="675"/>
    </row>
    <row r="77" spans="1:7" ht="12.75" customHeight="1">
      <c r="A77" s="495"/>
      <c r="B77" s="700"/>
      <c r="C77" s="701"/>
      <c r="D77" s="701"/>
      <c r="E77" s="701"/>
      <c r="F77" s="701"/>
      <c r="G77" s="675"/>
    </row>
    <row r="78" spans="1:7" ht="12.75" customHeight="1">
      <c r="A78" s="495"/>
      <c r="B78" s="673"/>
      <c r="C78" s="674"/>
      <c r="D78" s="674"/>
      <c r="E78" s="674"/>
      <c r="F78" s="674"/>
      <c r="G78" s="672"/>
    </row>
    <row r="79" spans="2:7" ht="38.25" customHeight="1">
      <c r="B79" s="682" t="s">
        <v>372</v>
      </c>
      <c r="C79" s="682"/>
      <c r="D79" s="682"/>
      <c r="E79" s="682"/>
      <c r="F79" s="682"/>
      <c r="G79" s="682"/>
    </row>
    <row r="80" ht="51" customHeight="1">
      <c r="C80" s="496"/>
    </row>
    <row r="81" spans="2:7" ht="38.25" customHeight="1">
      <c r="B81" s="682" t="s">
        <v>373</v>
      </c>
      <c r="C81" s="682"/>
      <c r="D81" s="682"/>
      <c r="E81" s="682"/>
      <c r="F81" s="682"/>
      <c r="G81" s="682"/>
    </row>
    <row r="82" ht="51.75" customHeight="1">
      <c r="C82" s="496"/>
    </row>
    <row r="83" ht="18" customHeight="1">
      <c r="C83" s="496"/>
    </row>
    <row r="84" spans="1:11" ht="15">
      <c r="A84" s="633"/>
      <c r="B84" s="658" t="s">
        <v>414</v>
      </c>
      <c r="C84" s="496"/>
      <c r="H84" s="634"/>
      <c r="I84" s="634"/>
      <c r="J84" s="634"/>
      <c r="K84" s="634"/>
    </row>
    <row r="85" spans="1:7" s="646" customFormat="1" ht="12.75">
      <c r="A85" s="644"/>
      <c r="B85" s="514" t="s">
        <v>374</v>
      </c>
      <c r="C85" s="514">
        <f>IF(('t1'!$E$33+'t1'!$L$33+'t1'!$M$33)&gt;0,1,0)</f>
        <v>0</v>
      </c>
      <c r="D85" s="645"/>
      <c r="E85" s="514" t="s">
        <v>375</v>
      </c>
      <c r="F85" s="514">
        <f>IF(COUNTIF('Squadratura 1'!J6:J32,"ERRORE")=0,0,1)</f>
        <v>0</v>
      </c>
      <c r="G85" s="485"/>
    </row>
    <row r="86" spans="1:7" s="646" customFormat="1" ht="12.75">
      <c r="A86" s="644"/>
      <c r="B86" s="514" t="s">
        <v>376</v>
      </c>
      <c r="C86" s="514">
        <f>IF(SUM('t2'!C10:L10)&gt;0,1,0)</f>
        <v>0</v>
      </c>
      <c r="D86" s="645"/>
      <c r="E86" s="514" t="s">
        <v>377</v>
      </c>
      <c r="F86" s="514">
        <f>IF(OR('Squadratura 2'!G34="ERRORE",'Squadratura 2'!L34="ERRORE"),1,0)</f>
        <v>0</v>
      </c>
      <c r="G86" s="485"/>
    </row>
    <row r="87" spans="1:11" s="646" customFormat="1" ht="12.75">
      <c r="A87" s="644"/>
      <c r="B87" s="514" t="s">
        <v>378</v>
      </c>
      <c r="C87" s="514">
        <f>IF(SUM('t3'!C33:J33)&gt;0,1,0)</f>
        <v>0</v>
      </c>
      <c r="D87" s="645"/>
      <c r="E87" s="514" t="s">
        <v>379</v>
      </c>
      <c r="F87" s="514">
        <f>IF(OR('Squadratura 3'!J35="ERRORE",'Squadratura 3'!R35="ERRORE"),1,0)</f>
        <v>0</v>
      </c>
      <c r="G87" s="485"/>
      <c r="K87" s="647"/>
    </row>
    <row r="88" spans="1:11" s="646" customFormat="1" ht="12.75">
      <c r="A88" s="644"/>
      <c r="B88" s="514" t="s">
        <v>380</v>
      </c>
      <c r="C88" s="514">
        <f>IF(('t4'!$AD$33)&gt;0,1,0)</f>
        <v>0</v>
      </c>
      <c r="D88" s="645"/>
      <c r="E88" s="514" t="s">
        <v>381</v>
      </c>
      <c r="F88" s="514">
        <f>IF(COUNTIF('Squadratura 4'!I6:I32,"ERRORE")=0,0,1)</f>
        <v>0</v>
      </c>
      <c r="G88" s="636"/>
      <c r="K88" s="647"/>
    </row>
    <row r="89" spans="1:11" s="646" customFormat="1" ht="12.75">
      <c r="A89" s="644"/>
      <c r="B89" s="514" t="s">
        <v>382</v>
      </c>
      <c r="C89" s="514">
        <f>IF(('t5'!$M$33+'t5'!$N$33)&gt;0,1,0)</f>
        <v>0</v>
      </c>
      <c r="D89" s="645"/>
      <c r="E89" s="514"/>
      <c r="F89" s="514"/>
      <c r="G89" s="485"/>
      <c r="K89" s="647"/>
    </row>
    <row r="90" spans="1:11" s="646" customFormat="1" ht="12.75">
      <c r="A90" s="644"/>
      <c r="B90" s="514" t="s">
        <v>383</v>
      </c>
      <c r="C90" s="514">
        <f>IF(('t6'!$K$33+'t6'!$L$33)&gt;0,1,0)</f>
        <v>0</v>
      </c>
      <c r="D90" s="645"/>
      <c r="E90" s="514"/>
      <c r="F90" s="514"/>
      <c r="G90" s="485"/>
      <c r="K90" s="647"/>
    </row>
    <row r="91" spans="1:11" s="646" customFormat="1" ht="12.75">
      <c r="A91" s="644"/>
      <c r="B91" s="514" t="s">
        <v>384</v>
      </c>
      <c r="C91" s="514">
        <f>IF(('t7'!$U$33+'t7'!$V$33)&gt;0,1,0)</f>
        <v>0</v>
      </c>
      <c r="D91" s="645"/>
      <c r="E91" s="514" t="s">
        <v>385</v>
      </c>
      <c r="F91" s="514">
        <f>IF(COUNTIF('Incongruenza 1'!D6:D11,"OK")=6,0,1)</f>
        <v>0</v>
      </c>
      <c r="G91" s="485"/>
      <c r="K91" s="647"/>
    </row>
    <row r="92" spans="1:11" s="646" customFormat="1" ht="12.75">
      <c r="A92" s="644"/>
      <c r="B92" s="514" t="s">
        <v>386</v>
      </c>
      <c r="C92" s="514">
        <f>IF(('t8'!$Y$33+'t8'!$Z$33)&gt;0,1,0)</f>
        <v>0</v>
      </c>
      <c r="D92" s="645"/>
      <c r="E92" s="514" t="s">
        <v>387</v>
      </c>
      <c r="F92" s="514">
        <f>IF(COUNTIF('Incongruenza 2'!I6:I32,"ERRORE")=0,0,1)</f>
        <v>0</v>
      </c>
      <c r="G92" s="485"/>
      <c r="K92" s="647"/>
    </row>
    <row r="93" spans="1:11" s="646" customFormat="1" ht="12.75">
      <c r="A93" s="644"/>
      <c r="B93" s="514" t="s">
        <v>388</v>
      </c>
      <c r="C93" s="514">
        <f>IF(('t9'!$K$33+'t9'!$L$33)&gt;0,1,0)</f>
        <v>0</v>
      </c>
      <c r="D93" s="645"/>
      <c r="E93" s="514" t="s">
        <v>389</v>
      </c>
      <c r="F93" s="514">
        <f>IF(OR(AND('Incongruenza 4 e controlli t14'!F20=" ",'Incongruenza 4 e controlli t14'!F22=" "),AND('Incongruenza 4 e controlli t14'!F20="OK",'Incongruenza 4 e controlli t14'!F22="OK")),0,1)</f>
        <v>0</v>
      </c>
      <c r="G93" s="485"/>
      <c r="K93" s="647"/>
    </row>
    <row r="94" spans="1:11" s="646" customFormat="1" ht="12.75">
      <c r="A94" s="644"/>
      <c r="B94" s="514" t="s">
        <v>390</v>
      </c>
      <c r="C94" s="514">
        <f>IF(('t10'!$AU$33+'t10'!$AV$33)&gt;0,1,0)</f>
        <v>0</v>
      </c>
      <c r="D94" s="645"/>
      <c r="E94" s="514" t="s">
        <v>391</v>
      </c>
      <c r="F94" s="514">
        <f>IF(COUNTIF('Incongruenza 5'!G6:G32,"ERRORE")=0,0,1)</f>
        <v>0</v>
      </c>
      <c r="G94" s="485"/>
      <c r="K94" s="647"/>
    </row>
    <row r="95" spans="1:7" s="646" customFormat="1" ht="12.75">
      <c r="A95" s="644"/>
      <c r="B95" s="514" t="s">
        <v>392</v>
      </c>
      <c r="C95" s="514">
        <f>IF(('t11'!$Q$35+'t11'!$R$35)&gt;0,1,0)</f>
        <v>0</v>
      </c>
      <c r="D95" s="645"/>
      <c r="E95" s="514" t="s">
        <v>393</v>
      </c>
      <c r="F95" s="514">
        <f>IF(COUNTIF('Incongruenza 6'!E6:E32,"ERRORE")=0,0,1)</f>
        <v>0</v>
      </c>
      <c r="G95" s="485"/>
    </row>
    <row r="96" spans="1:7" s="646" customFormat="1" ht="12.75">
      <c r="A96" s="644"/>
      <c r="B96" s="514" t="s">
        <v>394</v>
      </c>
      <c r="C96" s="514">
        <f>IF(('t12'!$K$33+'t12'!$C$33)&gt;0,1,0)</f>
        <v>0</v>
      </c>
      <c r="D96" s="645"/>
      <c r="E96" s="514" t="s">
        <v>395</v>
      </c>
      <c r="F96" s="514">
        <f>IF(COUNTIF('Incongruenza 7'!I6:I32,"ERRORE")=0,0,1)</f>
        <v>0</v>
      </c>
      <c r="G96" s="485"/>
    </row>
    <row r="97" spans="1:7" s="646" customFormat="1" ht="12.75">
      <c r="A97" s="644"/>
      <c r="B97" s="514" t="s">
        <v>396</v>
      </c>
      <c r="C97" s="514">
        <f>IF(('t13'!$N$33)&gt;0,1,0)</f>
        <v>0</v>
      </c>
      <c r="D97" s="645"/>
      <c r="E97" s="645"/>
      <c r="F97" s="514"/>
      <c r="G97" s="485"/>
    </row>
    <row r="98" spans="1:7" s="646" customFormat="1" ht="12.75">
      <c r="A98" s="644"/>
      <c r="B98" s="514" t="s">
        <v>397</v>
      </c>
      <c r="C98" s="514">
        <f>IF(('Incongruenza 4 e controlli t14'!$C$27)&gt;0,1,0)</f>
        <v>0</v>
      </c>
      <c r="D98" s="645"/>
      <c r="E98" s="645"/>
      <c r="F98" s="645"/>
      <c r="G98" s="485"/>
    </row>
    <row r="99" spans="1:7" s="637" customFormat="1" ht="12.75">
      <c r="A99" s="635"/>
      <c r="B99" s="514"/>
      <c r="C99" s="514"/>
      <c r="D99" s="645"/>
      <c r="E99" s="645"/>
      <c r="F99" s="645"/>
      <c r="G99" s="485"/>
    </row>
    <row r="100" spans="1:7" s="637" customFormat="1" ht="12.75">
      <c r="A100" s="635"/>
      <c r="B100" s="514"/>
      <c r="C100" s="514"/>
      <c r="D100" s="645"/>
      <c r="E100" s="645"/>
      <c r="F100" s="645"/>
      <c r="G100" s="485"/>
    </row>
    <row r="101" spans="1:7" s="637" customFormat="1" ht="12.75">
      <c r="A101" s="635"/>
      <c r="B101" s="645"/>
      <c r="C101" s="645"/>
      <c r="D101" s="645"/>
      <c r="E101" s="645"/>
      <c r="F101" s="645"/>
      <c r="G101" s="485"/>
    </row>
    <row r="102" spans="1:7" s="637" customFormat="1" ht="12.75">
      <c r="A102" s="635"/>
      <c r="B102" s="485"/>
      <c r="C102" s="638"/>
      <c r="D102" s="485"/>
      <c r="E102" s="485"/>
      <c r="F102" s="485"/>
      <c r="G102" s="485"/>
    </row>
    <row r="103" spans="1:7" s="637" customFormat="1" ht="12.75">
      <c r="A103" s="635"/>
      <c r="B103" s="485"/>
      <c r="C103" s="638"/>
      <c r="D103" s="485"/>
      <c r="E103" s="485"/>
      <c r="F103" s="485"/>
      <c r="G103" s="485"/>
    </row>
    <row r="104" spans="1:7" s="637" customFormat="1" ht="12.75">
      <c r="A104" s="635"/>
      <c r="B104" s="485"/>
      <c r="C104" s="638"/>
      <c r="D104" s="485"/>
      <c r="E104" s="485"/>
      <c r="F104" s="485"/>
      <c r="G104" s="485"/>
    </row>
    <row r="105" spans="1:7" s="637" customFormat="1" ht="12.75">
      <c r="A105" s="635"/>
      <c r="B105" s="485"/>
      <c r="C105" s="638"/>
      <c r="D105" s="485"/>
      <c r="E105" s="485"/>
      <c r="F105" s="485"/>
      <c r="G105" s="485"/>
    </row>
    <row r="106" spans="1:7" s="637" customFormat="1" ht="12.75">
      <c r="A106" s="635"/>
      <c r="B106" s="485"/>
      <c r="C106" s="638"/>
      <c r="D106" s="485"/>
      <c r="E106" s="485"/>
      <c r="F106" s="485"/>
      <c r="G106" s="485"/>
    </row>
    <row r="107" spans="1:7" s="637" customFormat="1" ht="12.75">
      <c r="A107" s="635"/>
      <c r="B107" s="485"/>
      <c r="C107" s="638"/>
      <c r="D107" s="485"/>
      <c r="E107" s="485"/>
      <c r="F107" s="485"/>
      <c r="G107" s="485"/>
    </row>
    <row r="108" spans="1:7" s="637" customFormat="1" ht="12.75">
      <c r="A108" s="635"/>
      <c r="B108" s="485"/>
      <c r="C108" s="638"/>
      <c r="D108" s="485"/>
      <c r="E108" s="485"/>
      <c r="F108" s="485"/>
      <c r="G108" s="485"/>
    </row>
    <row r="109" spans="1:7" s="637" customFormat="1" ht="12.75">
      <c r="A109" s="635"/>
      <c r="B109" s="485"/>
      <c r="C109" s="638"/>
      <c r="D109" s="485"/>
      <c r="E109" s="485"/>
      <c r="F109" s="485"/>
      <c r="G109" s="485"/>
    </row>
    <row r="110" spans="1:7" s="637" customFormat="1" ht="12.75">
      <c r="A110" s="635"/>
      <c r="B110" s="485"/>
      <c r="C110" s="638"/>
      <c r="D110" s="485"/>
      <c r="E110" s="485"/>
      <c r="F110" s="485"/>
      <c r="G110" s="485"/>
    </row>
    <row r="111" spans="1:7" s="637" customFormat="1" ht="12.75">
      <c r="A111" s="635"/>
      <c r="B111" s="485"/>
      <c r="C111" s="638"/>
      <c r="D111" s="485"/>
      <c r="E111" s="485"/>
      <c r="F111" s="485"/>
      <c r="G111" s="485"/>
    </row>
    <row r="112" spans="1:7" s="637" customFormat="1" ht="12.75">
      <c r="A112" s="635"/>
      <c r="B112" s="485"/>
      <c r="C112" s="638"/>
      <c r="D112" s="485"/>
      <c r="E112" s="485"/>
      <c r="F112" s="485"/>
      <c r="G112" s="485"/>
    </row>
    <row r="113" spans="1:7" s="637" customFormat="1" ht="12.75">
      <c r="A113" s="635"/>
      <c r="B113" s="485"/>
      <c r="C113" s="638"/>
      <c r="D113" s="485"/>
      <c r="E113" s="485"/>
      <c r="F113" s="485"/>
      <c r="G113" s="485"/>
    </row>
    <row r="114" spans="1:7" s="637" customFormat="1" ht="12.75">
      <c r="A114" s="635"/>
      <c r="B114" s="485"/>
      <c r="C114" s="638"/>
      <c r="D114" s="485"/>
      <c r="E114" s="485"/>
      <c r="F114" s="485"/>
      <c r="G114" s="485"/>
    </row>
    <row r="115" spans="1:7" s="637" customFormat="1" ht="12.75">
      <c r="A115" s="635"/>
      <c r="B115" s="485"/>
      <c r="C115" s="638"/>
      <c r="D115" s="485"/>
      <c r="E115" s="485"/>
      <c r="F115" s="485"/>
      <c r="G115" s="485"/>
    </row>
    <row r="116" spans="1:7" s="637" customFormat="1" ht="12.75">
      <c r="A116" s="635"/>
      <c r="B116" s="485"/>
      <c r="C116" s="638"/>
      <c r="D116" s="485"/>
      <c r="E116" s="485"/>
      <c r="F116" s="485"/>
      <c r="G116" s="485"/>
    </row>
    <row r="117" spans="1:7" s="637" customFormat="1" ht="12.75">
      <c r="A117" s="635"/>
      <c r="B117" s="485"/>
      <c r="C117" s="638"/>
      <c r="D117" s="485"/>
      <c r="E117" s="485"/>
      <c r="F117" s="485"/>
      <c r="G117" s="485"/>
    </row>
    <row r="118" ht="12.75">
      <c r="C118" s="489"/>
    </row>
    <row r="119" ht="12.75">
      <c r="C119" s="489"/>
    </row>
    <row r="120" ht="12.75">
      <c r="C120" s="489"/>
    </row>
    <row r="121" ht="12.75">
      <c r="C121" s="489"/>
    </row>
    <row r="122" ht="12.75">
      <c r="C122" s="489"/>
    </row>
    <row r="123" ht="12.75">
      <c r="C123" s="489"/>
    </row>
    <row r="124" ht="12.75">
      <c r="C124" s="489"/>
    </row>
    <row r="125" ht="12.75">
      <c r="C125" s="489"/>
    </row>
    <row r="126" ht="12.75">
      <c r="C126" s="489"/>
    </row>
    <row r="127" ht="12.75">
      <c r="C127" s="489"/>
    </row>
    <row r="128" ht="12.75">
      <c r="C128" s="489"/>
    </row>
    <row r="129" ht="12.75">
      <c r="C129" s="489"/>
    </row>
    <row r="130" ht="12.75">
      <c r="C130" s="489"/>
    </row>
    <row r="131" ht="12.75">
      <c r="C131" s="489"/>
    </row>
    <row r="132" ht="12.75">
      <c r="C132" s="489"/>
    </row>
  </sheetData>
  <sheetProtection password="EA98" sheet="1" objects="1" scenarios="1" selectLockedCells="1"/>
  <mergeCells count="46">
    <mergeCell ref="G13:I13"/>
    <mergeCell ref="B32:C32"/>
    <mergeCell ref="B79:G79"/>
    <mergeCell ref="B68:F68"/>
    <mergeCell ref="B71:F71"/>
    <mergeCell ref="B74:G78"/>
    <mergeCell ref="B33:C33"/>
    <mergeCell ref="B38:E38"/>
    <mergeCell ref="B47:F47"/>
    <mergeCell ref="B40:E40"/>
    <mergeCell ref="B56:F56"/>
    <mergeCell ref="B24:C24"/>
    <mergeCell ref="D24:E24"/>
    <mergeCell ref="F24:G24"/>
    <mergeCell ref="B25:C25"/>
    <mergeCell ref="D25:E25"/>
    <mergeCell ref="F25:G25"/>
    <mergeCell ref="B42:E42"/>
    <mergeCell ref="B44:E44"/>
    <mergeCell ref="B22:C22"/>
    <mergeCell ref="D22:E22"/>
    <mergeCell ref="F22:G22"/>
    <mergeCell ref="B23:C23"/>
    <mergeCell ref="D23:E23"/>
    <mergeCell ref="F23:G23"/>
    <mergeCell ref="F18:G18"/>
    <mergeCell ref="G16:G17"/>
    <mergeCell ref="B21:C21"/>
    <mergeCell ref="D21:E21"/>
    <mergeCell ref="F21:G21"/>
    <mergeCell ref="F20:G20"/>
    <mergeCell ref="B81:G81"/>
    <mergeCell ref="C2:F2"/>
    <mergeCell ref="E8:G8"/>
    <mergeCell ref="E9:G9"/>
    <mergeCell ref="E10:G10"/>
    <mergeCell ref="C3:F3"/>
    <mergeCell ref="E11:G11"/>
    <mergeCell ref="E12:G12"/>
    <mergeCell ref="B18:C18"/>
    <mergeCell ref="D18:E18"/>
    <mergeCell ref="A58:F58"/>
    <mergeCell ref="B59:F59"/>
    <mergeCell ref="B62:F62"/>
    <mergeCell ref="A67:F67"/>
    <mergeCell ref="B65:F65"/>
  </mergeCells>
  <printOptions horizontalCentered="1"/>
  <pageMargins left="0.7874015748031497" right="0.58" top="0.4" bottom="0.39" header="0.17" footer="0.17"/>
  <pageSetup fitToHeight="1" fitToWidth="1" horizontalDpi="600" verticalDpi="600" orientation="portrait" paperSize="9" scale="5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6"/>
  <dimension ref="A1:P34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4.33203125" style="38" customWidth="1"/>
    <col min="2" max="2" width="10.83203125" style="38" customWidth="1"/>
    <col min="3" max="12" width="14.83203125" style="38" customWidth="1"/>
    <col min="13" max="16384" width="10.66015625" style="38" customWidth="1"/>
  </cols>
  <sheetData>
    <row r="1" spans="1:13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3"/>
      <c r="L1" s="384"/>
      <c r="M1"/>
    </row>
    <row r="2" spans="1:13" s="5" customFormat="1" ht="5.2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3"/>
      <c r="L2" s="384"/>
      <c r="M2"/>
    </row>
    <row r="3" spans="9:12" ht="30" customHeight="1" thickBot="1">
      <c r="I3" s="713"/>
      <c r="J3" s="713"/>
      <c r="K3" s="713"/>
      <c r="L3" s="713"/>
    </row>
    <row r="4" spans="1:12" ht="20.25" customHeight="1">
      <c r="A4" s="345" t="s">
        <v>84</v>
      </c>
      <c r="B4" s="324" t="s">
        <v>1</v>
      </c>
      <c r="C4" s="39" t="s">
        <v>10</v>
      </c>
      <c r="D4" s="40"/>
      <c r="E4" s="39" t="s">
        <v>11</v>
      </c>
      <c r="F4" s="40"/>
      <c r="G4" s="39" t="s">
        <v>12</v>
      </c>
      <c r="H4" s="40"/>
      <c r="I4" s="39" t="s">
        <v>13</v>
      </c>
      <c r="J4" s="40"/>
      <c r="K4" s="39" t="s">
        <v>5</v>
      </c>
      <c r="L4" s="40"/>
    </row>
    <row r="5" spans="1:12" ht="14.25" customHeight="1" thickBot="1">
      <c r="A5" s="41"/>
      <c r="B5" s="42"/>
      <c r="C5" s="43" t="s">
        <v>3</v>
      </c>
      <c r="D5" s="44" t="s">
        <v>4</v>
      </c>
      <c r="E5" s="43" t="s">
        <v>3</v>
      </c>
      <c r="F5" s="44" t="s">
        <v>4</v>
      </c>
      <c r="G5" s="43" t="s">
        <v>3</v>
      </c>
      <c r="H5" s="45" t="s">
        <v>4</v>
      </c>
      <c r="I5" s="43" t="s">
        <v>3</v>
      </c>
      <c r="J5" s="46" t="s">
        <v>4</v>
      </c>
      <c r="K5" s="43" t="s">
        <v>3</v>
      </c>
      <c r="L5" s="46" t="s">
        <v>4</v>
      </c>
    </row>
    <row r="6" spans="1:12" ht="15" customHeight="1" thickTop="1">
      <c r="A6" s="27" t="str">
        <f>'t1'!A6</f>
        <v>Segretario A</v>
      </c>
      <c r="B6" s="281" t="str">
        <f>'t1'!B6</f>
        <v>0D0102</v>
      </c>
      <c r="C6" s="404"/>
      <c r="D6" s="405"/>
      <c r="E6" s="404"/>
      <c r="F6" s="405"/>
      <c r="G6" s="404"/>
      <c r="H6" s="406"/>
      <c r="I6" s="407"/>
      <c r="J6" s="408"/>
      <c r="K6" s="564">
        <f>SUM(C6,E6,G6,I6)</f>
        <v>0</v>
      </c>
      <c r="L6" s="565">
        <f>SUM(D6,F6,H6,J6)</f>
        <v>0</v>
      </c>
    </row>
    <row r="7" spans="1:12" ht="15" customHeight="1">
      <c r="A7" s="190" t="str">
        <f>'t1'!A7</f>
        <v>Segretario B</v>
      </c>
      <c r="B7" s="271" t="str">
        <f>'t1'!B7</f>
        <v>0D0103</v>
      </c>
      <c r="C7" s="409"/>
      <c r="D7" s="410"/>
      <c r="E7" s="409"/>
      <c r="F7" s="410"/>
      <c r="G7" s="409"/>
      <c r="H7" s="411"/>
      <c r="I7" s="412"/>
      <c r="J7" s="413"/>
      <c r="K7" s="566">
        <f aca="true" t="shared" si="0" ref="K7:K32">SUM(C7,E7,G7,I7)</f>
        <v>0</v>
      </c>
      <c r="L7" s="567">
        <f aca="true" t="shared" si="1" ref="L7:L32">SUM(D7,F7,H7,J7)</f>
        <v>0</v>
      </c>
    </row>
    <row r="8" spans="1:12" ht="15" customHeight="1">
      <c r="A8" s="190" t="str">
        <f>'t1'!A8</f>
        <v>Segretario C</v>
      </c>
      <c r="B8" s="271" t="str">
        <f>'t1'!B8</f>
        <v>0D0485</v>
      </c>
      <c r="C8" s="409"/>
      <c r="D8" s="410"/>
      <c r="E8" s="409"/>
      <c r="F8" s="410"/>
      <c r="G8" s="409"/>
      <c r="H8" s="411"/>
      <c r="I8" s="412"/>
      <c r="J8" s="413"/>
      <c r="K8" s="566">
        <f t="shared" si="0"/>
        <v>0</v>
      </c>
      <c r="L8" s="567">
        <f t="shared" si="1"/>
        <v>0</v>
      </c>
    </row>
    <row r="9" spans="1:12" ht="15" customHeight="1">
      <c r="A9" s="190" t="str">
        <f>'t1'!A9</f>
        <v>Dirigenti</v>
      </c>
      <c r="B9" s="271" t="str">
        <f>'t1'!B9</f>
        <v>0D0164</v>
      </c>
      <c r="C9" s="409"/>
      <c r="D9" s="410"/>
      <c r="E9" s="409"/>
      <c r="F9" s="410"/>
      <c r="G9" s="409"/>
      <c r="H9" s="411"/>
      <c r="I9" s="412"/>
      <c r="J9" s="413"/>
      <c r="K9" s="566">
        <f t="shared" si="0"/>
        <v>0</v>
      </c>
      <c r="L9" s="567">
        <f t="shared" si="1"/>
        <v>0</v>
      </c>
    </row>
    <row r="10" spans="1:12" ht="15" customHeight="1">
      <c r="A10" s="190" t="str">
        <f>'t1'!A10</f>
        <v>Qualifica funzionale IX </v>
      </c>
      <c r="B10" s="271" t="str">
        <f>'t1'!B10</f>
        <v>0F9AMM</v>
      </c>
      <c r="C10" s="409"/>
      <c r="D10" s="410"/>
      <c r="E10" s="409"/>
      <c r="F10" s="410"/>
      <c r="G10" s="409"/>
      <c r="H10" s="411"/>
      <c r="I10" s="412"/>
      <c r="J10" s="413"/>
      <c r="K10" s="566">
        <f t="shared" si="0"/>
        <v>0</v>
      </c>
      <c r="L10" s="567">
        <f t="shared" si="1"/>
        <v>0</v>
      </c>
    </row>
    <row r="11" spans="1:12" ht="15" customHeight="1">
      <c r="A11" s="190" t="str">
        <f>'t1'!A11</f>
        <v>Qualifica funzionale VIII</v>
      </c>
      <c r="B11" s="271" t="str">
        <f>'t1'!B11</f>
        <v>0F8AMM</v>
      </c>
      <c r="C11" s="409"/>
      <c r="D11" s="410"/>
      <c r="E11" s="409"/>
      <c r="F11" s="410"/>
      <c r="G11" s="409"/>
      <c r="H11" s="411"/>
      <c r="I11" s="412"/>
      <c r="J11" s="413"/>
      <c r="K11" s="566">
        <f t="shared" si="0"/>
        <v>0</v>
      </c>
      <c r="L11" s="567">
        <f t="shared" si="1"/>
        <v>0</v>
      </c>
    </row>
    <row r="12" spans="1:12" ht="15" customHeight="1">
      <c r="A12" s="190" t="str">
        <f>'t1'!A12</f>
        <v>Qualifica funzionale VII </v>
      </c>
      <c r="B12" s="271" t="str">
        <f>'t1'!B12</f>
        <v>0F7AMM</v>
      </c>
      <c r="C12" s="409"/>
      <c r="D12" s="410"/>
      <c r="E12" s="409"/>
      <c r="F12" s="410"/>
      <c r="G12" s="409"/>
      <c r="H12" s="411"/>
      <c r="I12" s="412"/>
      <c r="J12" s="413"/>
      <c r="K12" s="566">
        <f t="shared" si="0"/>
        <v>0</v>
      </c>
      <c r="L12" s="567">
        <f t="shared" si="1"/>
        <v>0</v>
      </c>
    </row>
    <row r="13" spans="1:12" ht="15" customHeight="1">
      <c r="A13" s="190" t="str">
        <f>'t1'!A13</f>
        <v>Qualifica funzionale VI </v>
      </c>
      <c r="B13" s="271" t="str">
        <f>'t1'!B13</f>
        <v>0F6AMM</v>
      </c>
      <c r="C13" s="409"/>
      <c r="D13" s="410"/>
      <c r="E13" s="409"/>
      <c r="F13" s="410"/>
      <c r="G13" s="409"/>
      <c r="H13" s="411"/>
      <c r="I13" s="412"/>
      <c r="J13" s="413"/>
      <c r="K13" s="566">
        <f t="shared" si="0"/>
        <v>0</v>
      </c>
      <c r="L13" s="567">
        <f t="shared" si="1"/>
        <v>0</v>
      </c>
    </row>
    <row r="14" spans="1:12" ht="15" customHeight="1">
      <c r="A14" s="190" t="str">
        <f>'t1'!A14</f>
        <v>Qualifica funzionale V </v>
      </c>
      <c r="B14" s="271" t="str">
        <f>'t1'!B14</f>
        <v>0F5AMM</v>
      </c>
      <c r="C14" s="409"/>
      <c r="D14" s="410"/>
      <c r="E14" s="409"/>
      <c r="F14" s="410"/>
      <c r="G14" s="409"/>
      <c r="H14" s="411"/>
      <c r="I14" s="412"/>
      <c r="J14" s="413"/>
      <c r="K14" s="566">
        <f t="shared" si="0"/>
        <v>0</v>
      </c>
      <c r="L14" s="567">
        <f t="shared" si="1"/>
        <v>0</v>
      </c>
    </row>
    <row r="15" spans="1:12" ht="15" customHeight="1">
      <c r="A15" s="190" t="str">
        <f>'t1'!A15</f>
        <v>Qualifica funzionale IV </v>
      </c>
      <c r="B15" s="271" t="str">
        <f>'t1'!B15</f>
        <v>0F4AMM</v>
      </c>
      <c r="C15" s="409"/>
      <c r="D15" s="410"/>
      <c r="E15" s="409"/>
      <c r="F15" s="410"/>
      <c r="G15" s="409"/>
      <c r="H15" s="411"/>
      <c r="I15" s="412"/>
      <c r="J15" s="413"/>
      <c r="K15" s="566">
        <f t="shared" si="0"/>
        <v>0</v>
      </c>
      <c r="L15" s="567">
        <f t="shared" si="1"/>
        <v>0</v>
      </c>
    </row>
    <row r="16" spans="1:12" ht="15" customHeight="1">
      <c r="A16" s="190" t="str">
        <f>'t1'!A16</f>
        <v>Qualifica funzionale III </v>
      </c>
      <c r="B16" s="271" t="str">
        <f>'t1'!B16</f>
        <v>0F3AMM</v>
      </c>
      <c r="C16" s="409"/>
      <c r="D16" s="410"/>
      <c r="E16" s="409"/>
      <c r="F16" s="410"/>
      <c r="G16" s="409"/>
      <c r="H16" s="411"/>
      <c r="I16" s="412"/>
      <c r="J16" s="413"/>
      <c r="K16" s="566">
        <f t="shared" si="0"/>
        <v>0</v>
      </c>
      <c r="L16" s="567">
        <f t="shared" si="1"/>
        <v>0</v>
      </c>
    </row>
    <row r="17" spans="1:12" ht="15" customHeight="1">
      <c r="A17" s="190" t="str">
        <f>'t1'!A17</f>
        <v>Qualifica funzionale II </v>
      </c>
      <c r="B17" s="271" t="str">
        <f>'t1'!B17</f>
        <v>0F2AMM</v>
      </c>
      <c r="C17" s="409"/>
      <c r="D17" s="410"/>
      <c r="E17" s="409"/>
      <c r="F17" s="410"/>
      <c r="G17" s="409"/>
      <c r="H17" s="411"/>
      <c r="I17" s="412"/>
      <c r="J17" s="413"/>
      <c r="K17" s="566">
        <f t="shared" si="0"/>
        <v>0</v>
      </c>
      <c r="L17" s="567">
        <f t="shared" si="1"/>
        <v>0</v>
      </c>
    </row>
    <row r="18" spans="1:12" ht="15" customHeight="1">
      <c r="A18" s="190" t="str">
        <f>'t1'!A18</f>
        <v>Qualifica funzionale I </v>
      </c>
      <c r="B18" s="271" t="str">
        <f>'t1'!B18</f>
        <v>0F1AMM</v>
      </c>
      <c r="C18" s="409"/>
      <c r="D18" s="410"/>
      <c r="E18" s="409"/>
      <c r="F18" s="410"/>
      <c r="G18" s="409"/>
      <c r="H18" s="411"/>
      <c r="I18" s="412"/>
      <c r="J18" s="413"/>
      <c r="K18" s="566">
        <f t="shared" si="0"/>
        <v>0</v>
      </c>
      <c r="L18" s="567">
        <f t="shared" si="1"/>
        <v>0</v>
      </c>
    </row>
    <row r="19" spans="1:12" ht="15" customHeight="1">
      <c r="A19" s="190" t="str">
        <f>'t1'!A19</f>
        <v>Ufficiale forestale - q.f. 9</v>
      </c>
      <c r="B19" s="271" t="str">
        <f>'t1'!B19</f>
        <v>0F9582</v>
      </c>
      <c r="C19" s="409"/>
      <c r="D19" s="410"/>
      <c r="E19" s="409"/>
      <c r="F19" s="410"/>
      <c r="G19" s="409"/>
      <c r="H19" s="411"/>
      <c r="I19" s="412"/>
      <c r="J19" s="413"/>
      <c r="K19" s="566">
        <f t="shared" si="0"/>
        <v>0</v>
      </c>
      <c r="L19" s="567">
        <f t="shared" si="1"/>
        <v>0</v>
      </c>
    </row>
    <row r="20" spans="1:12" ht="15" customHeight="1">
      <c r="A20" s="190" t="str">
        <f>'t1'!A20</f>
        <v>Ispettore/Ispettrice forestale - q.f. 7</v>
      </c>
      <c r="B20" s="271" t="str">
        <f>'t1'!B20</f>
        <v>0F7191</v>
      </c>
      <c r="C20" s="409"/>
      <c r="D20" s="410"/>
      <c r="E20" s="409"/>
      <c r="F20" s="410"/>
      <c r="G20" s="409"/>
      <c r="H20" s="411"/>
      <c r="I20" s="412"/>
      <c r="J20" s="413"/>
      <c r="K20" s="566">
        <f t="shared" si="0"/>
        <v>0</v>
      </c>
      <c r="L20" s="567">
        <f t="shared" si="1"/>
        <v>0</v>
      </c>
    </row>
    <row r="21" spans="1:12" ht="15" customHeight="1">
      <c r="A21" s="190" t="str">
        <f>'t1'!A21</f>
        <v>Sovrintendente forestale - q.f. 6</v>
      </c>
      <c r="B21" s="271" t="str">
        <f>'t1'!B21</f>
        <v>0F6197</v>
      </c>
      <c r="C21" s="409"/>
      <c r="D21" s="410"/>
      <c r="E21" s="409"/>
      <c r="F21" s="410"/>
      <c r="G21" s="409"/>
      <c r="H21" s="411"/>
      <c r="I21" s="412"/>
      <c r="J21" s="413"/>
      <c r="K21" s="566">
        <f t="shared" si="0"/>
        <v>0</v>
      </c>
      <c r="L21" s="567">
        <f t="shared" si="1"/>
        <v>0</v>
      </c>
    </row>
    <row r="22" spans="1:12" ht="15" customHeight="1">
      <c r="A22" s="190" t="str">
        <f>'t1'!A22</f>
        <v>Agente ed assistente forestale q.f.5</v>
      </c>
      <c r="B22" s="271" t="str">
        <f>'t1'!B22</f>
        <v>0F5560</v>
      </c>
      <c r="C22" s="409"/>
      <c r="D22" s="410"/>
      <c r="E22" s="409"/>
      <c r="F22" s="410"/>
      <c r="G22" s="409"/>
      <c r="H22" s="411"/>
      <c r="I22" s="412"/>
      <c r="J22" s="413"/>
      <c r="K22" s="566">
        <f t="shared" si="0"/>
        <v>0</v>
      </c>
      <c r="L22" s="567">
        <f t="shared" si="1"/>
        <v>0</v>
      </c>
    </row>
    <row r="23" spans="1:12" ht="15" customHeight="1">
      <c r="A23" s="190" t="str">
        <f>'t1'!A23</f>
        <v>Esperto antincendio - q.f. 9</v>
      </c>
      <c r="B23" s="271" t="str">
        <f>'t1'!B23</f>
        <v>0F9IS3</v>
      </c>
      <c r="C23" s="409"/>
      <c r="D23" s="410"/>
      <c r="E23" s="409"/>
      <c r="F23" s="410"/>
      <c r="G23" s="409"/>
      <c r="H23" s="411"/>
      <c r="I23" s="412"/>
      <c r="J23" s="413"/>
      <c r="K23" s="566">
        <f t="shared" si="0"/>
        <v>0</v>
      </c>
      <c r="L23" s="567">
        <f t="shared" si="1"/>
        <v>0</v>
      </c>
    </row>
    <row r="24" spans="1:12" ht="15" customHeight="1">
      <c r="A24" s="190" t="str">
        <f>'t1'!A24</f>
        <v>Ispettore antincendi - q.f. 7</v>
      </c>
      <c r="B24" s="271" t="str">
        <f>'t1'!B24</f>
        <v>0F7IS2</v>
      </c>
      <c r="C24" s="409"/>
      <c r="D24" s="410"/>
      <c r="E24" s="409"/>
      <c r="F24" s="410"/>
      <c r="G24" s="409"/>
      <c r="H24" s="411"/>
      <c r="I24" s="412"/>
      <c r="J24" s="413"/>
      <c r="K24" s="566">
        <f t="shared" si="0"/>
        <v>0</v>
      </c>
      <c r="L24" s="567">
        <f t="shared" si="1"/>
        <v>0</v>
      </c>
    </row>
    <row r="25" spans="1:12" ht="15" customHeight="1">
      <c r="A25" s="190" t="str">
        <f>'t1'!A25</f>
        <v>Assistente antincendi - q.f. 6</v>
      </c>
      <c r="B25" s="271" t="str">
        <f>'t1'!B25</f>
        <v>0F6AS1</v>
      </c>
      <c r="C25" s="409"/>
      <c r="D25" s="410"/>
      <c r="E25" s="409"/>
      <c r="F25" s="410"/>
      <c r="G25" s="409"/>
      <c r="H25" s="411"/>
      <c r="I25" s="412"/>
      <c r="J25" s="413"/>
      <c r="K25" s="566">
        <f t="shared" si="0"/>
        <v>0</v>
      </c>
      <c r="L25" s="567">
        <f t="shared" si="1"/>
        <v>0</v>
      </c>
    </row>
    <row r="26" spans="1:12" ht="15" customHeight="1">
      <c r="A26" s="190" t="str">
        <f>'t1'!A26</f>
        <v>Capo squdra e reparto - q.f. 5</v>
      </c>
      <c r="B26" s="271" t="str">
        <f>'t1'!B26</f>
        <v>0F5CSR</v>
      </c>
      <c r="C26" s="409"/>
      <c r="D26" s="410"/>
      <c r="E26" s="409"/>
      <c r="F26" s="410"/>
      <c r="G26" s="409"/>
      <c r="H26" s="411"/>
      <c r="I26" s="412"/>
      <c r="J26" s="413"/>
      <c r="K26" s="566">
        <f t="shared" si="0"/>
        <v>0</v>
      </c>
      <c r="L26" s="567">
        <f t="shared" si="1"/>
        <v>0</v>
      </c>
    </row>
    <row r="27" spans="1:12" ht="15" customHeight="1">
      <c r="A27" s="190" t="str">
        <f>'t1'!A27</f>
        <v>Vigile del fuoco - q.f. 4</v>
      </c>
      <c r="B27" s="271" t="str">
        <f>'t1'!B27</f>
        <v>0F4VF1</v>
      </c>
      <c r="C27" s="409"/>
      <c r="D27" s="410"/>
      <c r="E27" s="409"/>
      <c r="F27" s="410"/>
      <c r="G27" s="409"/>
      <c r="H27" s="411"/>
      <c r="I27" s="412"/>
      <c r="J27" s="413"/>
      <c r="K27" s="566">
        <f t="shared" si="0"/>
        <v>0</v>
      </c>
      <c r="L27" s="567">
        <f t="shared" si="1"/>
        <v>0</v>
      </c>
    </row>
    <row r="28" spans="1:12" ht="15" customHeight="1">
      <c r="A28" s="190" t="str">
        <f>'t1'!A28</f>
        <v>Capo cantoniere - q.f  5</v>
      </c>
      <c r="B28" s="271" t="str">
        <f>'t1'!B28</f>
        <v>0F5CAN</v>
      </c>
      <c r="C28" s="409"/>
      <c r="D28" s="410"/>
      <c r="E28" s="409"/>
      <c r="F28" s="410"/>
      <c r="G28" s="409"/>
      <c r="H28" s="411"/>
      <c r="I28" s="412"/>
      <c r="J28" s="413"/>
      <c r="K28" s="566">
        <f t="shared" si="0"/>
        <v>0</v>
      </c>
      <c r="L28" s="567">
        <f t="shared" si="1"/>
        <v>0</v>
      </c>
    </row>
    <row r="29" spans="1:12" ht="15" customHeight="1">
      <c r="A29" s="190" t="str">
        <f>'t1'!A29</f>
        <v>Cantoniere specializzato - q.f 4</v>
      </c>
      <c r="B29" s="271" t="str">
        <f>'t1'!B29</f>
        <v>0F4CAN</v>
      </c>
      <c r="C29" s="409"/>
      <c r="D29" s="410"/>
      <c r="E29" s="409"/>
      <c r="F29" s="410"/>
      <c r="G29" s="409"/>
      <c r="H29" s="411"/>
      <c r="I29" s="412"/>
      <c r="J29" s="413"/>
      <c r="K29" s="566">
        <f t="shared" si="0"/>
        <v>0</v>
      </c>
      <c r="L29" s="567">
        <f t="shared" si="1"/>
        <v>0</v>
      </c>
    </row>
    <row r="30" spans="1:12" ht="15" customHeight="1">
      <c r="A30" s="190" t="str">
        <f>'t1'!A30</f>
        <v>Cantoniere - q.f  3</v>
      </c>
      <c r="B30" s="271" t="str">
        <f>'t1'!B30</f>
        <v>0F3CAN</v>
      </c>
      <c r="C30" s="409"/>
      <c r="D30" s="410"/>
      <c r="E30" s="409"/>
      <c r="F30" s="410"/>
      <c r="G30" s="409"/>
      <c r="H30" s="411"/>
      <c r="I30" s="412"/>
      <c r="J30" s="413"/>
      <c r="K30" s="566">
        <f t="shared" si="0"/>
        <v>0</v>
      </c>
      <c r="L30" s="567">
        <f t="shared" si="1"/>
        <v>0</v>
      </c>
    </row>
    <row r="31" spans="1:12" ht="15" customHeight="1">
      <c r="A31" s="190" t="str">
        <f>'t1'!A31</f>
        <v>Personale Contrattista</v>
      </c>
      <c r="B31" s="271" t="str">
        <f>'t1'!B31</f>
        <v>000061</v>
      </c>
      <c r="C31" s="409"/>
      <c r="D31" s="410"/>
      <c r="E31" s="409"/>
      <c r="F31" s="410"/>
      <c r="G31" s="409"/>
      <c r="H31" s="411"/>
      <c r="I31" s="412"/>
      <c r="J31" s="413"/>
      <c r="K31" s="566">
        <f t="shared" si="0"/>
        <v>0</v>
      </c>
      <c r="L31" s="567">
        <f t="shared" si="1"/>
        <v>0</v>
      </c>
    </row>
    <row r="32" spans="1:12" ht="15" customHeight="1" thickBot="1">
      <c r="A32" s="190" t="str">
        <f>'t1'!A32</f>
        <v>Altre qualifiche</v>
      </c>
      <c r="B32" s="271" t="str">
        <f>'t1'!B32</f>
        <v>000000</v>
      </c>
      <c r="C32" s="409"/>
      <c r="D32" s="410"/>
      <c r="E32" s="409"/>
      <c r="F32" s="410"/>
      <c r="G32" s="409"/>
      <c r="H32" s="411"/>
      <c r="I32" s="412"/>
      <c r="J32" s="413"/>
      <c r="K32" s="566">
        <f t="shared" si="0"/>
        <v>0</v>
      </c>
      <c r="L32" s="567">
        <f t="shared" si="1"/>
        <v>0</v>
      </c>
    </row>
    <row r="33" spans="1:12" ht="21" customHeight="1" thickBot="1" thickTop="1">
      <c r="A33" s="47" t="s">
        <v>5</v>
      </c>
      <c r="B33" s="48"/>
      <c r="C33" s="568">
        <f aca="true" t="shared" si="2" ref="C33:L33">SUM(C6:C32)</f>
        <v>0</v>
      </c>
      <c r="D33" s="569">
        <f t="shared" si="2"/>
        <v>0</v>
      </c>
      <c r="E33" s="568">
        <f t="shared" si="2"/>
        <v>0</v>
      </c>
      <c r="F33" s="569">
        <f t="shared" si="2"/>
        <v>0</v>
      </c>
      <c r="G33" s="568">
        <f t="shared" si="2"/>
        <v>0</v>
      </c>
      <c r="H33" s="569">
        <f t="shared" si="2"/>
        <v>0</v>
      </c>
      <c r="I33" s="568">
        <f t="shared" si="2"/>
        <v>0</v>
      </c>
      <c r="J33" s="569">
        <f t="shared" si="2"/>
        <v>0</v>
      </c>
      <c r="K33" s="568">
        <f t="shared" si="2"/>
        <v>0</v>
      </c>
      <c r="L33" s="569">
        <f t="shared" si="2"/>
        <v>0</v>
      </c>
    </row>
    <row r="34" spans="1:16" ht="18" customHeight="1">
      <c r="A34" s="28"/>
      <c r="B34" s="7"/>
      <c r="C34" s="5"/>
      <c r="D34" s="5"/>
      <c r="E34" s="5"/>
      <c r="F34" s="5"/>
      <c r="G34" s="5"/>
      <c r="H34" s="5"/>
      <c r="I34" s="5"/>
      <c r="J34" s="5"/>
      <c r="K34" s="86"/>
      <c r="L34" s="49"/>
      <c r="M34" s="49"/>
      <c r="N34" s="49"/>
      <c r="O34" s="49"/>
      <c r="P34" s="49"/>
    </row>
  </sheetData>
  <sheetProtection password="EA98" sheet="1" scenarios="1" formatColumns="0" selectLockedCells="1"/>
  <mergeCells count="2">
    <mergeCell ref="I3:L3"/>
    <mergeCell ref="A1:J1"/>
  </mergeCells>
  <printOptions horizontalCentered="1" verticalCentered="1"/>
  <pageMargins left="0" right="0" top="0.1968503937007874" bottom="0.16" header="0.19" footer="0.17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7"/>
  <dimension ref="A1:AV34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7.25" customHeight="1"/>
  <cols>
    <col min="1" max="1" width="37.16015625" style="5" customWidth="1"/>
    <col min="2" max="2" width="8.66015625" style="7" bestFit="1" customWidth="1"/>
    <col min="3" max="26" width="7.83203125" style="5" customWidth="1"/>
    <col min="27" max="48" width="8.5" style="5" customWidth="1"/>
    <col min="49" max="16384" width="9.33203125" style="5" customWidth="1"/>
  </cols>
  <sheetData>
    <row r="1" spans="1:48" ht="43.5" customHeight="1">
      <c r="A1" s="722"/>
      <c r="B1" s="722"/>
      <c r="C1" s="708" t="str">
        <f>'t1'!A1</f>
        <v>COMPARTO PROVINCIA AUTONOMA DI BOLZANO</v>
      </c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Z1" s="384"/>
      <c r="AA1" s="708" t="str">
        <f>C1</f>
        <v>COMPARTO PROVINCIA AUTONOMA DI BOLZANO</v>
      </c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  <c r="AV1" s="384"/>
    </row>
    <row r="2" spans="1:48" ht="30" customHeight="1" thickBot="1">
      <c r="A2" s="723"/>
      <c r="B2" s="723"/>
      <c r="S2" s="713"/>
      <c r="T2" s="713"/>
      <c r="U2" s="713"/>
      <c r="V2" s="713"/>
      <c r="W2" s="713"/>
      <c r="X2" s="713"/>
      <c r="Y2" s="713"/>
      <c r="Z2" s="713"/>
      <c r="AO2" s="713"/>
      <c r="AP2" s="713"/>
      <c r="AQ2" s="713"/>
      <c r="AR2" s="713"/>
      <c r="AS2" s="713"/>
      <c r="AT2" s="713"/>
      <c r="AU2" s="713"/>
      <c r="AV2" s="713"/>
    </row>
    <row r="3" spans="1:48" ht="12" thickBot="1">
      <c r="A3" s="155"/>
      <c r="B3" s="328" t="s">
        <v>209</v>
      </c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338"/>
      <c r="Y3" s="338"/>
      <c r="Z3" s="15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9"/>
    </row>
    <row r="4" spans="1:48" ht="34.5" thickTop="1">
      <c r="A4" s="29" t="s">
        <v>84</v>
      </c>
      <c r="B4" s="329" t="s">
        <v>50</v>
      </c>
      <c r="C4" s="159" t="s">
        <v>262</v>
      </c>
      <c r="D4" s="160"/>
      <c r="E4" s="161" t="s">
        <v>263</v>
      </c>
      <c r="F4" s="160"/>
      <c r="G4" s="724" t="s">
        <v>64</v>
      </c>
      <c r="H4" s="725"/>
      <c r="I4" s="161" t="s">
        <v>65</v>
      </c>
      <c r="J4" s="161"/>
      <c r="K4" s="161" t="s">
        <v>62</v>
      </c>
      <c r="L4" s="161"/>
      <c r="M4" s="161" t="s">
        <v>56</v>
      </c>
      <c r="N4" s="162"/>
      <c r="O4" s="161" t="s">
        <v>264</v>
      </c>
      <c r="P4" s="161"/>
      <c r="Q4" s="161" t="s">
        <v>60</v>
      </c>
      <c r="R4" s="160"/>
      <c r="S4" s="330" t="s">
        <v>55</v>
      </c>
      <c r="T4" s="161"/>
      <c r="U4" s="161" t="s">
        <v>53</v>
      </c>
      <c r="V4" s="165"/>
      <c r="W4" s="161" t="s">
        <v>59</v>
      </c>
      <c r="X4" s="164"/>
      <c r="Y4" s="161" t="s">
        <v>61</v>
      </c>
      <c r="Z4" s="164"/>
      <c r="AA4" s="161" t="s">
        <v>52</v>
      </c>
      <c r="AB4" s="164"/>
      <c r="AC4" s="161" t="s">
        <v>63</v>
      </c>
      <c r="AD4" s="165"/>
      <c r="AE4" s="161" t="s">
        <v>67</v>
      </c>
      <c r="AF4" s="161"/>
      <c r="AG4" s="161" t="s">
        <v>66</v>
      </c>
      <c r="AH4" s="166"/>
      <c r="AI4" s="161" t="s">
        <v>57</v>
      </c>
      <c r="AJ4" s="165"/>
      <c r="AK4" s="161" t="s">
        <v>58</v>
      </c>
      <c r="AL4" s="161"/>
      <c r="AM4" s="161" t="s">
        <v>51</v>
      </c>
      <c r="AN4" s="165"/>
      <c r="AO4" s="161" t="s">
        <v>54</v>
      </c>
      <c r="AP4" s="164"/>
      <c r="AQ4" s="161" t="s">
        <v>265</v>
      </c>
      <c r="AR4" s="164"/>
      <c r="AS4" s="165" t="s">
        <v>266</v>
      </c>
      <c r="AT4" s="159"/>
      <c r="AU4" s="165" t="s">
        <v>5</v>
      </c>
      <c r="AV4" s="166"/>
    </row>
    <row r="5" spans="1:48" s="337" customFormat="1" ht="9" thickBot="1">
      <c r="A5" s="331"/>
      <c r="B5" s="332"/>
      <c r="C5" s="333" t="s">
        <v>3</v>
      </c>
      <c r="D5" s="334" t="s">
        <v>4</v>
      </c>
      <c r="E5" s="333" t="s">
        <v>3</v>
      </c>
      <c r="F5" s="334" t="s">
        <v>4</v>
      </c>
      <c r="G5" s="333" t="s">
        <v>3</v>
      </c>
      <c r="H5" s="334" t="s">
        <v>4</v>
      </c>
      <c r="I5" s="333" t="s">
        <v>3</v>
      </c>
      <c r="J5" s="334" t="s">
        <v>4</v>
      </c>
      <c r="K5" s="333" t="s">
        <v>3</v>
      </c>
      <c r="L5" s="334" t="s">
        <v>4</v>
      </c>
      <c r="M5" s="333" t="s">
        <v>3</v>
      </c>
      <c r="N5" s="335" t="s">
        <v>4</v>
      </c>
      <c r="O5" s="333" t="s">
        <v>3</v>
      </c>
      <c r="P5" s="335" t="s">
        <v>4</v>
      </c>
      <c r="Q5" s="333" t="s">
        <v>3</v>
      </c>
      <c r="R5" s="335" t="s">
        <v>4</v>
      </c>
      <c r="S5" s="333" t="s">
        <v>3</v>
      </c>
      <c r="T5" s="335" t="s">
        <v>4</v>
      </c>
      <c r="U5" s="333" t="s">
        <v>3</v>
      </c>
      <c r="V5" s="335" t="s">
        <v>4</v>
      </c>
      <c r="W5" s="333" t="s">
        <v>3</v>
      </c>
      <c r="X5" s="334" t="s">
        <v>4</v>
      </c>
      <c r="Y5" s="333" t="s">
        <v>3</v>
      </c>
      <c r="Z5" s="334" t="s">
        <v>4</v>
      </c>
      <c r="AA5" s="333" t="s">
        <v>3</v>
      </c>
      <c r="AB5" s="334" t="s">
        <v>4</v>
      </c>
      <c r="AC5" s="333" t="s">
        <v>3</v>
      </c>
      <c r="AD5" s="335" t="s">
        <v>4</v>
      </c>
      <c r="AE5" s="333" t="s">
        <v>3</v>
      </c>
      <c r="AF5" s="335" t="s">
        <v>4</v>
      </c>
      <c r="AG5" s="333" t="s">
        <v>3</v>
      </c>
      <c r="AH5" s="335" t="s">
        <v>4</v>
      </c>
      <c r="AI5" s="333" t="s">
        <v>3</v>
      </c>
      <c r="AJ5" s="335" t="s">
        <v>4</v>
      </c>
      <c r="AK5" s="333" t="s">
        <v>3</v>
      </c>
      <c r="AL5" s="335" t="s">
        <v>4</v>
      </c>
      <c r="AM5" s="333" t="s">
        <v>3</v>
      </c>
      <c r="AN5" s="335" t="s">
        <v>4</v>
      </c>
      <c r="AO5" s="333" t="s">
        <v>3</v>
      </c>
      <c r="AP5" s="334" t="s">
        <v>4</v>
      </c>
      <c r="AQ5" s="333" t="s">
        <v>3</v>
      </c>
      <c r="AR5" s="334" t="s">
        <v>4</v>
      </c>
      <c r="AS5" s="336" t="s">
        <v>3</v>
      </c>
      <c r="AT5" s="334" t="s">
        <v>4</v>
      </c>
      <c r="AU5" s="336" t="s">
        <v>3</v>
      </c>
      <c r="AV5" s="335" t="s">
        <v>4</v>
      </c>
    </row>
    <row r="6" spans="1:48" ht="12.75" customHeight="1" thickTop="1">
      <c r="A6" s="27" t="str">
        <f>'t1'!A6</f>
        <v>Segretario A</v>
      </c>
      <c r="B6" s="281" t="str">
        <f>'t1'!B6</f>
        <v>0D0102</v>
      </c>
      <c r="C6" s="325"/>
      <c r="D6" s="326"/>
      <c r="E6" s="325"/>
      <c r="F6" s="326"/>
      <c r="G6" s="325"/>
      <c r="H6" s="326"/>
      <c r="I6" s="325"/>
      <c r="J6" s="326"/>
      <c r="K6" s="325"/>
      <c r="L6" s="326"/>
      <c r="M6" s="325"/>
      <c r="N6" s="326"/>
      <c r="O6" s="325"/>
      <c r="P6" s="326"/>
      <c r="Q6" s="325"/>
      <c r="R6" s="326"/>
      <c r="S6" s="325"/>
      <c r="T6" s="326"/>
      <c r="U6" s="325"/>
      <c r="V6" s="326"/>
      <c r="W6" s="325"/>
      <c r="X6" s="326"/>
      <c r="Y6" s="325"/>
      <c r="Z6" s="326"/>
      <c r="AA6" s="325"/>
      <c r="AB6" s="326"/>
      <c r="AC6" s="325"/>
      <c r="AD6" s="326"/>
      <c r="AE6" s="325"/>
      <c r="AF6" s="326"/>
      <c r="AG6" s="325"/>
      <c r="AH6" s="326"/>
      <c r="AI6" s="325"/>
      <c r="AJ6" s="326"/>
      <c r="AK6" s="325"/>
      <c r="AL6" s="326"/>
      <c r="AM6" s="325"/>
      <c r="AN6" s="326"/>
      <c r="AO6" s="325"/>
      <c r="AP6" s="326"/>
      <c r="AQ6" s="325"/>
      <c r="AR6" s="326"/>
      <c r="AS6" s="325"/>
      <c r="AT6" s="326"/>
      <c r="AU6" s="574">
        <f>SUM(S6,U6,W6,Y6,C6,E6,G6,I6,K6,M6,O6,Q6,AA6,AC6,AE6,AG6,AI6,AK6,AM6,AO6,AQ6,AS6)</f>
        <v>0</v>
      </c>
      <c r="AV6" s="575">
        <f>SUM(T6,V6,X6,Z6,D6,F6,H6,J6,L6,N6,P6,R6,AB6,AD6,AF6,AH6,AJ6,AL6,AN6,AP6,AR6,AT6)</f>
        <v>0</v>
      </c>
    </row>
    <row r="7" spans="1:48" ht="12.75" customHeight="1">
      <c r="A7" s="26" t="str">
        <f>'t1'!A7</f>
        <v>Segretario B</v>
      </c>
      <c r="B7" s="189" t="str">
        <f>'t1'!B7</f>
        <v>0D0103</v>
      </c>
      <c r="C7" s="327"/>
      <c r="D7" s="272"/>
      <c r="E7" s="327"/>
      <c r="F7" s="272"/>
      <c r="G7" s="327"/>
      <c r="H7" s="272"/>
      <c r="I7" s="327"/>
      <c r="J7" s="272"/>
      <c r="K7" s="327"/>
      <c r="L7" s="272"/>
      <c r="M7" s="327"/>
      <c r="N7" s="272"/>
      <c r="O7" s="327"/>
      <c r="P7" s="272"/>
      <c r="Q7" s="327"/>
      <c r="R7" s="272"/>
      <c r="S7" s="327"/>
      <c r="T7" s="272"/>
      <c r="U7" s="327"/>
      <c r="V7" s="272"/>
      <c r="W7" s="327"/>
      <c r="X7" s="272"/>
      <c r="Y7" s="327"/>
      <c r="Z7" s="272"/>
      <c r="AA7" s="327"/>
      <c r="AB7" s="272"/>
      <c r="AC7" s="327"/>
      <c r="AD7" s="272"/>
      <c r="AE7" s="327"/>
      <c r="AF7" s="272"/>
      <c r="AG7" s="327"/>
      <c r="AH7" s="272"/>
      <c r="AI7" s="327"/>
      <c r="AJ7" s="272"/>
      <c r="AK7" s="327"/>
      <c r="AL7" s="272"/>
      <c r="AM7" s="327"/>
      <c r="AN7" s="272"/>
      <c r="AO7" s="327"/>
      <c r="AP7" s="272"/>
      <c r="AQ7" s="327"/>
      <c r="AR7" s="272"/>
      <c r="AS7" s="327"/>
      <c r="AT7" s="272"/>
      <c r="AU7" s="576">
        <f>SUM(C7,E7,G7,I7,K7,M7,O7,Q7,S7,U7,W7,Y7,AA7,AC7,AE7,AG7,AI7,AK7,AM7,AO7,AQ7,AS7)</f>
        <v>0</v>
      </c>
      <c r="AV7" s="577">
        <f aca="true" t="shared" si="0" ref="AV7:AV32">SUM(T7,V7,X7,Z7,D7,F7,H7,J7,L7,N7,P7,R7,AB7,AD7,AF7,AH7,AJ7,AL7,AN7,AP7,AR7,AT7)</f>
        <v>0</v>
      </c>
    </row>
    <row r="8" spans="1:48" ht="12.75" customHeight="1">
      <c r="A8" s="26" t="str">
        <f>'t1'!A8</f>
        <v>Segretario C</v>
      </c>
      <c r="B8" s="189" t="str">
        <f>'t1'!B8</f>
        <v>0D0485</v>
      </c>
      <c r="C8" s="327"/>
      <c r="D8" s="272"/>
      <c r="E8" s="327"/>
      <c r="F8" s="272"/>
      <c r="G8" s="327"/>
      <c r="H8" s="272"/>
      <c r="I8" s="327"/>
      <c r="J8" s="272"/>
      <c r="K8" s="327"/>
      <c r="L8" s="272"/>
      <c r="M8" s="327"/>
      <c r="N8" s="272"/>
      <c r="O8" s="327"/>
      <c r="P8" s="272"/>
      <c r="Q8" s="327"/>
      <c r="R8" s="272"/>
      <c r="S8" s="327"/>
      <c r="T8" s="272"/>
      <c r="U8" s="327"/>
      <c r="V8" s="272"/>
      <c r="W8" s="327"/>
      <c r="X8" s="272"/>
      <c r="Y8" s="327"/>
      <c r="Z8" s="272"/>
      <c r="AA8" s="327"/>
      <c r="AB8" s="272"/>
      <c r="AC8" s="327"/>
      <c r="AD8" s="272"/>
      <c r="AE8" s="327"/>
      <c r="AF8" s="272"/>
      <c r="AG8" s="327"/>
      <c r="AH8" s="272"/>
      <c r="AI8" s="327"/>
      <c r="AJ8" s="272"/>
      <c r="AK8" s="327"/>
      <c r="AL8" s="272"/>
      <c r="AM8" s="327"/>
      <c r="AN8" s="272"/>
      <c r="AO8" s="327"/>
      <c r="AP8" s="272"/>
      <c r="AQ8" s="327"/>
      <c r="AR8" s="272"/>
      <c r="AS8" s="327"/>
      <c r="AT8" s="272"/>
      <c r="AU8" s="576">
        <f>SUM(S8,U8,W8,Y8,C8,E8,G8,I8,K8,M8,O8,Q8,AA8,AC8,AE8,AG8,AI8,AK8,AM8,AO8,AQ8,AS8)</f>
        <v>0</v>
      </c>
      <c r="AV8" s="577">
        <f t="shared" si="0"/>
        <v>0</v>
      </c>
    </row>
    <row r="9" spans="1:48" ht="12.75" customHeight="1">
      <c r="A9" s="26" t="str">
        <f>'t1'!A9</f>
        <v>Dirigenti</v>
      </c>
      <c r="B9" s="189" t="str">
        <f>'t1'!B9</f>
        <v>0D0164</v>
      </c>
      <c r="C9" s="327"/>
      <c r="D9" s="272"/>
      <c r="E9" s="327"/>
      <c r="F9" s="272"/>
      <c r="G9" s="327"/>
      <c r="H9" s="272"/>
      <c r="I9" s="327"/>
      <c r="J9" s="272"/>
      <c r="K9" s="327"/>
      <c r="L9" s="272"/>
      <c r="M9" s="327"/>
      <c r="N9" s="272"/>
      <c r="O9" s="327"/>
      <c r="P9" s="272"/>
      <c r="Q9" s="327"/>
      <c r="R9" s="272"/>
      <c r="S9" s="327"/>
      <c r="T9" s="272"/>
      <c r="U9" s="327"/>
      <c r="V9" s="272"/>
      <c r="W9" s="327"/>
      <c r="X9" s="272"/>
      <c r="Y9" s="327"/>
      <c r="Z9" s="272"/>
      <c r="AA9" s="327"/>
      <c r="AB9" s="272"/>
      <c r="AC9" s="327"/>
      <c r="AD9" s="272"/>
      <c r="AE9" s="327"/>
      <c r="AF9" s="272"/>
      <c r="AG9" s="327"/>
      <c r="AH9" s="272"/>
      <c r="AI9" s="327"/>
      <c r="AJ9" s="272"/>
      <c r="AK9" s="327"/>
      <c r="AL9" s="272"/>
      <c r="AM9" s="327"/>
      <c r="AN9" s="272"/>
      <c r="AO9" s="327"/>
      <c r="AP9" s="272"/>
      <c r="AQ9" s="327"/>
      <c r="AR9" s="272"/>
      <c r="AS9" s="327"/>
      <c r="AT9" s="272"/>
      <c r="AU9" s="576">
        <f aca="true" t="shared" si="1" ref="AU9:AU32">SUM(S9,U9,W9,Y9,C9,E9,G9,I9,K9,M9,O9,Q9,AA9,AC9,AE9,AG9,AI9,AK9,AM9,AO9,AQ9,AS9)</f>
        <v>0</v>
      </c>
      <c r="AV9" s="577">
        <f t="shared" si="0"/>
        <v>0</v>
      </c>
    </row>
    <row r="10" spans="1:48" ht="12.75" customHeight="1">
      <c r="A10" s="26" t="str">
        <f>'t1'!A10</f>
        <v>Qualifica funzionale IX </v>
      </c>
      <c r="B10" s="189" t="str">
        <f>'t1'!B10</f>
        <v>0F9AMM</v>
      </c>
      <c r="C10" s="327"/>
      <c r="D10" s="272"/>
      <c r="E10" s="327"/>
      <c r="F10" s="272"/>
      <c r="G10" s="327"/>
      <c r="H10" s="272"/>
      <c r="I10" s="327"/>
      <c r="J10" s="272"/>
      <c r="K10" s="327"/>
      <c r="L10" s="272"/>
      <c r="M10" s="327"/>
      <c r="N10" s="272"/>
      <c r="O10" s="327"/>
      <c r="P10" s="272"/>
      <c r="Q10" s="327"/>
      <c r="R10" s="272"/>
      <c r="S10" s="327"/>
      <c r="T10" s="272"/>
      <c r="U10" s="327"/>
      <c r="V10" s="272"/>
      <c r="W10" s="327"/>
      <c r="X10" s="272"/>
      <c r="Y10" s="327"/>
      <c r="Z10" s="272"/>
      <c r="AA10" s="327"/>
      <c r="AB10" s="272"/>
      <c r="AC10" s="327"/>
      <c r="AD10" s="272"/>
      <c r="AE10" s="327"/>
      <c r="AF10" s="272"/>
      <c r="AG10" s="327"/>
      <c r="AH10" s="272"/>
      <c r="AI10" s="327"/>
      <c r="AJ10" s="272"/>
      <c r="AK10" s="327"/>
      <c r="AL10" s="272"/>
      <c r="AM10" s="327"/>
      <c r="AN10" s="272"/>
      <c r="AO10" s="327"/>
      <c r="AP10" s="272"/>
      <c r="AQ10" s="327"/>
      <c r="AR10" s="272"/>
      <c r="AS10" s="327"/>
      <c r="AT10" s="272"/>
      <c r="AU10" s="576">
        <f t="shared" si="1"/>
        <v>0</v>
      </c>
      <c r="AV10" s="577">
        <f t="shared" si="0"/>
        <v>0</v>
      </c>
    </row>
    <row r="11" spans="1:48" ht="12.75" customHeight="1">
      <c r="A11" s="26" t="str">
        <f>'t1'!A11</f>
        <v>Qualifica funzionale VIII</v>
      </c>
      <c r="B11" s="189" t="str">
        <f>'t1'!B11</f>
        <v>0F8AMM</v>
      </c>
      <c r="C11" s="327"/>
      <c r="D11" s="272"/>
      <c r="E11" s="327"/>
      <c r="F11" s="272"/>
      <c r="G11" s="327"/>
      <c r="H11" s="272"/>
      <c r="I11" s="327"/>
      <c r="J11" s="272"/>
      <c r="K11" s="327"/>
      <c r="L11" s="272"/>
      <c r="M11" s="327"/>
      <c r="N11" s="272"/>
      <c r="O11" s="327"/>
      <c r="P11" s="272"/>
      <c r="Q11" s="327"/>
      <c r="R11" s="272"/>
      <c r="S11" s="327"/>
      <c r="T11" s="272"/>
      <c r="U11" s="327"/>
      <c r="V11" s="272"/>
      <c r="W11" s="327"/>
      <c r="X11" s="272"/>
      <c r="Y11" s="327"/>
      <c r="Z11" s="272"/>
      <c r="AA11" s="327"/>
      <c r="AB11" s="272"/>
      <c r="AC11" s="327"/>
      <c r="AD11" s="272"/>
      <c r="AE11" s="327"/>
      <c r="AF11" s="272"/>
      <c r="AG11" s="327"/>
      <c r="AH11" s="272"/>
      <c r="AI11" s="327"/>
      <c r="AJ11" s="272"/>
      <c r="AK11" s="327"/>
      <c r="AL11" s="272"/>
      <c r="AM11" s="327"/>
      <c r="AN11" s="272"/>
      <c r="AO11" s="327"/>
      <c r="AP11" s="272"/>
      <c r="AQ11" s="327"/>
      <c r="AR11" s="272"/>
      <c r="AS11" s="327"/>
      <c r="AT11" s="272"/>
      <c r="AU11" s="576">
        <f t="shared" si="1"/>
        <v>0</v>
      </c>
      <c r="AV11" s="577">
        <f t="shared" si="0"/>
        <v>0</v>
      </c>
    </row>
    <row r="12" spans="1:48" ht="12.75" customHeight="1">
      <c r="A12" s="26" t="str">
        <f>'t1'!A12</f>
        <v>Qualifica funzionale VII </v>
      </c>
      <c r="B12" s="189" t="str">
        <f>'t1'!B12</f>
        <v>0F7AMM</v>
      </c>
      <c r="C12" s="327"/>
      <c r="D12" s="272"/>
      <c r="E12" s="327"/>
      <c r="F12" s="272"/>
      <c r="G12" s="327"/>
      <c r="H12" s="272"/>
      <c r="I12" s="327"/>
      <c r="J12" s="272"/>
      <c r="K12" s="327"/>
      <c r="L12" s="272"/>
      <c r="M12" s="327"/>
      <c r="N12" s="272"/>
      <c r="O12" s="327"/>
      <c r="P12" s="272"/>
      <c r="Q12" s="327"/>
      <c r="R12" s="272"/>
      <c r="S12" s="327"/>
      <c r="T12" s="272"/>
      <c r="U12" s="327"/>
      <c r="V12" s="272"/>
      <c r="W12" s="327"/>
      <c r="X12" s="272"/>
      <c r="Y12" s="327"/>
      <c r="Z12" s="272"/>
      <c r="AA12" s="327"/>
      <c r="AB12" s="272"/>
      <c r="AC12" s="327"/>
      <c r="AD12" s="272"/>
      <c r="AE12" s="327"/>
      <c r="AF12" s="272"/>
      <c r="AG12" s="327"/>
      <c r="AH12" s="272"/>
      <c r="AI12" s="327"/>
      <c r="AJ12" s="272"/>
      <c r="AK12" s="327"/>
      <c r="AL12" s="272"/>
      <c r="AM12" s="327"/>
      <c r="AN12" s="272"/>
      <c r="AO12" s="327"/>
      <c r="AP12" s="272"/>
      <c r="AQ12" s="327"/>
      <c r="AR12" s="272"/>
      <c r="AS12" s="327"/>
      <c r="AT12" s="272"/>
      <c r="AU12" s="576">
        <f t="shared" si="1"/>
        <v>0</v>
      </c>
      <c r="AV12" s="577">
        <f t="shared" si="0"/>
        <v>0</v>
      </c>
    </row>
    <row r="13" spans="1:48" ht="12.75" customHeight="1">
      <c r="A13" s="26" t="str">
        <f>'t1'!A13</f>
        <v>Qualifica funzionale VI </v>
      </c>
      <c r="B13" s="189" t="str">
        <f>'t1'!B13</f>
        <v>0F6AMM</v>
      </c>
      <c r="C13" s="327"/>
      <c r="D13" s="272"/>
      <c r="E13" s="327"/>
      <c r="F13" s="272"/>
      <c r="G13" s="327"/>
      <c r="H13" s="272"/>
      <c r="I13" s="327"/>
      <c r="J13" s="272"/>
      <c r="K13" s="327"/>
      <c r="L13" s="272"/>
      <c r="M13" s="327"/>
      <c r="N13" s="272"/>
      <c r="O13" s="327"/>
      <c r="P13" s="272"/>
      <c r="Q13" s="327"/>
      <c r="R13" s="272"/>
      <c r="S13" s="327"/>
      <c r="T13" s="272"/>
      <c r="U13" s="327"/>
      <c r="V13" s="272"/>
      <c r="W13" s="327"/>
      <c r="X13" s="272"/>
      <c r="Y13" s="327"/>
      <c r="Z13" s="272"/>
      <c r="AA13" s="327"/>
      <c r="AB13" s="272"/>
      <c r="AC13" s="327"/>
      <c r="AD13" s="272"/>
      <c r="AE13" s="327"/>
      <c r="AF13" s="272"/>
      <c r="AG13" s="327"/>
      <c r="AH13" s="272"/>
      <c r="AI13" s="327"/>
      <c r="AJ13" s="272"/>
      <c r="AK13" s="327"/>
      <c r="AL13" s="272"/>
      <c r="AM13" s="327"/>
      <c r="AN13" s="272"/>
      <c r="AO13" s="327"/>
      <c r="AP13" s="272"/>
      <c r="AQ13" s="327"/>
      <c r="AR13" s="272"/>
      <c r="AS13" s="327"/>
      <c r="AT13" s="272"/>
      <c r="AU13" s="576">
        <f t="shared" si="1"/>
        <v>0</v>
      </c>
      <c r="AV13" s="577">
        <f t="shared" si="0"/>
        <v>0</v>
      </c>
    </row>
    <row r="14" spans="1:48" ht="12.75" customHeight="1">
      <c r="A14" s="26" t="str">
        <f>'t1'!A14</f>
        <v>Qualifica funzionale V </v>
      </c>
      <c r="B14" s="189" t="str">
        <f>'t1'!B14</f>
        <v>0F5AMM</v>
      </c>
      <c r="C14" s="327"/>
      <c r="D14" s="272"/>
      <c r="E14" s="327"/>
      <c r="F14" s="272"/>
      <c r="G14" s="327"/>
      <c r="H14" s="272"/>
      <c r="I14" s="327"/>
      <c r="J14" s="272"/>
      <c r="K14" s="327"/>
      <c r="L14" s="272"/>
      <c r="M14" s="327"/>
      <c r="N14" s="272"/>
      <c r="O14" s="327"/>
      <c r="P14" s="272"/>
      <c r="Q14" s="327"/>
      <c r="R14" s="272"/>
      <c r="S14" s="327"/>
      <c r="T14" s="272"/>
      <c r="U14" s="327"/>
      <c r="V14" s="272"/>
      <c r="W14" s="327"/>
      <c r="X14" s="272"/>
      <c r="Y14" s="327"/>
      <c r="Z14" s="272"/>
      <c r="AA14" s="327"/>
      <c r="AB14" s="272"/>
      <c r="AC14" s="327"/>
      <c r="AD14" s="272"/>
      <c r="AE14" s="327"/>
      <c r="AF14" s="272"/>
      <c r="AG14" s="327"/>
      <c r="AH14" s="272"/>
      <c r="AI14" s="327"/>
      <c r="AJ14" s="272"/>
      <c r="AK14" s="327"/>
      <c r="AL14" s="272"/>
      <c r="AM14" s="327"/>
      <c r="AN14" s="272"/>
      <c r="AO14" s="327"/>
      <c r="AP14" s="272"/>
      <c r="AQ14" s="327"/>
      <c r="AR14" s="272"/>
      <c r="AS14" s="327"/>
      <c r="AT14" s="272"/>
      <c r="AU14" s="576">
        <f t="shared" si="1"/>
        <v>0</v>
      </c>
      <c r="AV14" s="577">
        <f t="shared" si="0"/>
        <v>0</v>
      </c>
    </row>
    <row r="15" spans="1:48" ht="12.75" customHeight="1">
      <c r="A15" s="26" t="str">
        <f>'t1'!A15</f>
        <v>Qualifica funzionale IV </v>
      </c>
      <c r="B15" s="189" t="str">
        <f>'t1'!B15</f>
        <v>0F4AMM</v>
      </c>
      <c r="C15" s="327"/>
      <c r="D15" s="272"/>
      <c r="E15" s="327"/>
      <c r="F15" s="272"/>
      <c r="G15" s="327"/>
      <c r="H15" s="272"/>
      <c r="I15" s="327"/>
      <c r="J15" s="272"/>
      <c r="K15" s="327"/>
      <c r="L15" s="272"/>
      <c r="M15" s="327"/>
      <c r="N15" s="272"/>
      <c r="O15" s="327"/>
      <c r="P15" s="272"/>
      <c r="Q15" s="327"/>
      <c r="R15" s="272"/>
      <c r="S15" s="327"/>
      <c r="T15" s="272"/>
      <c r="U15" s="327"/>
      <c r="V15" s="272"/>
      <c r="W15" s="327"/>
      <c r="X15" s="272"/>
      <c r="Y15" s="327"/>
      <c r="Z15" s="272"/>
      <c r="AA15" s="327"/>
      <c r="AB15" s="272"/>
      <c r="AC15" s="327"/>
      <c r="AD15" s="272"/>
      <c r="AE15" s="327"/>
      <c r="AF15" s="272"/>
      <c r="AG15" s="327"/>
      <c r="AH15" s="272"/>
      <c r="AI15" s="327"/>
      <c r="AJ15" s="272"/>
      <c r="AK15" s="327"/>
      <c r="AL15" s="272"/>
      <c r="AM15" s="327"/>
      <c r="AN15" s="272"/>
      <c r="AO15" s="327"/>
      <c r="AP15" s="272"/>
      <c r="AQ15" s="327"/>
      <c r="AR15" s="272"/>
      <c r="AS15" s="327"/>
      <c r="AT15" s="272"/>
      <c r="AU15" s="576">
        <f t="shared" si="1"/>
        <v>0</v>
      </c>
      <c r="AV15" s="577">
        <f t="shared" si="0"/>
        <v>0</v>
      </c>
    </row>
    <row r="16" spans="1:48" ht="12.75" customHeight="1">
      <c r="A16" s="26" t="str">
        <f>'t1'!A16</f>
        <v>Qualifica funzionale III </v>
      </c>
      <c r="B16" s="189" t="str">
        <f>'t1'!B16</f>
        <v>0F3AMM</v>
      </c>
      <c r="C16" s="327"/>
      <c r="D16" s="272"/>
      <c r="E16" s="327"/>
      <c r="F16" s="272"/>
      <c r="G16" s="327"/>
      <c r="H16" s="272"/>
      <c r="I16" s="327"/>
      <c r="J16" s="272"/>
      <c r="K16" s="327"/>
      <c r="L16" s="272"/>
      <c r="M16" s="327"/>
      <c r="N16" s="272"/>
      <c r="O16" s="327"/>
      <c r="P16" s="272"/>
      <c r="Q16" s="327"/>
      <c r="R16" s="272"/>
      <c r="S16" s="327"/>
      <c r="T16" s="272"/>
      <c r="U16" s="327"/>
      <c r="V16" s="272"/>
      <c r="W16" s="327"/>
      <c r="X16" s="272"/>
      <c r="Y16" s="327"/>
      <c r="Z16" s="272"/>
      <c r="AA16" s="327"/>
      <c r="AB16" s="272"/>
      <c r="AC16" s="327"/>
      <c r="AD16" s="272"/>
      <c r="AE16" s="327"/>
      <c r="AF16" s="272"/>
      <c r="AG16" s="327"/>
      <c r="AH16" s="272"/>
      <c r="AI16" s="327"/>
      <c r="AJ16" s="272"/>
      <c r="AK16" s="327"/>
      <c r="AL16" s="272"/>
      <c r="AM16" s="327"/>
      <c r="AN16" s="272"/>
      <c r="AO16" s="327"/>
      <c r="AP16" s="272"/>
      <c r="AQ16" s="327"/>
      <c r="AR16" s="272"/>
      <c r="AS16" s="327"/>
      <c r="AT16" s="272"/>
      <c r="AU16" s="576">
        <f t="shared" si="1"/>
        <v>0</v>
      </c>
      <c r="AV16" s="577">
        <f t="shared" si="0"/>
        <v>0</v>
      </c>
    </row>
    <row r="17" spans="1:48" ht="12.75" customHeight="1">
      <c r="A17" s="26" t="str">
        <f>'t1'!A17</f>
        <v>Qualifica funzionale II </v>
      </c>
      <c r="B17" s="189" t="str">
        <f>'t1'!B17</f>
        <v>0F2AMM</v>
      </c>
      <c r="C17" s="327"/>
      <c r="D17" s="272"/>
      <c r="E17" s="327"/>
      <c r="F17" s="272"/>
      <c r="G17" s="327"/>
      <c r="H17" s="272"/>
      <c r="I17" s="327"/>
      <c r="J17" s="272"/>
      <c r="K17" s="327"/>
      <c r="L17" s="272"/>
      <c r="M17" s="327"/>
      <c r="N17" s="272"/>
      <c r="O17" s="327"/>
      <c r="P17" s="272"/>
      <c r="Q17" s="327"/>
      <c r="R17" s="272"/>
      <c r="S17" s="327"/>
      <c r="T17" s="272"/>
      <c r="U17" s="327"/>
      <c r="V17" s="272"/>
      <c r="W17" s="327"/>
      <c r="X17" s="272"/>
      <c r="Y17" s="327"/>
      <c r="Z17" s="272"/>
      <c r="AA17" s="327"/>
      <c r="AB17" s="272"/>
      <c r="AC17" s="327"/>
      <c r="AD17" s="272"/>
      <c r="AE17" s="327"/>
      <c r="AF17" s="272"/>
      <c r="AG17" s="327"/>
      <c r="AH17" s="272"/>
      <c r="AI17" s="327"/>
      <c r="AJ17" s="272"/>
      <c r="AK17" s="327"/>
      <c r="AL17" s="272"/>
      <c r="AM17" s="327"/>
      <c r="AN17" s="272"/>
      <c r="AO17" s="327"/>
      <c r="AP17" s="272"/>
      <c r="AQ17" s="327"/>
      <c r="AR17" s="272"/>
      <c r="AS17" s="327"/>
      <c r="AT17" s="272"/>
      <c r="AU17" s="576">
        <f t="shared" si="1"/>
        <v>0</v>
      </c>
      <c r="AV17" s="577">
        <f t="shared" si="0"/>
        <v>0</v>
      </c>
    </row>
    <row r="18" spans="1:48" ht="12.75" customHeight="1">
      <c r="A18" s="26" t="str">
        <f>'t1'!A18</f>
        <v>Qualifica funzionale I </v>
      </c>
      <c r="B18" s="189" t="str">
        <f>'t1'!B18</f>
        <v>0F1AMM</v>
      </c>
      <c r="C18" s="327"/>
      <c r="D18" s="272"/>
      <c r="E18" s="327"/>
      <c r="F18" s="272"/>
      <c r="G18" s="327"/>
      <c r="H18" s="272"/>
      <c r="I18" s="327"/>
      <c r="J18" s="272"/>
      <c r="K18" s="327"/>
      <c r="L18" s="272"/>
      <c r="M18" s="327"/>
      <c r="N18" s="272"/>
      <c r="O18" s="327"/>
      <c r="P18" s="272"/>
      <c r="Q18" s="327"/>
      <c r="R18" s="272"/>
      <c r="S18" s="327"/>
      <c r="T18" s="272"/>
      <c r="U18" s="327"/>
      <c r="V18" s="272"/>
      <c r="W18" s="327"/>
      <c r="X18" s="272"/>
      <c r="Y18" s="327"/>
      <c r="Z18" s="272"/>
      <c r="AA18" s="327"/>
      <c r="AB18" s="272"/>
      <c r="AC18" s="327"/>
      <c r="AD18" s="272"/>
      <c r="AE18" s="327"/>
      <c r="AF18" s="272"/>
      <c r="AG18" s="327"/>
      <c r="AH18" s="272"/>
      <c r="AI18" s="327"/>
      <c r="AJ18" s="272"/>
      <c r="AK18" s="327"/>
      <c r="AL18" s="272"/>
      <c r="AM18" s="327"/>
      <c r="AN18" s="272"/>
      <c r="AO18" s="327"/>
      <c r="AP18" s="272"/>
      <c r="AQ18" s="327"/>
      <c r="AR18" s="272"/>
      <c r="AS18" s="327"/>
      <c r="AT18" s="272"/>
      <c r="AU18" s="576">
        <f t="shared" si="1"/>
        <v>0</v>
      </c>
      <c r="AV18" s="577">
        <f t="shared" si="0"/>
        <v>0</v>
      </c>
    </row>
    <row r="19" spans="1:48" ht="12.75" customHeight="1">
      <c r="A19" s="26" t="str">
        <f>'t1'!A19</f>
        <v>Ufficiale forestale - q.f. 9</v>
      </c>
      <c r="B19" s="189" t="str">
        <f>'t1'!B19</f>
        <v>0F9582</v>
      </c>
      <c r="C19" s="327"/>
      <c r="D19" s="272"/>
      <c r="E19" s="327"/>
      <c r="F19" s="272"/>
      <c r="G19" s="327"/>
      <c r="H19" s="272"/>
      <c r="I19" s="327"/>
      <c r="J19" s="272"/>
      <c r="K19" s="327"/>
      <c r="L19" s="272"/>
      <c r="M19" s="327"/>
      <c r="N19" s="272"/>
      <c r="O19" s="327"/>
      <c r="P19" s="272"/>
      <c r="Q19" s="327"/>
      <c r="R19" s="272"/>
      <c r="S19" s="327"/>
      <c r="T19" s="272"/>
      <c r="U19" s="327"/>
      <c r="V19" s="272"/>
      <c r="W19" s="327"/>
      <c r="X19" s="272"/>
      <c r="Y19" s="327"/>
      <c r="Z19" s="272"/>
      <c r="AA19" s="327"/>
      <c r="AB19" s="272"/>
      <c r="AC19" s="327"/>
      <c r="AD19" s="272"/>
      <c r="AE19" s="327"/>
      <c r="AF19" s="272"/>
      <c r="AG19" s="327"/>
      <c r="AH19" s="272"/>
      <c r="AI19" s="327"/>
      <c r="AJ19" s="272"/>
      <c r="AK19" s="327"/>
      <c r="AL19" s="272"/>
      <c r="AM19" s="327"/>
      <c r="AN19" s="272"/>
      <c r="AO19" s="327"/>
      <c r="AP19" s="272"/>
      <c r="AQ19" s="327"/>
      <c r="AR19" s="272"/>
      <c r="AS19" s="327"/>
      <c r="AT19" s="272"/>
      <c r="AU19" s="576">
        <f t="shared" si="1"/>
        <v>0</v>
      </c>
      <c r="AV19" s="577">
        <f t="shared" si="0"/>
        <v>0</v>
      </c>
    </row>
    <row r="20" spans="1:48" ht="12.75" customHeight="1">
      <c r="A20" s="26" t="str">
        <f>'t1'!A20</f>
        <v>Ispettore/Ispettrice forestale - q.f. 7</v>
      </c>
      <c r="B20" s="189" t="str">
        <f>'t1'!B20</f>
        <v>0F7191</v>
      </c>
      <c r="C20" s="570"/>
      <c r="D20" s="571"/>
      <c r="E20" s="570"/>
      <c r="F20" s="571"/>
      <c r="G20" s="570"/>
      <c r="H20" s="571"/>
      <c r="I20" s="570"/>
      <c r="J20" s="571"/>
      <c r="K20" s="570"/>
      <c r="L20" s="571"/>
      <c r="M20" s="570"/>
      <c r="N20" s="571"/>
      <c r="O20" s="570"/>
      <c r="P20" s="571"/>
      <c r="Q20" s="570"/>
      <c r="R20" s="571"/>
      <c r="S20" s="570"/>
      <c r="T20" s="571"/>
      <c r="U20" s="570"/>
      <c r="V20" s="272"/>
      <c r="W20" s="327"/>
      <c r="X20" s="272"/>
      <c r="Y20" s="327"/>
      <c r="Z20" s="272"/>
      <c r="AA20" s="327"/>
      <c r="AB20" s="272"/>
      <c r="AC20" s="327"/>
      <c r="AD20" s="272"/>
      <c r="AE20" s="327"/>
      <c r="AF20" s="272"/>
      <c r="AG20" s="327"/>
      <c r="AH20" s="272"/>
      <c r="AI20" s="327"/>
      <c r="AJ20" s="272"/>
      <c r="AK20" s="327"/>
      <c r="AL20" s="272"/>
      <c r="AM20" s="327"/>
      <c r="AN20" s="272"/>
      <c r="AO20" s="327"/>
      <c r="AP20" s="272"/>
      <c r="AQ20" s="327"/>
      <c r="AR20" s="272"/>
      <c r="AS20" s="327"/>
      <c r="AT20" s="272"/>
      <c r="AU20" s="576">
        <f t="shared" si="1"/>
        <v>0</v>
      </c>
      <c r="AV20" s="577">
        <f t="shared" si="0"/>
        <v>0</v>
      </c>
    </row>
    <row r="21" spans="1:48" ht="12.75" customHeight="1">
      <c r="A21" s="26" t="str">
        <f>'t1'!A21</f>
        <v>Sovrintendente forestale - q.f. 6</v>
      </c>
      <c r="B21" s="189" t="str">
        <f>'t1'!B21</f>
        <v>0F6197</v>
      </c>
      <c r="C21" s="572"/>
      <c r="D21" s="573"/>
      <c r="E21" s="572"/>
      <c r="F21" s="573"/>
      <c r="G21" s="572"/>
      <c r="H21" s="573"/>
      <c r="I21" s="572"/>
      <c r="J21" s="573"/>
      <c r="K21" s="572"/>
      <c r="L21" s="573"/>
      <c r="M21" s="572"/>
      <c r="N21" s="573"/>
      <c r="O21" s="572"/>
      <c r="P21" s="573"/>
      <c r="Q21" s="572"/>
      <c r="R21" s="573"/>
      <c r="S21" s="572"/>
      <c r="T21" s="573"/>
      <c r="U21" s="572"/>
      <c r="V21" s="272"/>
      <c r="W21" s="327"/>
      <c r="X21" s="272"/>
      <c r="Y21" s="327"/>
      <c r="Z21" s="272"/>
      <c r="AA21" s="327"/>
      <c r="AB21" s="272"/>
      <c r="AC21" s="327"/>
      <c r="AD21" s="272"/>
      <c r="AE21" s="327"/>
      <c r="AF21" s="272"/>
      <c r="AG21" s="327"/>
      <c r="AH21" s="272"/>
      <c r="AI21" s="327"/>
      <c r="AJ21" s="272"/>
      <c r="AK21" s="327"/>
      <c r="AL21" s="272"/>
      <c r="AM21" s="327"/>
      <c r="AN21" s="272"/>
      <c r="AO21" s="327"/>
      <c r="AP21" s="272"/>
      <c r="AQ21" s="327"/>
      <c r="AR21" s="272"/>
      <c r="AS21" s="327"/>
      <c r="AT21" s="272"/>
      <c r="AU21" s="576">
        <f t="shared" si="1"/>
        <v>0</v>
      </c>
      <c r="AV21" s="577">
        <f t="shared" si="0"/>
        <v>0</v>
      </c>
    </row>
    <row r="22" spans="1:48" ht="12.75" customHeight="1">
      <c r="A22" s="26" t="str">
        <f>'t1'!A22</f>
        <v>Agente ed assistente forestale q.f.5</v>
      </c>
      <c r="B22" s="189" t="str">
        <f>'t1'!B22</f>
        <v>0F5560</v>
      </c>
      <c r="C22" s="327"/>
      <c r="D22" s="272"/>
      <c r="E22" s="327"/>
      <c r="F22" s="272"/>
      <c r="G22" s="327"/>
      <c r="H22" s="272"/>
      <c r="I22" s="327"/>
      <c r="J22" s="272"/>
      <c r="K22" s="327"/>
      <c r="L22" s="272"/>
      <c r="M22" s="327"/>
      <c r="N22" s="272"/>
      <c r="O22" s="327"/>
      <c r="P22" s="272"/>
      <c r="Q22" s="327"/>
      <c r="R22" s="272"/>
      <c r="S22" s="327"/>
      <c r="T22" s="272"/>
      <c r="U22" s="327"/>
      <c r="V22" s="272"/>
      <c r="W22" s="327"/>
      <c r="X22" s="272"/>
      <c r="Y22" s="327"/>
      <c r="Z22" s="272"/>
      <c r="AA22" s="327"/>
      <c r="AB22" s="272"/>
      <c r="AC22" s="327"/>
      <c r="AD22" s="272"/>
      <c r="AE22" s="327"/>
      <c r="AF22" s="272"/>
      <c r="AG22" s="327"/>
      <c r="AH22" s="272"/>
      <c r="AI22" s="327"/>
      <c r="AJ22" s="272"/>
      <c r="AK22" s="327"/>
      <c r="AL22" s="272"/>
      <c r="AM22" s="327"/>
      <c r="AN22" s="272"/>
      <c r="AO22" s="327"/>
      <c r="AP22" s="272"/>
      <c r="AQ22" s="327"/>
      <c r="AR22" s="272"/>
      <c r="AS22" s="327"/>
      <c r="AT22" s="272"/>
      <c r="AU22" s="576">
        <f t="shared" si="1"/>
        <v>0</v>
      </c>
      <c r="AV22" s="577">
        <f t="shared" si="0"/>
        <v>0</v>
      </c>
    </row>
    <row r="23" spans="1:48" ht="12.75" customHeight="1">
      <c r="A23" s="26" t="str">
        <f>'t1'!A23</f>
        <v>Esperto antincendio - q.f. 9</v>
      </c>
      <c r="B23" s="189" t="str">
        <f>'t1'!B23</f>
        <v>0F9IS3</v>
      </c>
      <c r="C23" s="327"/>
      <c r="D23" s="272"/>
      <c r="E23" s="327"/>
      <c r="F23" s="272"/>
      <c r="G23" s="327"/>
      <c r="H23" s="272"/>
      <c r="I23" s="327"/>
      <c r="J23" s="272"/>
      <c r="K23" s="327"/>
      <c r="L23" s="272"/>
      <c r="M23" s="327"/>
      <c r="N23" s="272"/>
      <c r="O23" s="327"/>
      <c r="P23" s="272"/>
      <c r="Q23" s="327"/>
      <c r="R23" s="272"/>
      <c r="S23" s="327"/>
      <c r="T23" s="272"/>
      <c r="U23" s="327"/>
      <c r="V23" s="272"/>
      <c r="W23" s="327"/>
      <c r="X23" s="272"/>
      <c r="Y23" s="327"/>
      <c r="Z23" s="272"/>
      <c r="AA23" s="327"/>
      <c r="AB23" s="272"/>
      <c r="AC23" s="327"/>
      <c r="AD23" s="272"/>
      <c r="AE23" s="327"/>
      <c r="AF23" s="272"/>
      <c r="AG23" s="327"/>
      <c r="AH23" s="272"/>
      <c r="AI23" s="327"/>
      <c r="AJ23" s="272"/>
      <c r="AK23" s="327"/>
      <c r="AL23" s="272"/>
      <c r="AM23" s="327"/>
      <c r="AN23" s="272"/>
      <c r="AO23" s="327"/>
      <c r="AP23" s="272"/>
      <c r="AQ23" s="327"/>
      <c r="AR23" s="272"/>
      <c r="AS23" s="327"/>
      <c r="AT23" s="272"/>
      <c r="AU23" s="576">
        <f t="shared" si="1"/>
        <v>0</v>
      </c>
      <c r="AV23" s="577">
        <f t="shared" si="0"/>
        <v>0</v>
      </c>
    </row>
    <row r="24" spans="1:48" ht="12.75" customHeight="1">
      <c r="A24" s="26" t="str">
        <f>'t1'!A24</f>
        <v>Ispettore antincendi - q.f. 7</v>
      </c>
      <c r="B24" s="189" t="str">
        <f>'t1'!B24</f>
        <v>0F7IS2</v>
      </c>
      <c r="C24" s="327"/>
      <c r="D24" s="272"/>
      <c r="E24" s="327"/>
      <c r="F24" s="272"/>
      <c r="G24" s="327"/>
      <c r="H24" s="272"/>
      <c r="I24" s="327"/>
      <c r="J24" s="272"/>
      <c r="K24" s="327"/>
      <c r="L24" s="272"/>
      <c r="M24" s="327"/>
      <c r="N24" s="272"/>
      <c r="O24" s="327"/>
      <c r="P24" s="272"/>
      <c r="Q24" s="327"/>
      <c r="R24" s="272"/>
      <c r="S24" s="327"/>
      <c r="T24" s="272"/>
      <c r="U24" s="327"/>
      <c r="V24" s="272"/>
      <c r="W24" s="327"/>
      <c r="X24" s="272"/>
      <c r="Y24" s="327"/>
      <c r="Z24" s="272"/>
      <c r="AA24" s="327"/>
      <c r="AB24" s="272"/>
      <c r="AC24" s="327"/>
      <c r="AD24" s="272"/>
      <c r="AE24" s="327"/>
      <c r="AF24" s="272"/>
      <c r="AG24" s="327"/>
      <c r="AH24" s="272"/>
      <c r="AI24" s="327"/>
      <c r="AJ24" s="272"/>
      <c r="AK24" s="327"/>
      <c r="AL24" s="272"/>
      <c r="AM24" s="327"/>
      <c r="AN24" s="272"/>
      <c r="AO24" s="327"/>
      <c r="AP24" s="272"/>
      <c r="AQ24" s="327"/>
      <c r="AR24" s="272"/>
      <c r="AS24" s="327"/>
      <c r="AT24" s="272"/>
      <c r="AU24" s="576">
        <f t="shared" si="1"/>
        <v>0</v>
      </c>
      <c r="AV24" s="577">
        <f t="shared" si="0"/>
        <v>0</v>
      </c>
    </row>
    <row r="25" spans="1:48" ht="12.75" customHeight="1">
      <c r="A25" s="26" t="str">
        <f>'t1'!A25</f>
        <v>Assistente antincendi - q.f. 6</v>
      </c>
      <c r="B25" s="189" t="str">
        <f>'t1'!B25</f>
        <v>0F6AS1</v>
      </c>
      <c r="C25" s="327"/>
      <c r="D25" s="272"/>
      <c r="E25" s="327"/>
      <c r="F25" s="272"/>
      <c r="G25" s="327"/>
      <c r="H25" s="272"/>
      <c r="I25" s="327"/>
      <c r="J25" s="272"/>
      <c r="K25" s="327"/>
      <c r="L25" s="272"/>
      <c r="M25" s="327"/>
      <c r="N25" s="272"/>
      <c r="O25" s="327"/>
      <c r="P25" s="272"/>
      <c r="Q25" s="327"/>
      <c r="R25" s="272"/>
      <c r="S25" s="327"/>
      <c r="T25" s="272"/>
      <c r="U25" s="327"/>
      <c r="V25" s="272"/>
      <c r="W25" s="327"/>
      <c r="X25" s="272"/>
      <c r="Y25" s="327"/>
      <c r="Z25" s="272"/>
      <c r="AA25" s="327"/>
      <c r="AB25" s="272"/>
      <c r="AC25" s="327"/>
      <c r="AD25" s="272"/>
      <c r="AE25" s="327"/>
      <c r="AF25" s="272"/>
      <c r="AG25" s="327"/>
      <c r="AH25" s="272"/>
      <c r="AI25" s="327"/>
      <c r="AJ25" s="272"/>
      <c r="AK25" s="327"/>
      <c r="AL25" s="272"/>
      <c r="AM25" s="327"/>
      <c r="AN25" s="272"/>
      <c r="AO25" s="327"/>
      <c r="AP25" s="272"/>
      <c r="AQ25" s="327"/>
      <c r="AR25" s="272"/>
      <c r="AS25" s="327"/>
      <c r="AT25" s="272"/>
      <c r="AU25" s="576">
        <f t="shared" si="1"/>
        <v>0</v>
      </c>
      <c r="AV25" s="577">
        <f t="shared" si="0"/>
        <v>0</v>
      </c>
    </row>
    <row r="26" spans="1:48" ht="12.75" customHeight="1">
      <c r="A26" s="26" t="str">
        <f>'t1'!A26</f>
        <v>Capo squdra e reparto - q.f. 5</v>
      </c>
      <c r="B26" s="189" t="str">
        <f>'t1'!B26</f>
        <v>0F5CSR</v>
      </c>
      <c r="C26" s="327"/>
      <c r="D26" s="272"/>
      <c r="E26" s="327"/>
      <c r="F26" s="272"/>
      <c r="G26" s="327"/>
      <c r="H26" s="272"/>
      <c r="I26" s="327"/>
      <c r="J26" s="272"/>
      <c r="K26" s="327"/>
      <c r="L26" s="272"/>
      <c r="M26" s="327"/>
      <c r="N26" s="272"/>
      <c r="O26" s="327"/>
      <c r="P26" s="272"/>
      <c r="Q26" s="327"/>
      <c r="R26" s="272"/>
      <c r="S26" s="327"/>
      <c r="T26" s="272"/>
      <c r="U26" s="327"/>
      <c r="V26" s="272"/>
      <c r="W26" s="327"/>
      <c r="X26" s="272"/>
      <c r="Y26" s="327"/>
      <c r="Z26" s="272"/>
      <c r="AA26" s="327"/>
      <c r="AB26" s="272"/>
      <c r="AC26" s="327"/>
      <c r="AD26" s="272"/>
      <c r="AE26" s="327"/>
      <c r="AF26" s="272"/>
      <c r="AG26" s="327"/>
      <c r="AH26" s="272"/>
      <c r="AI26" s="327"/>
      <c r="AJ26" s="272"/>
      <c r="AK26" s="327"/>
      <c r="AL26" s="272"/>
      <c r="AM26" s="327"/>
      <c r="AN26" s="272"/>
      <c r="AO26" s="327"/>
      <c r="AP26" s="272"/>
      <c r="AQ26" s="327"/>
      <c r="AR26" s="272"/>
      <c r="AS26" s="327"/>
      <c r="AT26" s="272"/>
      <c r="AU26" s="576">
        <f t="shared" si="1"/>
        <v>0</v>
      </c>
      <c r="AV26" s="577">
        <f t="shared" si="0"/>
        <v>0</v>
      </c>
    </row>
    <row r="27" spans="1:48" ht="12.75" customHeight="1">
      <c r="A27" s="26" t="str">
        <f>'t1'!A27</f>
        <v>Vigile del fuoco - q.f. 4</v>
      </c>
      <c r="B27" s="189" t="str">
        <f>'t1'!B27</f>
        <v>0F4VF1</v>
      </c>
      <c r="C27" s="327"/>
      <c r="D27" s="272"/>
      <c r="E27" s="327"/>
      <c r="F27" s="272"/>
      <c r="G27" s="327"/>
      <c r="H27" s="272"/>
      <c r="I27" s="327"/>
      <c r="J27" s="272"/>
      <c r="K27" s="327"/>
      <c r="L27" s="272"/>
      <c r="M27" s="327"/>
      <c r="N27" s="272"/>
      <c r="O27" s="327"/>
      <c r="P27" s="272"/>
      <c r="Q27" s="327"/>
      <c r="R27" s="272"/>
      <c r="S27" s="327"/>
      <c r="T27" s="272"/>
      <c r="U27" s="327"/>
      <c r="V27" s="272"/>
      <c r="W27" s="327"/>
      <c r="X27" s="272"/>
      <c r="Y27" s="327"/>
      <c r="Z27" s="272"/>
      <c r="AA27" s="327"/>
      <c r="AB27" s="272"/>
      <c r="AC27" s="327"/>
      <c r="AD27" s="272"/>
      <c r="AE27" s="327"/>
      <c r="AF27" s="272"/>
      <c r="AG27" s="327"/>
      <c r="AH27" s="272"/>
      <c r="AI27" s="327"/>
      <c r="AJ27" s="272"/>
      <c r="AK27" s="327"/>
      <c r="AL27" s="272"/>
      <c r="AM27" s="327"/>
      <c r="AN27" s="272"/>
      <c r="AO27" s="327"/>
      <c r="AP27" s="272"/>
      <c r="AQ27" s="327"/>
      <c r="AR27" s="272"/>
      <c r="AS27" s="327"/>
      <c r="AT27" s="272"/>
      <c r="AU27" s="576">
        <f t="shared" si="1"/>
        <v>0</v>
      </c>
      <c r="AV27" s="577">
        <f t="shared" si="0"/>
        <v>0</v>
      </c>
    </row>
    <row r="28" spans="1:48" ht="12.75" customHeight="1">
      <c r="A28" s="26" t="str">
        <f>'t1'!A28</f>
        <v>Capo cantoniere - q.f  5</v>
      </c>
      <c r="B28" s="189" t="str">
        <f>'t1'!B28</f>
        <v>0F5CAN</v>
      </c>
      <c r="C28" s="327"/>
      <c r="D28" s="272"/>
      <c r="E28" s="327"/>
      <c r="F28" s="272"/>
      <c r="G28" s="327"/>
      <c r="H28" s="272"/>
      <c r="I28" s="327"/>
      <c r="J28" s="272"/>
      <c r="K28" s="327"/>
      <c r="L28" s="272"/>
      <c r="M28" s="327"/>
      <c r="N28" s="272"/>
      <c r="O28" s="327"/>
      <c r="P28" s="272"/>
      <c r="Q28" s="327"/>
      <c r="R28" s="272"/>
      <c r="S28" s="327"/>
      <c r="T28" s="272"/>
      <c r="U28" s="327"/>
      <c r="V28" s="272"/>
      <c r="W28" s="327"/>
      <c r="X28" s="272"/>
      <c r="Y28" s="327"/>
      <c r="Z28" s="272"/>
      <c r="AA28" s="327"/>
      <c r="AB28" s="272"/>
      <c r="AC28" s="327"/>
      <c r="AD28" s="272"/>
      <c r="AE28" s="327"/>
      <c r="AF28" s="272"/>
      <c r="AG28" s="327"/>
      <c r="AH28" s="272"/>
      <c r="AI28" s="327"/>
      <c r="AJ28" s="272"/>
      <c r="AK28" s="327"/>
      <c r="AL28" s="272"/>
      <c r="AM28" s="327"/>
      <c r="AN28" s="272"/>
      <c r="AO28" s="327"/>
      <c r="AP28" s="272"/>
      <c r="AQ28" s="327"/>
      <c r="AR28" s="272"/>
      <c r="AS28" s="327"/>
      <c r="AT28" s="272"/>
      <c r="AU28" s="576">
        <f t="shared" si="1"/>
        <v>0</v>
      </c>
      <c r="AV28" s="577">
        <f t="shared" si="0"/>
        <v>0</v>
      </c>
    </row>
    <row r="29" spans="1:48" ht="12.75" customHeight="1">
      <c r="A29" s="26" t="str">
        <f>'t1'!A29</f>
        <v>Cantoniere specializzato - q.f 4</v>
      </c>
      <c r="B29" s="189" t="str">
        <f>'t1'!B29</f>
        <v>0F4CAN</v>
      </c>
      <c r="C29" s="327"/>
      <c r="D29" s="272"/>
      <c r="E29" s="327"/>
      <c r="F29" s="272"/>
      <c r="G29" s="327"/>
      <c r="H29" s="272"/>
      <c r="I29" s="327"/>
      <c r="J29" s="272"/>
      <c r="K29" s="327"/>
      <c r="L29" s="272"/>
      <c r="M29" s="327"/>
      <c r="N29" s="272"/>
      <c r="O29" s="327"/>
      <c r="P29" s="272"/>
      <c r="Q29" s="327"/>
      <c r="R29" s="272"/>
      <c r="S29" s="327"/>
      <c r="T29" s="272"/>
      <c r="U29" s="327"/>
      <c r="V29" s="272"/>
      <c r="W29" s="327"/>
      <c r="X29" s="272"/>
      <c r="Y29" s="327"/>
      <c r="Z29" s="272"/>
      <c r="AA29" s="327"/>
      <c r="AB29" s="272"/>
      <c r="AC29" s="327"/>
      <c r="AD29" s="272"/>
      <c r="AE29" s="327"/>
      <c r="AF29" s="272"/>
      <c r="AG29" s="327"/>
      <c r="AH29" s="272"/>
      <c r="AI29" s="327"/>
      <c r="AJ29" s="272"/>
      <c r="AK29" s="327"/>
      <c r="AL29" s="272"/>
      <c r="AM29" s="327"/>
      <c r="AN29" s="272"/>
      <c r="AO29" s="327"/>
      <c r="AP29" s="272"/>
      <c r="AQ29" s="327"/>
      <c r="AR29" s="272"/>
      <c r="AS29" s="327"/>
      <c r="AT29" s="272"/>
      <c r="AU29" s="576">
        <f t="shared" si="1"/>
        <v>0</v>
      </c>
      <c r="AV29" s="577">
        <f t="shared" si="0"/>
        <v>0</v>
      </c>
    </row>
    <row r="30" spans="1:48" ht="12.75" customHeight="1">
      <c r="A30" s="26" t="str">
        <f>'t1'!A30</f>
        <v>Cantoniere - q.f  3</v>
      </c>
      <c r="B30" s="189" t="str">
        <f>'t1'!B30</f>
        <v>0F3CAN</v>
      </c>
      <c r="C30" s="327"/>
      <c r="D30" s="272"/>
      <c r="E30" s="327"/>
      <c r="F30" s="272"/>
      <c r="G30" s="327"/>
      <c r="H30" s="272"/>
      <c r="I30" s="327"/>
      <c r="J30" s="272"/>
      <c r="K30" s="327"/>
      <c r="L30" s="272"/>
      <c r="M30" s="327"/>
      <c r="N30" s="272"/>
      <c r="O30" s="327"/>
      <c r="P30" s="272"/>
      <c r="Q30" s="327"/>
      <c r="R30" s="272"/>
      <c r="S30" s="327"/>
      <c r="T30" s="272"/>
      <c r="U30" s="327"/>
      <c r="V30" s="272"/>
      <c r="W30" s="327"/>
      <c r="X30" s="272"/>
      <c r="Y30" s="327"/>
      <c r="Z30" s="272"/>
      <c r="AA30" s="327"/>
      <c r="AB30" s="272"/>
      <c r="AC30" s="327"/>
      <c r="AD30" s="272"/>
      <c r="AE30" s="327"/>
      <c r="AF30" s="272"/>
      <c r="AG30" s="327"/>
      <c r="AH30" s="272"/>
      <c r="AI30" s="327"/>
      <c r="AJ30" s="272"/>
      <c r="AK30" s="327"/>
      <c r="AL30" s="272"/>
      <c r="AM30" s="327"/>
      <c r="AN30" s="272"/>
      <c r="AO30" s="327"/>
      <c r="AP30" s="272"/>
      <c r="AQ30" s="327"/>
      <c r="AR30" s="272"/>
      <c r="AS30" s="327"/>
      <c r="AT30" s="272"/>
      <c r="AU30" s="576">
        <f t="shared" si="1"/>
        <v>0</v>
      </c>
      <c r="AV30" s="577">
        <f t="shared" si="0"/>
        <v>0</v>
      </c>
    </row>
    <row r="31" spans="1:48" ht="12.75" customHeight="1">
      <c r="A31" s="26" t="str">
        <f>'t1'!A31</f>
        <v>Personale Contrattista</v>
      </c>
      <c r="B31" s="189" t="str">
        <f>'t1'!B31</f>
        <v>000061</v>
      </c>
      <c r="C31" s="327"/>
      <c r="D31" s="272"/>
      <c r="E31" s="327"/>
      <c r="F31" s="272"/>
      <c r="G31" s="327"/>
      <c r="H31" s="272"/>
      <c r="I31" s="327"/>
      <c r="J31" s="272"/>
      <c r="K31" s="327"/>
      <c r="L31" s="272"/>
      <c r="M31" s="327"/>
      <c r="N31" s="272"/>
      <c r="O31" s="327"/>
      <c r="P31" s="272"/>
      <c r="Q31" s="327"/>
      <c r="R31" s="272"/>
      <c r="S31" s="327"/>
      <c r="T31" s="272"/>
      <c r="U31" s="327"/>
      <c r="V31" s="272"/>
      <c r="W31" s="327"/>
      <c r="X31" s="272"/>
      <c r="Y31" s="327"/>
      <c r="Z31" s="272"/>
      <c r="AA31" s="327"/>
      <c r="AB31" s="272"/>
      <c r="AC31" s="327"/>
      <c r="AD31" s="272"/>
      <c r="AE31" s="327"/>
      <c r="AF31" s="272"/>
      <c r="AG31" s="327"/>
      <c r="AH31" s="272"/>
      <c r="AI31" s="327"/>
      <c r="AJ31" s="272"/>
      <c r="AK31" s="327"/>
      <c r="AL31" s="272"/>
      <c r="AM31" s="327"/>
      <c r="AN31" s="272"/>
      <c r="AO31" s="327"/>
      <c r="AP31" s="272"/>
      <c r="AQ31" s="327"/>
      <c r="AR31" s="272"/>
      <c r="AS31" s="327"/>
      <c r="AT31" s="272"/>
      <c r="AU31" s="576">
        <f t="shared" si="1"/>
        <v>0</v>
      </c>
      <c r="AV31" s="577">
        <f t="shared" si="0"/>
        <v>0</v>
      </c>
    </row>
    <row r="32" spans="1:48" ht="12.75" customHeight="1" thickBot="1">
      <c r="A32" s="26" t="str">
        <f>'t1'!A32</f>
        <v>Altre qualifiche</v>
      </c>
      <c r="B32" s="189" t="str">
        <f>'t1'!B32</f>
        <v>000000</v>
      </c>
      <c r="C32" s="327"/>
      <c r="D32" s="272"/>
      <c r="E32" s="327"/>
      <c r="F32" s="272"/>
      <c r="G32" s="327"/>
      <c r="H32" s="272"/>
      <c r="I32" s="327"/>
      <c r="J32" s="272"/>
      <c r="K32" s="327"/>
      <c r="L32" s="272"/>
      <c r="M32" s="327"/>
      <c r="N32" s="272"/>
      <c r="O32" s="327"/>
      <c r="P32" s="272"/>
      <c r="Q32" s="327"/>
      <c r="R32" s="272"/>
      <c r="S32" s="327"/>
      <c r="T32" s="272"/>
      <c r="U32" s="327"/>
      <c r="V32" s="272"/>
      <c r="W32" s="327"/>
      <c r="X32" s="272"/>
      <c r="Y32" s="327"/>
      <c r="Z32" s="272"/>
      <c r="AA32" s="327"/>
      <c r="AB32" s="272"/>
      <c r="AC32" s="327"/>
      <c r="AD32" s="272"/>
      <c r="AE32" s="327"/>
      <c r="AF32" s="272"/>
      <c r="AG32" s="327"/>
      <c r="AH32" s="272"/>
      <c r="AI32" s="327"/>
      <c r="AJ32" s="272"/>
      <c r="AK32" s="327"/>
      <c r="AL32" s="272"/>
      <c r="AM32" s="327"/>
      <c r="AN32" s="272"/>
      <c r="AO32" s="327"/>
      <c r="AP32" s="272"/>
      <c r="AQ32" s="327"/>
      <c r="AR32" s="272"/>
      <c r="AS32" s="327"/>
      <c r="AT32" s="272"/>
      <c r="AU32" s="576">
        <f t="shared" si="1"/>
        <v>0</v>
      </c>
      <c r="AV32" s="577">
        <f t="shared" si="0"/>
        <v>0</v>
      </c>
    </row>
    <row r="33" spans="1:48" ht="17.25" customHeight="1" thickBot="1" thickTop="1">
      <c r="A33" s="18" t="s">
        <v>5</v>
      </c>
      <c r="B33" s="191"/>
      <c r="C33" s="578">
        <f aca="true" t="shared" si="2" ref="C33:AV33">SUM(C6:C32)</f>
        <v>0</v>
      </c>
      <c r="D33" s="580">
        <f t="shared" si="2"/>
        <v>0</v>
      </c>
      <c r="E33" s="578">
        <f t="shared" si="2"/>
        <v>0</v>
      </c>
      <c r="F33" s="580">
        <f t="shared" si="2"/>
        <v>0</v>
      </c>
      <c r="G33" s="578">
        <f t="shared" si="2"/>
        <v>0</v>
      </c>
      <c r="H33" s="580">
        <f t="shared" si="2"/>
        <v>0</v>
      </c>
      <c r="I33" s="578">
        <f t="shared" si="2"/>
        <v>0</v>
      </c>
      <c r="J33" s="580">
        <f t="shared" si="2"/>
        <v>0</v>
      </c>
      <c r="K33" s="578">
        <f t="shared" si="2"/>
        <v>0</v>
      </c>
      <c r="L33" s="580">
        <f t="shared" si="2"/>
        <v>0</v>
      </c>
      <c r="M33" s="578">
        <f t="shared" si="2"/>
        <v>0</v>
      </c>
      <c r="N33" s="580">
        <f t="shared" si="2"/>
        <v>0</v>
      </c>
      <c r="O33" s="578">
        <f t="shared" si="2"/>
        <v>0</v>
      </c>
      <c r="P33" s="580">
        <f t="shared" si="2"/>
        <v>0</v>
      </c>
      <c r="Q33" s="578">
        <f t="shared" si="2"/>
        <v>0</v>
      </c>
      <c r="R33" s="580">
        <f t="shared" si="2"/>
        <v>0</v>
      </c>
      <c r="S33" s="578">
        <f t="shared" si="2"/>
        <v>0</v>
      </c>
      <c r="T33" s="580">
        <f t="shared" si="2"/>
        <v>0</v>
      </c>
      <c r="U33" s="578">
        <f t="shared" si="2"/>
        <v>0</v>
      </c>
      <c r="V33" s="580">
        <f t="shared" si="2"/>
        <v>0</v>
      </c>
      <c r="W33" s="578">
        <f t="shared" si="2"/>
        <v>0</v>
      </c>
      <c r="X33" s="580">
        <f t="shared" si="2"/>
        <v>0</v>
      </c>
      <c r="Y33" s="578">
        <f t="shared" si="2"/>
        <v>0</v>
      </c>
      <c r="Z33" s="580">
        <f t="shared" si="2"/>
        <v>0</v>
      </c>
      <c r="AA33" s="578">
        <f t="shared" si="2"/>
        <v>0</v>
      </c>
      <c r="AB33" s="580">
        <f t="shared" si="2"/>
        <v>0</v>
      </c>
      <c r="AC33" s="578">
        <f t="shared" si="2"/>
        <v>0</v>
      </c>
      <c r="AD33" s="580">
        <f t="shared" si="2"/>
        <v>0</v>
      </c>
      <c r="AE33" s="578">
        <f t="shared" si="2"/>
        <v>0</v>
      </c>
      <c r="AF33" s="580">
        <f t="shared" si="2"/>
        <v>0</v>
      </c>
      <c r="AG33" s="578">
        <f t="shared" si="2"/>
        <v>0</v>
      </c>
      <c r="AH33" s="580">
        <f t="shared" si="2"/>
        <v>0</v>
      </c>
      <c r="AI33" s="578">
        <f t="shared" si="2"/>
        <v>0</v>
      </c>
      <c r="AJ33" s="580">
        <f t="shared" si="2"/>
        <v>0</v>
      </c>
      <c r="AK33" s="578">
        <f t="shared" si="2"/>
        <v>0</v>
      </c>
      <c r="AL33" s="580">
        <f t="shared" si="2"/>
        <v>0</v>
      </c>
      <c r="AM33" s="578">
        <f t="shared" si="2"/>
        <v>0</v>
      </c>
      <c r="AN33" s="580">
        <f t="shared" si="2"/>
        <v>0</v>
      </c>
      <c r="AO33" s="578">
        <f t="shared" si="2"/>
        <v>0</v>
      </c>
      <c r="AP33" s="580">
        <f t="shared" si="2"/>
        <v>0</v>
      </c>
      <c r="AQ33" s="578">
        <f t="shared" si="2"/>
        <v>0</v>
      </c>
      <c r="AR33" s="580">
        <f t="shared" si="2"/>
        <v>0</v>
      </c>
      <c r="AS33" s="578">
        <f t="shared" si="2"/>
        <v>0</v>
      </c>
      <c r="AT33" s="580">
        <f t="shared" si="2"/>
        <v>0</v>
      </c>
      <c r="AU33" s="578">
        <f t="shared" si="2"/>
        <v>0</v>
      </c>
      <c r="AV33" s="579">
        <f t="shared" si="2"/>
        <v>0</v>
      </c>
    </row>
    <row r="34" spans="3:27" ht="17.25" customHeight="1">
      <c r="C34" s="28"/>
      <c r="M34" s="10"/>
      <c r="N34" s="10"/>
      <c r="O34" s="10"/>
      <c r="P34" s="10"/>
      <c r="Q34" s="10"/>
      <c r="R34" s="10"/>
      <c r="S34" s="9"/>
      <c r="T34" s="9"/>
      <c r="AA34" s="28" t="s">
        <v>128</v>
      </c>
    </row>
  </sheetData>
  <sheetProtection password="EA98" sheet="1" scenarios="1" formatColumns="0" selectLockedCells="1"/>
  <mergeCells count="6">
    <mergeCell ref="A1:B2"/>
    <mergeCell ref="G4:H4"/>
    <mergeCell ref="S2:Z2"/>
    <mergeCell ref="AO2:AV2"/>
    <mergeCell ref="C1:W1"/>
    <mergeCell ref="AA1:AS1"/>
  </mergeCells>
  <printOptions horizontalCentered="1" verticalCentered="1"/>
  <pageMargins left="0.2" right="0.2" top="0.1968503937007874" bottom="0.17" header="0.22" footer="0.19"/>
  <pageSetup horizontalDpi="300" verticalDpi="3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9"/>
  <dimension ref="A1:U36"/>
  <sheetViews>
    <sheetView showGridLines="0" workbookViewId="0" topLeftCell="A1">
      <pane xSplit="2" ySplit="7" topLeftCell="C8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4.83203125" style="33" customWidth="1"/>
    <col min="2" max="2" width="8.83203125" style="37" customWidth="1"/>
    <col min="3" max="10" width="11.33203125" style="33" customWidth="1"/>
    <col min="11" max="16384" width="10.66015625" style="33" customWidth="1"/>
  </cols>
  <sheetData>
    <row r="1" spans="1:21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M1" s="500"/>
      <c r="N1" s="33"/>
      <c r="O1" s="33"/>
      <c r="P1" s="33"/>
      <c r="Q1" s="33"/>
      <c r="R1" s="33"/>
      <c r="S1" s="33"/>
      <c r="T1" s="33"/>
      <c r="U1" s="33"/>
    </row>
    <row r="2" spans="1:10" ht="30" customHeight="1" thickBot="1">
      <c r="A2" s="30"/>
      <c r="B2" s="31"/>
      <c r="C2" s="32"/>
      <c r="D2" s="32"/>
      <c r="E2" s="32"/>
      <c r="F2" s="32"/>
      <c r="G2" s="713"/>
      <c r="H2" s="713"/>
      <c r="I2" s="713"/>
      <c r="J2" s="713"/>
    </row>
    <row r="3" spans="1:18" ht="15.75" customHeight="1" thickBot="1">
      <c r="A3" s="366"/>
      <c r="B3" s="371"/>
      <c r="C3" s="372" t="s">
        <v>212</v>
      </c>
      <c r="D3" s="372"/>
      <c r="E3" s="372"/>
      <c r="F3" s="372"/>
      <c r="G3" s="372"/>
      <c r="H3" s="372"/>
      <c r="I3" s="372"/>
      <c r="J3" s="373"/>
      <c r="K3" s="373"/>
      <c r="L3" s="373"/>
      <c r="M3" s="373"/>
      <c r="N3" s="373"/>
      <c r="O3" s="373"/>
      <c r="P3" s="373"/>
      <c r="Q3" s="373"/>
      <c r="R3" s="373"/>
    </row>
    <row r="4" spans="1:18" ht="37.5" customHeight="1" thickTop="1">
      <c r="A4" s="34" t="s">
        <v>84</v>
      </c>
      <c r="B4" s="35" t="s">
        <v>1</v>
      </c>
      <c r="C4" s="604" t="s">
        <v>7</v>
      </c>
      <c r="D4" s="605"/>
      <c r="E4" s="606" t="s">
        <v>139</v>
      </c>
      <c r="F4" s="498"/>
      <c r="G4" s="730" t="s">
        <v>291</v>
      </c>
      <c r="H4" s="731"/>
      <c r="I4" s="726" t="s">
        <v>292</v>
      </c>
      <c r="J4" s="727"/>
      <c r="K4" s="726" t="s">
        <v>261</v>
      </c>
      <c r="L4" s="727"/>
      <c r="M4" s="606" t="s">
        <v>8</v>
      </c>
      <c r="N4" s="498"/>
      <c r="O4" s="607" t="s">
        <v>140</v>
      </c>
      <c r="P4" s="605"/>
      <c r="Q4" s="499" t="s">
        <v>5</v>
      </c>
      <c r="R4" s="498"/>
    </row>
    <row r="5" spans="1:18" ht="11.25">
      <c r="A5" s="34"/>
      <c r="B5" s="35"/>
      <c r="C5" s="728" t="s">
        <v>268</v>
      </c>
      <c r="D5" s="729"/>
      <c r="E5" s="728" t="s">
        <v>269</v>
      </c>
      <c r="F5" s="729"/>
      <c r="G5" s="728" t="s">
        <v>272</v>
      </c>
      <c r="H5" s="729"/>
      <c r="I5" s="728" t="s">
        <v>273</v>
      </c>
      <c r="J5" s="729"/>
      <c r="K5" s="728" t="s">
        <v>274</v>
      </c>
      <c r="L5" s="729"/>
      <c r="M5" s="728" t="s">
        <v>270</v>
      </c>
      <c r="N5" s="729"/>
      <c r="O5" s="728" t="s">
        <v>271</v>
      </c>
      <c r="P5" s="729"/>
      <c r="Q5" s="502"/>
      <c r="R5" s="588"/>
    </row>
    <row r="6" spans="1:18" ht="12" customHeight="1">
      <c r="A6" s="34"/>
      <c r="B6" s="35"/>
      <c r="C6" s="344" t="s">
        <v>3</v>
      </c>
      <c r="D6" s="503" t="s">
        <v>4</v>
      </c>
      <c r="E6" s="344" t="s">
        <v>3</v>
      </c>
      <c r="F6" s="503" t="s">
        <v>4</v>
      </c>
      <c r="G6" s="344" t="s">
        <v>3</v>
      </c>
      <c r="H6" s="503" t="s">
        <v>4</v>
      </c>
      <c r="I6" s="344" t="s">
        <v>3</v>
      </c>
      <c r="J6" s="503" t="s">
        <v>4</v>
      </c>
      <c r="K6" s="344" t="s">
        <v>3</v>
      </c>
      <c r="L6" s="503" t="s">
        <v>4</v>
      </c>
      <c r="M6" s="344" t="s">
        <v>3</v>
      </c>
      <c r="N6" s="503" t="s">
        <v>4</v>
      </c>
      <c r="O6" s="344" t="s">
        <v>3</v>
      </c>
      <c r="P6" s="503" t="s">
        <v>4</v>
      </c>
      <c r="Q6" s="344" t="s">
        <v>3</v>
      </c>
      <c r="R6" s="503" t="s">
        <v>4</v>
      </c>
    </row>
    <row r="7" spans="1:18" s="357" customFormat="1" ht="9" thickBot="1">
      <c r="A7" s="354"/>
      <c r="B7" s="595"/>
      <c r="C7" s="355" t="s">
        <v>9</v>
      </c>
      <c r="D7" s="356" t="s">
        <v>9</v>
      </c>
      <c r="E7" s="355" t="s">
        <v>9</v>
      </c>
      <c r="F7" s="356" t="s">
        <v>9</v>
      </c>
      <c r="G7" s="355" t="s">
        <v>9</v>
      </c>
      <c r="H7" s="356" t="s">
        <v>9</v>
      </c>
      <c r="I7" s="355" t="s">
        <v>9</v>
      </c>
      <c r="J7" s="356" t="s">
        <v>9</v>
      </c>
      <c r="K7" s="355" t="s">
        <v>9</v>
      </c>
      <c r="L7" s="356" t="s">
        <v>9</v>
      </c>
      <c r="M7" s="355" t="s">
        <v>9</v>
      </c>
      <c r="N7" s="356" t="s">
        <v>9</v>
      </c>
      <c r="O7" s="355" t="s">
        <v>9</v>
      </c>
      <c r="P7" s="356" t="s">
        <v>9</v>
      </c>
      <c r="Q7" s="355" t="s">
        <v>9</v>
      </c>
      <c r="R7" s="356" t="s">
        <v>9</v>
      </c>
    </row>
    <row r="8" spans="1:18" ht="14.25" customHeight="1" thickTop="1">
      <c r="A8" s="27" t="str">
        <f>'t1'!A6</f>
        <v>Segretario A</v>
      </c>
      <c r="B8" s="281" t="str">
        <f>'t1'!B6</f>
        <v>0D0102</v>
      </c>
      <c r="C8" s="340"/>
      <c r="D8" s="341"/>
      <c r="E8" s="340"/>
      <c r="F8" s="341"/>
      <c r="G8" s="340"/>
      <c r="H8" s="341"/>
      <c r="I8" s="340"/>
      <c r="J8" s="341"/>
      <c r="K8" s="340"/>
      <c r="L8" s="341"/>
      <c r="M8" s="340"/>
      <c r="N8" s="341"/>
      <c r="O8" s="340"/>
      <c r="P8" s="341"/>
      <c r="Q8" s="585">
        <f>SUM(C8,E8,G8,I8,K8,M8,O8)</f>
        <v>0</v>
      </c>
      <c r="R8" s="586">
        <f>SUM(D8,F8,H8,J8,L8,N8,P8)</f>
        <v>0</v>
      </c>
    </row>
    <row r="9" spans="1:18" ht="14.25" customHeight="1">
      <c r="A9" s="190" t="str">
        <f>'t1'!A7</f>
        <v>Segretario B</v>
      </c>
      <c r="B9" s="271" t="str">
        <f>'t1'!B7</f>
        <v>0D0103</v>
      </c>
      <c r="C9" s="342"/>
      <c r="D9" s="343"/>
      <c r="E9" s="342"/>
      <c r="F9" s="343"/>
      <c r="G9" s="342"/>
      <c r="H9" s="343"/>
      <c r="I9" s="342"/>
      <c r="J9" s="343"/>
      <c r="K9" s="342"/>
      <c r="L9" s="343"/>
      <c r="M9" s="342"/>
      <c r="N9" s="343"/>
      <c r="O9" s="342"/>
      <c r="P9" s="343"/>
      <c r="Q9" s="583">
        <f aca="true" t="shared" si="0" ref="Q9:Q34">SUM(C9,E9,G9,I9,K9,M9,O9)</f>
        <v>0</v>
      </c>
      <c r="R9" s="587">
        <f aca="true" t="shared" si="1" ref="R9:R34">SUM(D9,F9,H9,J9,L9,N9,P9)</f>
        <v>0</v>
      </c>
    </row>
    <row r="10" spans="1:18" ht="14.25" customHeight="1">
      <c r="A10" s="190" t="str">
        <f>'t1'!A8</f>
        <v>Segretario C</v>
      </c>
      <c r="B10" s="271" t="str">
        <f>'t1'!B8</f>
        <v>0D0485</v>
      </c>
      <c r="C10" s="342"/>
      <c r="D10" s="343"/>
      <c r="E10" s="342"/>
      <c r="F10" s="343"/>
      <c r="G10" s="342"/>
      <c r="H10" s="343"/>
      <c r="I10" s="342"/>
      <c r="J10" s="343"/>
      <c r="K10" s="342"/>
      <c r="L10" s="343"/>
      <c r="M10" s="342"/>
      <c r="N10" s="343"/>
      <c r="O10" s="342"/>
      <c r="P10" s="343"/>
      <c r="Q10" s="583">
        <f t="shared" si="0"/>
        <v>0</v>
      </c>
      <c r="R10" s="587">
        <f t="shared" si="1"/>
        <v>0</v>
      </c>
    </row>
    <row r="11" spans="1:18" ht="14.25" customHeight="1">
      <c r="A11" s="190" t="str">
        <f>'t1'!A9</f>
        <v>Dirigenti</v>
      </c>
      <c r="B11" s="271" t="str">
        <f>'t1'!B9</f>
        <v>0D0164</v>
      </c>
      <c r="C11" s="342"/>
      <c r="D11" s="343"/>
      <c r="E11" s="342"/>
      <c r="F11" s="343"/>
      <c r="G11" s="342"/>
      <c r="H11" s="343"/>
      <c r="I11" s="342"/>
      <c r="J11" s="343"/>
      <c r="K11" s="342"/>
      <c r="L11" s="343"/>
      <c r="M11" s="342"/>
      <c r="N11" s="343"/>
      <c r="O11" s="342"/>
      <c r="P11" s="343"/>
      <c r="Q11" s="583">
        <f t="shared" si="0"/>
        <v>0</v>
      </c>
      <c r="R11" s="587">
        <f t="shared" si="1"/>
        <v>0</v>
      </c>
    </row>
    <row r="12" spans="1:18" ht="14.25" customHeight="1">
      <c r="A12" s="190" t="str">
        <f>'t1'!A10</f>
        <v>Qualifica funzionale IX </v>
      </c>
      <c r="B12" s="271" t="str">
        <f>'t1'!B10</f>
        <v>0F9AMM</v>
      </c>
      <c r="C12" s="342"/>
      <c r="D12" s="343"/>
      <c r="E12" s="342"/>
      <c r="F12" s="343"/>
      <c r="G12" s="342"/>
      <c r="H12" s="343"/>
      <c r="I12" s="342"/>
      <c r="J12" s="343"/>
      <c r="K12" s="342"/>
      <c r="L12" s="343"/>
      <c r="M12" s="342"/>
      <c r="N12" s="343"/>
      <c r="O12" s="342"/>
      <c r="P12" s="343"/>
      <c r="Q12" s="583">
        <f t="shared" si="0"/>
        <v>0</v>
      </c>
      <c r="R12" s="587">
        <f t="shared" si="1"/>
        <v>0</v>
      </c>
    </row>
    <row r="13" spans="1:18" ht="14.25" customHeight="1">
      <c r="A13" s="190" t="str">
        <f>'t1'!A11</f>
        <v>Qualifica funzionale VIII</v>
      </c>
      <c r="B13" s="271" t="str">
        <f>'t1'!B11</f>
        <v>0F8AMM</v>
      </c>
      <c r="C13" s="342"/>
      <c r="D13" s="343"/>
      <c r="E13" s="342"/>
      <c r="F13" s="343"/>
      <c r="G13" s="342"/>
      <c r="H13" s="343"/>
      <c r="I13" s="342"/>
      <c r="J13" s="343"/>
      <c r="K13" s="342"/>
      <c r="L13" s="343"/>
      <c r="M13" s="342"/>
      <c r="N13" s="343"/>
      <c r="O13" s="342"/>
      <c r="P13" s="343"/>
      <c r="Q13" s="583">
        <f t="shared" si="0"/>
        <v>0</v>
      </c>
      <c r="R13" s="587">
        <f t="shared" si="1"/>
        <v>0</v>
      </c>
    </row>
    <row r="14" spans="1:18" ht="14.25" customHeight="1">
      <c r="A14" s="190" t="str">
        <f>'t1'!A12</f>
        <v>Qualifica funzionale VII </v>
      </c>
      <c r="B14" s="271" t="str">
        <f>'t1'!B12</f>
        <v>0F7AMM</v>
      </c>
      <c r="C14" s="342"/>
      <c r="D14" s="343"/>
      <c r="E14" s="342"/>
      <c r="F14" s="343"/>
      <c r="G14" s="342"/>
      <c r="H14" s="343"/>
      <c r="I14" s="342"/>
      <c r="J14" s="343"/>
      <c r="K14" s="342"/>
      <c r="L14" s="343"/>
      <c r="M14" s="342"/>
      <c r="N14" s="343"/>
      <c r="O14" s="342"/>
      <c r="P14" s="343"/>
      <c r="Q14" s="583">
        <f t="shared" si="0"/>
        <v>0</v>
      </c>
      <c r="R14" s="587">
        <f t="shared" si="1"/>
        <v>0</v>
      </c>
    </row>
    <row r="15" spans="1:18" ht="14.25" customHeight="1">
      <c r="A15" s="190" t="str">
        <f>'t1'!A13</f>
        <v>Qualifica funzionale VI </v>
      </c>
      <c r="B15" s="271" t="str">
        <f>'t1'!B13</f>
        <v>0F6AMM</v>
      </c>
      <c r="C15" s="342"/>
      <c r="D15" s="343"/>
      <c r="E15" s="342"/>
      <c r="F15" s="343"/>
      <c r="G15" s="342"/>
      <c r="H15" s="343"/>
      <c r="I15" s="342"/>
      <c r="J15" s="343"/>
      <c r="K15" s="342"/>
      <c r="L15" s="343"/>
      <c r="M15" s="342"/>
      <c r="N15" s="343"/>
      <c r="O15" s="342"/>
      <c r="P15" s="343"/>
      <c r="Q15" s="583">
        <f t="shared" si="0"/>
        <v>0</v>
      </c>
      <c r="R15" s="587">
        <f t="shared" si="1"/>
        <v>0</v>
      </c>
    </row>
    <row r="16" spans="1:18" ht="14.25" customHeight="1">
      <c r="A16" s="190" t="str">
        <f>'t1'!A14</f>
        <v>Qualifica funzionale V </v>
      </c>
      <c r="B16" s="271" t="str">
        <f>'t1'!B14</f>
        <v>0F5AMM</v>
      </c>
      <c r="C16" s="342"/>
      <c r="D16" s="343"/>
      <c r="E16" s="342"/>
      <c r="F16" s="343"/>
      <c r="G16" s="342"/>
      <c r="H16" s="343"/>
      <c r="I16" s="342"/>
      <c r="J16" s="343"/>
      <c r="K16" s="342"/>
      <c r="L16" s="343"/>
      <c r="M16" s="342"/>
      <c r="N16" s="343"/>
      <c r="O16" s="342"/>
      <c r="P16" s="343"/>
      <c r="Q16" s="583">
        <f t="shared" si="0"/>
        <v>0</v>
      </c>
      <c r="R16" s="587">
        <f t="shared" si="1"/>
        <v>0</v>
      </c>
    </row>
    <row r="17" spans="1:18" ht="14.25" customHeight="1">
      <c r="A17" s="190" t="str">
        <f>'t1'!A15</f>
        <v>Qualifica funzionale IV </v>
      </c>
      <c r="B17" s="271" t="str">
        <f>'t1'!B15</f>
        <v>0F4AMM</v>
      </c>
      <c r="C17" s="342"/>
      <c r="D17" s="343"/>
      <c r="E17" s="342"/>
      <c r="F17" s="343"/>
      <c r="G17" s="342"/>
      <c r="H17" s="343"/>
      <c r="I17" s="342"/>
      <c r="J17" s="343"/>
      <c r="K17" s="342"/>
      <c r="L17" s="343"/>
      <c r="M17" s="342"/>
      <c r="N17" s="343"/>
      <c r="O17" s="342"/>
      <c r="P17" s="343"/>
      <c r="Q17" s="583">
        <f t="shared" si="0"/>
        <v>0</v>
      </c>
      <c r="R17" s="587">
        <f t="shared" si="1"/>
        <v>0</v>
      </c>
    </row>
    <row r="18" spans="1:18" ht="14.25" customHeight="1">
      <c r="A18" s="190" t="str">
        <f>'t1'!A16</f>
        <v>Qualifica funzionale III </v>
      </c>
      <c r="B18" s="271" t="str">
        <f>'t1'!B16</f>
        <v>0F3AMM</v>
      </c>
      <c r="C18" s="342"/>
      <c r="D18" s="343"/>
      <c r="E18" s="342"/>
      <c r="F18" s="343"/>
      <c r="G18" s="342"/>
      <c r="H18" s="343"/>
      <c r="I18" s="342"/>
      <c r="J18" s="343"/>
      <c r="K18" s="342"/>
      <c r="L18" s="343"/>
      <c r="M18" s="342"/>
      <c r="N18" s="343"/>
      <c r="O18" s="342"/>
      <c r="P18" s="343"/>
      <c r="Q18" s="583">
        <f t="shared" si="0"/>
        <v>0</v>
      </c>
      <c r="R18" s="587">
        <f t="shared" si="1"/>
        <v>0</v>
      </c>
    </row>
    <row r="19" spans="1:18" ht="14.25" customHeight="1">
      <c r="A19" s="190" t="str">
        <f>'t1'!A17</f>
        <v>Qualifica funzionale II </v>
      </c>
      <c r="B19" s="271" t="str">
        <f>'t1'!B17</f>
        <v>0F2AMM</v>
      </c>
      <c r="C19" s="342"/>
      <c r="D19" s="343"/>
      <c r="E19" s="342"/>
      <c r="F19" s="343"/>
      <c r="G19" s="342"/>
      <c r="H19" s="343"/>
      <c r="I19" s="342"/>
      <c r="J19" s="343"/>
      <c r="K19" s="342"/>
      <c r="L19" s="343"/>
      <c r="M19" s="342"/>
      <c r="N19" s="343"/>
      <c r="O19" s="342"/>
      <c r="P19" s="343"/>
      <c r="Q19" s="583">
        <f t="shared" si="0"/>
        <v>0</v>
      </c>
      <c r="R19" s="587">
        <f t="shared" si="1"/>
        <v>0</v>
      </c>
    </row>
    <row r="20" spans="1:18" ht="14.25" customHeight="1">
      <c r="A20" s="190" t="str">
        <f>'t1'!A18</f>
        <v>Qualifica funzionale I </v>
      </c>
      <c r="B20" s="271" t="str">
        <f>'t1'!B18</f>
        <v>0F1AMM</v>
      </c>
      <c r="C20" s="342"/>
      <c r="D20" s="343"/>
      <c r="E20" s="342"/>
      <c r="F20" s="343"/>
      <c r="G20" s="342"/>
      <c r="H20" s="343"/>
      <c r="I20" s="342"/>
      <c r="J20" s="343"/>
      <c r="K20" s="342"/>
      <c r="L20" s="343"/>
      <c r="M20" s="342"/>
      <c r="N20" s="343"/>
      <c r="O20" s="342"/>
      <c r="P20" s="343"/>
      <c r="Q20" s="583">
        <f t="shared" si="0"/>
        <v>0</v>
      </c>
      <c r="R20" s="587">
        <f t="shared" si="1"/>
        <v>0</v>
      </c>
    </row>
    <row r="21" spans="1:18" ht="14.25" customHeight="1">
      <c r="A21" s="190" t="str">
        <f>'t1'!A19</f>
        <v>Ufficiale forestale - q.f. 9</v>
      </c>
      <c r="B21" s="271" t="str">
        <f>'t1'!B19</f>
        <v>0F9582</v>
      </c>
      <c r="C21" s="342"/>
      <c r="D21" s="343"/>
      <c r="E21" s="342"/>
      <c r="F21" s="343"/>
      <c r="G21" s="342"/>
      <c r="H21" s="343"/>
      <c r="I21" s="342"/>
      <c r="J21" s="343"/>
      <c r="K21" s="342"/>
      <c r="L21" s="343"/>
      <c r="M21" s="342"/>
      <c r="N21" s="343"/>
      <c r="O21" s="342"/>
      <c r="P21" s="343"/>
      <c r="Q21" s="583">
        <f t="shared" si="0"/>
        <v>0</v>
      </c>
      <c r="R21" s="587">
        <f t="shared" si="1"/>
        <v>0</v>
      </c>
    </row>
    <row r="22" spans="1:18" ht="14.25" customHeight="1">
      <c r="A22" s="190" t="str">
        <f>'t1'!A20</f>
        <v>Ispettore/Ispettrice forestale - q.f. 7</v>
      </c>
      <c r="B22" s="271" t="str">
        <f>'t1'!B20</f>
        <v>0F7191</v>
      </c>
      <c r="C22" s="342"/>
      <c r="D22" s="343"/>
      <c r="E22" s="342"/>
      <c r="F22" s="343"/>
      <c r="G22" s="342"/>
      <c r="H22" s="343"/>
      <c r="I22" s="342"/>
      <c r="J22" s="343"/>
      <c r="K22" s="342"/>
      <c r="L22" s="343"/>
      <c r="M22" s="342"/>
      <c r="N22" s="343"/>
      <c r="O22" s="342"/>
      <c r="P22" s="343"/>
      <c r="Q22" s="583">
        <f t="shared" si="0"/>
        <v>0</v>
      </c>
      <c r="R22" s="587">
        <f t="shared" si="1"/>
        <v>0</v>
      </c>
    </row>
    <row r="23" spans="1:18" ht="14.25" customHeight="1">
      <c r="A23" s="190" t="str">
        <f>'t1'!A21</f>
        <v>Sovrintendente forestale - q.f. 6</v>
      </c>
      <c r="B23" s="271" t="str">
        <f>'t1'!B21</f>
        <v>0F6197</v>
      </c>
      <c r="C23" s="342"/>
      <c r="D23" s="343"/>
      <c r="E23" s="342"/>
      <c r="F23" s="343"/>
      <c r="G23" s="342"/>
      <c r="H23" s="343"/>
      <c r="I23" s="342"/>
      <c r="J23" s="343"/>
      <c r="K23" s="342"/>
      <c r="L23" s="343"/>
      <c r="M23" s="342"/>
      <c r="N23" s="343"/>
      <c r="O23" s="342"/>
      <c r="P23" s="343"/>
      <c r="Q23" s="583">
        <f t="shared" si="0"/>
        <v>0</v>
      </c>
      <c r="R23" s="587">
        <f t="shared" si="1"/>
        <v>0</v>
      </c>
    </row>
    <row r="24" spans="1:18" ht="14.25" customHeight="1">
      <c r="A24" s="190" t="str">
        <f>'t1'!A22</f>
        <v>Agente ed assistente forestale q.f.5</v>
      </c>
      <c r="B24" s="271" t="str">
        <f>'t1'!B22</f>
        <v>0F5560</v>
      </c>
      <c r="C24" s="342"/>
      <c r="D24" s="343"/>
      <c r="E24" s="342"/>
      <c r="F24" s="343"/>
      <c r="G24" s="342"/>
      <c r="H24" s="343"/>
      <c r="I24" s="342"/>
      <c r="J24" s="343"/>
      <c r="K24" s="342"/>
      <c r="L24" s="343"/>
      <c r="M24" s="342"/>
      <c r="N24" s="343"/>
      <c r="O24" s="342"/>
      <c r="P24" s="343"/>
      <c r="Q24" s="583">
        <f t="shared" si="0"/>
        <v>0</v>
      </c>
      <c r="R24" s="587">
        <f t="shared" si="1"/>
        <v>0</v>
      </c>
    </row>
    <row r="25" spans="1:18" ht="14.25" customHeight="1">
      <c r="A25" s="190" t="str">
        <f>'t1'!A23</f>
        <v>Esperto antincendio - q.f. 9</v>
      </c>
      <c r="B25" s="271" t="str">
        <f>'t1'!B23</f>
        <v>0F9IS3</v>
      </c>
      <c r="C25" s="342"/>
      <c r="D25" s="343"/>
      <c r="E25" s="342"/>
      <c r="F25" s="343"/>
      <c r="G25" s="342"/>
      <c r="H25" s="343"/>
      <c r="I25" s="342"/>
      <c r="J25" s="343"/>
      <c r="K25" s="342"/>
      <c r="L25" s="343"/>
      <c r="M25" s="342"/>
      <c r="N25" s="343"/>
      <c r="O25" s="342"/>
      <c r="P25" s="343"/>
      <c r="Q25" s="583">
        <f t="shared" si="0"/>
        <v>0</v>
      </c>
      <c r="R25" s="587">
        <f t="shared" si="1"/>
        <v>0</v>
      </c>
    </row>
    <row r="26" spans="1:18" ht="14.25" customHeight="1">
      <c r="A26" s="190" t="str">
        <f>'t1'!A24</f>
        <v>Ispettore antincendi - q.f. 7</v>
      </c>
      <c r="B26" s="271" t="str">
        <f>'t1'!B24</f>
        <v>0F7IS2</v>
      </c>
      <c r="C26" s="342"/>
      <c r="D26" s="343"/>
      <c r="E26" s="342"/>
      <c r="F26" s="343"/>
      <c r="G26" s="342"/>
      <c r="H26" s="343"/>
      <c r="I26" s="342"/>
      <c r="J26" s="343"/>
      <c r="K26" s="342"/>
      <c r="L26" s="343"/>
      <c r="M26" s="342"/>
      <c r="N26" s="343"/>
      <c r="O26" s="342"/>
      <c r="P26" s="343"/>
      <c r="Q26" s="583">
        <f t="shared" si="0"/>
        <v>0</v>
      </c>
      <c r="R26" s="587">
        <f t="shared" si="1"/>
        <v>0</v>
      </c>
    </row>
    <row r="27" spans="1:18" ht="14.25" customHeight="1">
      <c r="A27" s="190" t="str">
        <f>'t1'!A25</f>
        <v>Assistente antincendi - q.f. 6</v>
      </c>
      <c r="B27" s="271" t="str">
        <f>'t1'!B25</f>
        <v>0F6AS1</v>
      </c>
      <c r="C27" s="342"/>
      <c r="D27" s="343"/>
      <c r="E27" s="342"/>
      <c r="F27" s="343"/>
      <c r="G27" s="342"/>
      <c r="H27" s="343"/>
      <c r="I27" s="342"/>
      <c r="J27" s="343"/>
      <c r="K27" s="342"/>
      <c r="L27" s="343"/>
      <c r="M27" s="342"/>
      <c r="N27" s="343"/>
      <c r="O27" s="342"/>
      <c r="P27" s="343"/>
      <c r="Q27" s="583">
        <f t="shared" si="0"/>
        <v>0</v>
      </c>
      <c r="R27" s="587">
        <f t="shared" si="1"/>
        <v>0</v>
      </c>
    </row>
    <row r="28" spans="1:18" ht="14.25" customHeight="1">
      <c r="A28" s="190" t="str">
        <f>'t1'!A26</f>
        <v>Capo squdra e reparto - q.f. 5</v>
      </c>
      <c r="B28" s="271" t="str">
        <f>'t1'!B26</f>
        <v>0F5CSR</v>
      </c>
      <c r="C28" s="342"/>
      <c r="D28" s="343"/>
      <c r="E28" s="342"/>
      <c r="F28" s="343"/>
      <c r="G28" s="342"/>
      <c r="H28" s="343"/>
      <c r="I28" s="342"/>
      <c r="J28" s="343"/>
      <c r="K28" s="342"/>
      <c r="L28" s="343"/>
      <c r="M28" s="342"/>
      <c r="N28" s="343"/>
      <c r="O28" s="342"/>
      <c r="P28" s="343"/>
      <c r="Q28" s="583">
        <f t="shared" si="0"/>
        <v>0</v>
      </c>
      <c r="R28" s="587">
        <f t="shared" si="1"/>
        <v>0</v>
      </c>
    </row>
    <row r="29" spans="1:18" ht="14.25" customHeight="1">
      <c r="A29" s="190" t="str">
        <f>'t1'!A27</f>
        <v>Vigile del fuoco - q.f. 4</v>
      </c>
      <c r="B29" s="271" t="str">
        <f>'t1'!B27</f>
        <v>0F4VF1</v>
      </c>
      <c r="C29" s="342"/>
      <c r="D29" s="343"/>
      <c r="E29" s="342"/>
      <c r="F29" s="343"/>
      <c r="G29" s="342"/>
      <c r="H29" s="343"/>
      <c r="I29" s="342"/>
      <c r="J29" s="343"/>
      <c r="K29" s="342"/>
      <c r="L29" s="343"/>
      <c r="M29" s="342"/>
      <c r="N29" s="343"/>
      <c r="O29" s="342"/>
      <c r="P29" s="343"/>
      <c r="Q29" s="583">
        <f t="shared" si="0"/>
        <v>0</v>
      </c>
      <c r="R29" s="587">
        <f t="shared" si="1"/>
        <v>0</v>
      </c>
    </row>
    <row r="30" spans="1:18" ht="14.25" customHeight="1">
      <c r="A30" s="190" t="str">
        <f>'t1'!A28</f>
        <v>Capo cantoniere - q.f  5</v>
      </c>
      <c r="B30" s="271" t="str">
        <f>'t1'!B28</f>
        <v>0F5CAN</v>
      </c>
      <c r="C30" s="342"/>
      <c r="D30" s="343"/>
      <c r="E30" s="342"/>
      <c r="F30" s="343"/>
      <c r="G30" s="342"/>
      <c r="H30" s="343"/>
      <c r="I30" s="342"/>
      <c r="J30" s="343"/>
      <c r="K30" s="342"/>
      <c r="L30" s="343"/>
      <c r="M30" s="342"/>
      <c r="N30" s="343"/>
      <c r="O30" s="342"/>
      <c r="P30" s="343"/>
      <c r="Q30" s="583">
        <f t="shared" si="0"/>
        <v>0</v>
      </c>
      <c r="R30" s="587">
        <f t="shared" si="1"/>
        <v>0</v>
      </c>
    </row>
    <row r="31" spans="1:18" ht="14.25" customHeight="1">
      <c r="A31" s="190" t="str">
        <f>'t1'!A29</f>
        <v>Cantoniere specializzato - q.f 4</v>
      </c>
      <c r="B31" s="271" t="str">
        <f>'t1'!B29</f>
        <v>0F4CAN</v>
      </c>
      <c r="C31" s="342"/>
      <c r="D31" s="343"/>
      <c r="E31" s="342"/>
      <c r="F31" s="343"/>
      <c r="G31" s="342"/>
      <c r="H31" s="343"/>
      <c r="I31" s="342"/>
      <c r="J31" s="343"/>
      <c r="K31" s="342"/>
      <c r="L31" s="343"/>
      <c r="M31" s="342"/>
      <c r="N31" s="343"/>
      <c r="O31" s="342"/>
      <c r="P31" s="343"/>
      <c r="Q31" s="583">
        <f t="shared" si="0"/>
        <v>0</v>
      </c>
      <c r="R31" s="587">
        <f t="shared" si="1"/>
        <v>0</v>
      </c>
    </row>
    <row r="32" spans="1:18" ht="14.25" customHeight="1">
      <c r="A32" s="190" t="str">
        <f>'t1'!A30</f>
        <v>Cantoniere - q.f  3</v>
      </c>
      <c r="B32" s="271" t="str">
        <f>'t1'!B30</f>
        <v>0F3CAN</v>
      </c>
      <c r="C32" s="342"/>
      <c r="D32" s="343"/>
      <c r="E32" s="342"/>
      <c r="F32" s="343"/>
      <c r="G32" s="342"/>
      <c r="H32" s="343"/>
      <c r="I32" s="342"/>
      <c r="J32" s="343"/>
      <c r="K32" s="342"/>
      <c r="L32" s="343"/>
      <c r="M32" s="342"/>
      <c r="N32" s="343"/>
      <c r="O32" s="342"/>
      <c r="P32" s="343"/>
      <c r="Q32" s="583">
        <f t="shared" si="0"/>
        <v>0</v>
      </c>
      <c r="R32" s="587">
        <f t="shared" si="1"/>
        <v>0</v>
      </c>
    </row>
    <row r="33" spans="1:18" ht="14.25" customHeight="1">
      <c r="A33" s="190" t="str">
        <f>'t1'!A31</f>
        <v>Personale Contrattista</v>
      </c>
      <c r="B33" s="271" t="str">
        <f>'t1'!B31</f>
        <v>000061</v>
      </c>
      <c r="C33" s="342"/>
      <c r="D33" s="343"/>
      <c r="E33" s="342"/>
      <c r="F33" s="343"/>
      <c r="G33" s="342"/>
      <c r="H33" s="343"/>
      <c r="I33" s="342"/>
      <c r="J33" s="343"/>
      <c r="K33" s="342"/>
      <c r="L33" s="343"/>
      <c r="M33" s="342"/>
      <c r="N33" s="343"/>
      <c r="O33" s="342"/>
      <c r="P33" s="343"/>
      <c r="Q33" s="583">
        <f t="shared" si="0"/>
        <v>0</v>
      </c>
      <c r="R33" s="587">
        <f t="shared" si="1"/>
        <v>0</v>
      </c>
    </row>
    <row r="34" spans="1:18" ht="14.25" customHeight="1" thickBot="1">
      <c r="A34" s="190" t="str">
        <f>'t1'!A32</f>
        <v>Altre qualifiche</v>
      </c>
      <c r="B34" s="271" t="str">
        <f>'t1'!B32</f>
        <v>000000</v>
      </c>
      <c r="C34" s="342"/>
      <c r="D34" s="343"/>
      <c r="E34" s="342"/>
      <c r="F34" s="343"/>
      <c r="G34" s="342"/>
      <c r="H34" s="343"/>
      <c r="I34" s="342"/>
      <c r="J34" s="343"/>
      <c r="K34" s="342"/>
      <c r="L34" s="343"/>
      <c r="M34" s="342"/>
      <c r="N34" s="343"/>
      <c r="O34" s="342"/>
      <c r="P34" s="343"/>
      <c r="Q34" s="583">
        <f t="shared" si="0"/>
        <v>0</v>
      </c>
      <c r="R34" s="587">
        <f t="shared" si="1"/>
        <v>0</v>
      </c>
    </row>
    <row r="35" spans="1:18" ht="18.75" customHeight="1" thickBot="1" thickTop="1">
      <c r="A35" s="36" t="s">
        <v>5</v>
      </c>
      <c r="B35" s="524"/>
      <c r="C35" s="581">
        <f aca="true" t="shared" si="2" ref="C35:R35">SUM(C8:C34)</f>
        <v>0</v>
      </c>
      <c r="D35" s="582">
        <f t="shared" si="2"/>
        <v>0</v>
      </c>
      <c r="E35" s="581">
        <f t="shared" si="2"/>
        <v>0</v>
      </c>
      <c r="F35" s="582">
        <f t="shared" si="2"/>
        <v>0</v>
      </c>
      <c r="G35" s="581">
        <f t="shared" si="2"/>
        <v>0</v>
      </c>
      <c r="H35" s="582">
        <f t="shared" si="2"/>
        <v>0</v>
      </c>
      <c r="I35" s="581">
        <f t="shared" si="2"/>
        <v>0</v>
      </c>
      <c r="J35" s="582">
        <f t="shared" si="2"/>
        <v>0</v>
      </c>
      <c r="K35" s="581">
        <f t="shared" si="2"/>
        <v>0</v>
      </c>
      <c r="L35" s="582">
        <f t="shared" si="2"/>
        <v>0</v>
      </c>
      <c r="M35" s="581">
        <f t="shared" si="2"/>
        <v>0</v>
      </c>
      <c r="N35" s="582">
        <f t="shared" si="2"/>
        <v>0</v>
      </c>
      <c r="O35" s="581">
        <f t="shared" si="2"/>
        <v>0</v>
      </c>
      <c r="P35" s="582">
        <f t="shared" si="2"/>
        <v>0</v>
      </c>
      <c r="Q35" s="581">
        <f t="shared" si="2"/>
        <v>0</v>
      </c>
      <c r="R35" s="584">
        <f t="shared" si="2"/>
        <v>0</v>
      </c>
    </row>
    <row r="36" spans="1:9" ht="17.25" customHeight="1">
      <c r="A36" s="28"/>
      <c r="B36" s="7"/>
      <c r="C36" s="5"/>
      <c r="D36" s="5"/>
      <c r="E36" s="5"/>
      <c r="F36" s="5"/>
      <c r="G36" s="5"/>
      <c r="H36" s="5"/>
      <c r="I36" s="5"/>
    </row>
  </sheetData>
  <sheetProtection password="EA98" sheet="1" scenarios="1" formatColumns="0" selectLockedCells="1" autoFilter="0"/>
  <mergeCells count="12">
    <mergeCell ref="M5:N5"/>
    <mergeCell ref="O5:P5"/>
    <mergeCell ref="G4:H4"/>
    <mergeCell ref="I4:J4"/>
    <mergeCell ref="G5:H5"/>
    <mergeCell ref="I5:J5"/>
    <mergeCell ref="G2:J2"/>
    <mergeCell ref="A1:J1"/>
    <mergeCell ref="K4:L4"/>
    <mergeCell ref="K5:L5"/>
    <mergeCell ref="C5:D5"/>
    <mergeCell ref="E5:F5"/>
  </mergeCells>
  <printOptions horizontalCentered="1" verticalCentered="1"/>
  <pageMargins left="0" right="0" top="0.1968503937007874" bottom="0.17" header="0.17" footer="0.19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9"/>
  <dimension ref="A1:M36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6" sqref="C6"/>
    </sheetView>
  </sheetViews>
  <sheetFormatPr defaultColWidth="9.33203125" defaultRowHeight="10.5"/>
  <cols>
    <col min="1" max="1" width="45.16015625" style="5" customWidth="1"/>
    <col min="2" max="2" width="11" style="7" customWidth="1"/>
    <col min="3" max="3" width="14.83203125" style="5" customWidth="1"/>
    <col min="4" max="11" width="16.83203125" style="5" customWidth="1"/>
    <col min="12" max="16384" width="9.33203125" style="5" customWidth="1"/>
  </cols>
  <sheetData>
    <row r="1" spans="1:13" ht="33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3"/>
      <c r="K1" s="384"/>
      <c r="M1"/>
    </row>
    <row r="2" spans="1:11" ht="27" customHeight="1" thickBot="1">
      <c r="A2" s="6"/>
      <c r="H2" s="713"/>
      <c r="I2" s="713"/>
      <c r="J2" s="713"/>
      <c r="K2" s="713"/>
    </row>
    <row r="3" spans="1:11" ht="12" thickBot="1">
      <c r="A3" s="12"/>
      <c r="B3" s="13"/>
      <c r="C3" s="156" t="s">
        <v>216</v>
      </c>
      <c r="D3" s="14"/>
      <c r="E3" s="14"/>
      <c r="F3" s="14"/>
      <c r="G3" s="14"/>
      <c r="H3" s="14"/>
      <c r="I3" s="14"/>
      <c r="J3" s="151"/>
      <c r="K3" s="151"/>
    </row>
    <row r="4" spans="1:11" ht="45.75" thickTop="1">
      <c r="A4" s="29" t="s">
        <v>84</v>
      </c>
      <c r="B4" s="152" t="s">
        <v>1</v>
      </c>
      <c r="C4" s="153" t="s">
        <v>132</v>
      </c>
      <c r="D4" s="153" t="s">
        <v>85</v>
      </c>
      <c r="E4" s="153" t="s">
        <v>47</v>
      </c>
      <c r="F4" s="153" t="s">
        <v>213</v>
      </c>
      <c r="G4" s="153" t="s">
        <v>48</v>
      </c>
      <c r="H4" s="153" t="s">
        <v>129</v>
      </c>
      <c r="I4" s="153" t="s">
        <v>130</v>
      </c>
      <c r="J4" s="153" t="s">
        <v>49</v>
      </c>
      <c r="K4" s="154" t="s">
        <v>131</v>
      </c>
    </row>
    <row r="5" spans="1:11" s="337" customFormat="1" ht="9" thickBot="1">
      <c r="A5" s="358"/>
      <c r="B5" s="359"/>
      <c r="C5" s="360">
        <v>1</v>
      </c>
      <c r="D5" s="360">
        <v>2</v>
      </c>
      <c r="E5" s="360">
        <v>3</v>
      </c>
      <c r="F5" s="360">
        <v>4</v>
      </c>
      <c r="G5" s="360">
        <v>5</v>
      </c>
      <c r="H5" s="360">
        <v>6</v>
      </c>
      <c r="I5" s="360">
        <v>7</v>
      </c>
      <c r="J5" s="360">
        <v>8</v>
      </c>
      <c r="K5" s="361">
        <v>9</v>
      </c>
    </row>
    <row r="6" spans="1:11" ht="15" customHeight="1" thickTop="1">
      <c r="A6" s="27" t="str">
        <f>'t1'!A6</f>
        <v>Segretario A</v>
      </c>
      <c r="B6" s="281" t="str">
        <f>'t1'!B6</f>
        <v>0D0102</v>
      </c>
      <c r="C6" s="671"/>
      <c r="D6" s="253"/>
      <c r="E6" s="253"/>
      <c r="F6" s="253"/>
      <c r="G6" s="253"/>
      <c r="H6" s="253"/>
      <c r="I6" s="253"/>
      <c r="J6" s="254"/>
      <c r="K6" s="591">
        <f>(D6+E6+F6+G6+H6+I6)-J6</f>
        <v>0</v>
      </c>
    </row>
    <row r="7" spans="1:11" ht="15" customHeight="1">
      <c r="A7" s="190" t="str">
        <f>'t1'!A7</f>
        <v>Segretario B</v>
      </c>
      <c r="B7" s="271" t="str">
        <f>'t1'!B7</f>
        <v>0D0103</v>
      </c>
      <c r="C7" s="671"/>
      <c r="D7" s="253"/>
      <c r="E7" s="253"/>
      <c r="F7" s="253"/>
      <c r="G7" s="253"/>
      <c r="H7" s="253"/>
      <c r="I7" s="253"/>
      <c r="J7" s="254"/>
      <c r="K7" s="591">
        <f aca="true" t="shared" si="0" ref="K7:K33">(D7+E7+F7+G7+H7+I7)-J7</f>
        <v>0</v>
      </c>
    </row>
    <row r="8" spans="1:11" ht="15" customHeight="1">
      <c r="A8" s="190" t="str">
        <f>'t1'!A8</f>
        <v>Segretario C</v>
      </c>
      <c r="B8" s="271" t="str">
        <f>'t1'!B8</f>
        <v>0D0485</v>
      </c>
      <c r="C8" s="671"/>
      <c r="D8" s="253"/>
      <c r="E8" s="253"/>
      <c r="F8" s="253"/>
      <c r="G8" s="253"/>
      <c r="H8" s="253"/>
      <c r="I8" s="253"/>
      <c r="J8" s="254"/>
      <c r="K8" s="591">
        <f t="shared" si="0"/>
        <v>0</v>
      </c>
    </row>
    <row r="9" spans="1:11" ht="15" customHeight="1">
      <c r="A9" s="190" t="str">
        <f>'t1'!A9</f>
        <v>Dirigenti</v>
      </c>
      <c r="B9" s="271" t="str">
        <f>'t1'!B9</f>
        <v>0D0164</v>
      </c>
      <c r="C9" s="671"/>
      <c r="D9" s="253"/>
      <c r="E9" s="253"/>
      <c r="F9" s="253"/>
      <c r="G9" s="253"/>
      <c r="H9" s="253"/>
      <c r="I9" s="253"/>
      <c r="J9" s="254"/>
      <c r="K9" s="591">
        <f t="shared" si="0"/>
        <v>0</v>
      </c>
    </row>
    <row r="10" spans="1:11" ht="15" customHeight="1">
      <c r="A10" s="190" t="str">
        <f>'t1'!A10</f>
        <v>Qualifica funzionale IX </v>
      </c>
      <c r="B10" s="271" t="str">
        <f>'t1'!B10</f>
        <v>0F9AMM</v>
      </c>
      <c r="C10" s="671"/>
      <c r="D10" s="253"/>
      <c r="E10" s="253"/>
      <c r="F10" s="253"/>
      <c r="G10" s="253"/>
      <c r="H10" s="253"/>
      <c r="I10" s="253"/>
      <c r="J10" s="254"/>
      <c r="K10" s="591">
        <f t="shared" si="0"/>
        <v>0</v>
      </c>
    </row>
    <row r="11" spans="1:11" ht="15" customHeight="1">
      <c r="A11" s="190" t="str">
        <f>'t1'!A11</f>
        <v>Qualifica funzionale VIII</v>
      </c>
      <c r="B11" s="271" t="str">
        <f>'t1'!B11</f>
        <v>0F8AMM</v>
      </c>
      <c r="C11" s="671"/>
      <c r="D11" s="253"/>
      <c r="E11" s="253"/>
      <c r="F11" s="253"/>
      <c r="G11" s="253"/>
      <c r="H11" s="253"/>
      <c r="I11" s="253"/>
      <c r="J11" s="254"/>
      <c r="K11" s="591">
        <f t="shared" si="0"/>
        <v>0</v>
      </c>
    </row>
    <row r="12" spans="1:11" ht="15" customHeight="1">
      <c r="A12" s="190" t="str">
        <f>'t1'!A12</f>
        <v>Qualifica funzionale VII </v>
      </c>
      <c r="B12" s="271" t="str">
        <f>'t1'!B12</f>
        <v>0F7AMM</v>
      </c>
      <c r="C12" s="671"/>
      <c r="D12" s="253"/>
      <c r="E12" s="253"/>
      <c r="F12" s="253"/>
      <c r="G12" s="253"/>
      <c r="H12" s="253"/>
      <c r="I12" s="253"/>
      <c r="J12" s="254"/>
      <c r="K12" s="591">
        <f t="shared" si="0"/>
        <v>0</v>
      </c>
    </row>
    <row r="13" spans="1:11" ht="15" customHeight="1">
      <c r="A13" s="190" t="str">
        <f>'t1'!A13</f>
        <v>Qualifica funzionale VI </v>
      </c>
      <c r="B13" s="271" t="str">
        <f>'t1'!B13</f>
        <v>0F6AMM</v>
      </c>
      <c r="C13" s="671"/>
      <c r="D13" s="253"/>
      <c r="E13" s="253"/>
      <c r="F13" s="253"/>
      <c r="G13" s="253"/>
      <c r="H13" s="253"/>
      <c r="I13" s="253"/>
      <c r="J13" s="254"/>
      <c r="K13" s="591">
        <f t="shared" si="0"/>
        <v>0</v>
      </c>
    </row>
    <row r="14" spans="1:11" ht="15" customHeight="1">
      <c r="A14" s="190" t="str">
        <f>'t1'!A14</f>
        <v>Qualifica funzionale V </v>
      </c>
      <c r="B14" s="271" t="str">
        <f>'t1'!B14</f>
        <v>0F5AMM</v>
      </c>
      <c r="C14" s="671"/>
      <c r="D14" s="253"/>
      <c r="E14" s="253"/>
      <c r="F14" s="253"/>
      <c r="G14" s="253"/>
      <c r="H14" s="253"/>
      <c r="I14" s="253"/>
      <c r="J14" s="254"/>
      <c r="K14" s="591">
        <f t="shared" si="0"/>
        <v>0</v>
      </c>
    </row>
    <row r="15" spans="1:11" ht="15" customHeight="1">
      <c r="A15" s="190" t="str">
        <f>'t1'!A15</f>
        <v>Qualifica funzionale IV </v>
      </c>
      <c r="B15" s="271" t="str">
        <f>'t1'!B15</f>
        <v>0F4AMM</v>
      </c>
      <c r="C15" s="671"/>
      <c r="D15" s="253"/>
      <c r="E15" s="253"/>
      <c r="F15" s="253"/>
      <c r="G15" s="253"/>
      <c r="H15" s="253"/>
      <c r="I15" s="253"/>
      <c r="J15" s="254"/>
      <c r="K15" s="591">
        <f t="shared" si="0"/>
        <v>0</v>
      </c>
    </row>
    <row r="16" spans="1:11" ht="15" customHeight="1">
      <c r="A16" s="190" t="str">
        <f>'t1'!A16</f>
        <v>Qualifica funzionale III </v>
      </c>
      <c r="B16" s="271" t="str">
        <f>'t1'!B16</f>
        <v>0F3AMM</v>
      </c>
      <c r="C16" s="671"/>
      <c r="D16" s="253"/>
      <c r="E16" s="253"/>
      <c r="F16" s="253"/>
      <c r="G16" s="253"/>
      <c r="H16" s="253"/>
      <c r="I16" s="253"/>
      <c r="J16" s="254"/>
      <c r="K16" s="591">
        <f t="shared" si="0"/>
        <v>0</v>
      </c>
    </row>
    <row r="17" spans="1:11" ht="15" customHeight="1">
      <c r="A17" s="190" t="str">
        <f>'t1'!A17</f>
        <v>Qualifica funzionale II </v>
      </c>
      <c r="B17" s="271" t="str">
        <f>'t1'!B17</f>
        <v>0F2AMM</v>
      </c>
      <c r="C17" s="671"/>
      <c r="D17" s="253"/>
      <c r="E17" s="253"/>
      <c r="F17" s="253"/>
      <c r="G17" s="253"/>
      <c r="H17" s="253"/>
      <c r="I17" s="253"/>
      <c r="J17" s="254"/>
      <c r="K17" s="591">
        <f t="shared" si="0"/>
        <v>0</v>
      </c>
    </row>
    <row r="18" spans="1:11" ht="15" customHeight="1">
      <c r="A18" s="190" t="str">
        <f>'t1'!A18</f>
        <v>Qualifica funzionale I </v>
      </c>
      <c r="B18" s="271" t="str">
        <f>'t1'!B18</f>
        <v>0F1AMM</v>
      </c>
      <c r="C18" s="671"/>
      <c r="D18" s="253"/>
      <c r="E18" s="253"/>
      <c r="F18" s="253"/>
      <c r="G18" s="253"/>
      <c r="H18" s="253"/>
      <c r="I18" s="253"/>
      <c r="J18" s="254"/>
      <c r="K18" s="591">
        <f t="shared" si="0"/>
        <v>0</v>
      </c>
    </row>
    <row r="19" spans="1:11" ht="15" customHeight="1">
      <c r="A19" s="190" t="str">
        <f>'t1'!A19</f>
        <v>Ufficiale forestale - q.f. 9</v>
      </c>
      <c r="B19" s="271" t="str">
        <f>'t1'!B19</f>
        <v>0F9582</v>
      </c>
      <c r="C19" s="671"/>
      <c r="D19" s="253"/>
      <c r="E19" s="253"/>
      <c r="F19" s="253"/>
      <c r="G19" s="253"/>
      <c r="H19" s="253"/>
      <c r="I19" s="253"/>
      <c r="J19" s="254"/>
      <c r="K19" s="591">
        <f t="shared" si="0"/>
        <v>0</v>
      </c>
    </row>
    <row r="20" spans="1:11" ht="15" customHeight="1">
      <c r="A20" s="190" t="str">
        <f>'t1'!A20</f>
        <v>Ispettore/Ispettrice forestale - q.f. 7</v>
      </c>
      <c r="B20" s="271" t="str">
        <f>'t1'!B20</f>
        <v>0F7191</v>
      </c>
      <c r="C20" s="671"/>
      <c r="D20" s="253"/>
      <c r="E20" s="253"/>
      <c r="F20" s="253"/>
      <c r="G20" s="253"/>
      <c r="H20" s="253"/>
      <c r="I20" s="253"/>
      <c r="J20" s="254"/>
      <c r="K20" s="591">
        <f t="shared" si="0"/>
        <v>0</v>
      </c>
    </row>
    <row r="21" spans="1:11" ht="15" customHeight="1">
      <c r="A21" s="190" t="str">
        <f>'t1'!A21</f>
        <v>Sovrintendente forestale - q.f. 6</v>
      </c>
      <c r="B21" s="271" t="str">
        <f>'t1'!B21</f>
        <v>0F6197</v>
      </c>
      <c r="C21" s="671"/>
      <c r="D21" s="253"/>
      <c r="E21" s="253"/>
      <c r="F21" s="253"/>
      <c r="G21" s="253"/>
      <c r="H21" s="253"/>
      <c r="I21" s="253"/>
      <c r="J21" s="254"/>
      <c r="K21" s="591">
        <f t="shared" si="0"/>
        <v>0</v>
      </c>
    </row>
    <row r="22" spans="1:11" ht="15" customHeight="1">
      <c r="A22" s="190" t="str">
        <f>'t1'!A22</f>
        <v>Agente ed assistente forestale q.f.5</v>
      </c>
      <c r="B22" s="271" t="str">
        <f>'t1'!B22</f>
        <v>0F5560</v>
      </c>
      <c r="C22" s="671"/>
      <c r="D22" s="253"/>
      <c r="E22" s="253"/>
      <c r="F22" s="253"/>
      <c r="G22" s="253"/>
      <c r="H22" s="253"/>
      <c r="I22" s="253"/>
      <c r="J22" s="254"/>
      <c r="K22" s="591">
        <f t="shared" si="0"/>
        <v>0</v>
      </c>
    </row>
    <row r="23" spans="1:11" ht="15" customHeight="1">
      <c r="A23" s="190" t="str">
        <f>'t1'!A23</f>
        <v>Esperto antincendio - q.f. 9</v>
      </c>
      <c r="B23" s="271" t="str">
        <f>'t1'!B23</f>
        <v>0F9IS3</v>
      </c>
      <c r="C23" s="671"/>
      <c r="D23" s="253"/>
      <c r="E23" s="253"/>
      <c r="F23" s="253"/>
      <c r="G23" s="253"/>
      <c r="H23" s="253"/>
      <c r="I23" s="253"/>
      <c r="J23" s="254"/>
      <c r="K23" s="591">
        <f t="shared" si="0"/>
        <v>0</v>
      </c>
    </row>
    <row r="24" spans="1:11" ht="15" customHeight="1">
      <c r="A24" s="190" t="str">
        <f>'t1'!A24</f>
        <v>Ispettore antincendi - q.f. 7</v>
      </c>
      <c r="B24" s="271" t="str">
        <f>'t1'!B24</f>
        <v>0F7IS2</v>
      </c>
      <c r="C24" s="671"/>
      <c r="D24" s="253"/>
      <c r="E24" s="253"/>
      <c r="F24" s="253"/>
      <c r="G24" s="253"/>
      <c r="H24" s="253"/>
      <c r="I24" s="253"/>
      <c r="J24" s="254"/>
      <c r="K24" s="591">
        <f t="shared" si="0"/>
        <v>0</v>
      </c>
    </row>
    <row r="25" spans="1:11" ht="15" customHeight="1">
      <c r="A25" s="190" t="str">
        <f>'t1'!A25</f>
        <v>Assistente antincendi - q.f. 6</v>
      </c>
      <c r="B25" s="271" t="str">
        <f>'t1'!B25</f>
        <v>0F6AS1</v>
      </c>
      <c r="C25" s="671"/>
      <c r="D25" s="253"/>
      <c r="E25" s="253"/>
      <c r="F25" s="253"/>
      <c r="G25" s="253"/>
      <c r="H25" s="253"/>
      <c r="I25" s="253"/>
      <c r="J25" s="254"/>
      <c r="K25" s="591">
        <f t="shared" si="0"/>
        <v>0</v>
      </c>
    </row>
    <row r="26" spans="1:11" ht="15" customHeight="1">
      <c r="A26" s="190" t="str">
        <f>'t1'!A26</f>
        <v>Capo squdra e reparto - q.f. 5</v>
      </c>
      <c r="B26" s="271" t="str">
        <f>'t1'!B26</f>
        <v>0F5CSR</v>
      </c>
      <c r="C26" s="671"/>
      <c r="D26" s="253"/>
      <c r="E26" s="253"/>
      <c r="F26" s="253"/>
      <c r="G26" s="253"/>
      <c r="H26" s="253"/>
      <c r="I26" s="253"/>
      <c r="J26" s="254"/>
      <c r="K26" s="591">
        <f t="shared" si="0"/>
        <v>0</v>
      </c>
    </row>
    <row r="27" spans="1:11" ht="15" customHeight="1">
      <c r="A27" s="190" t="str">
        <f>'t1'!A27</f>
        <v>Vigile del fuoco - q.f. 4</v>
      </c>
      <c r="B27" s="271" t="str">
        <f>'t1'!B27</f>
        <v>0F4VF1</v>
      </c>
      <c r="C27" s="671"/>
      <c r="D27" s="253"/>
      <c r="E27" s="253"/>
      <c r="F27" s="253"/>
      <c r="G27" s="253"/>
      <c r="H27" s="253"/>
      <c r="I27" s="253"/>
      <c r="J27" s="254"/>
      <c r="K27" s="591">
        <f t="shared" si="0"/>
        <v>0</v>
      </c>
    </row>
    <row r="28" spans="1:11" ht="15" customHeight="1">
      <c r="A28" s="190" t="str">
        <f>'t1'!A28</f>
        <v>Capo cantoniere - q.f  5</v>
      </c>
      <c r="B28" s="271" t="str">
        <f>'t1'!B28</f>
        <v>0F5CAN</v>
      </c>
      <c r="C28" s="671"/>
      <c r="D28" s="253"/>
      <c r="E28" s="253"/>
      <c r="F28" s="253"/>
      <c r="G28" s="253"/>
      <c r="H28" s="253"/>
      <c r="I28" s="253"/>
      <c r="J28" s="254"/>
      <c r="K28" s="591">
        <f t="shared" si="0"/>
        <v>0</v>
      </c>
    </row>
    <row r="29" spans="1:11" ht="15" customHeight="1">
      <c r="A29" s="190" t="str">
        <f>'t1'!A29</f>
        <v>Cantoniere specializzato - q.f 4</v>
      </c>
      <c r="B29" s="271" t="str">
        <f>'t1'!B29</f>
        <v>0F4CAN</v>
      </c>
      <c r="C29" s="671"/>
      <c r="D29" s="253"/>
      <c r="E29" s="253"/>
      <c r="F29" s="253"/>
      <c r="G29" s="253"/>
      <c r="H29" s="253"/>
      <c r="I29" s="253"/>
      <c r="J29" s="254"/>
      <c r="K29" s="591">
        <f t="shared" si="0"/>
        <v>0</v>
      </c>
    </row>
    <row r="30" spans="1:11" ht="15" customHeight="1">
      <c r="A30" s="190" t="str">
        <f>'t1'!A30</f>
        <v>Cantoniere - q.f  3</v>
      </c>
      <c r="B30" s="271" t="str">
        <f>'t1'!B30</f>
        <v>0F3CAN</v>
      </c>
      <c r="C30" s="671"/>
      <c r="D30" s="253"/>
      <c r="E30" s="253"/>
      <c r="F30" s="253"/>
      <c r="G30" s="253"/>
      <c r="H30" s="253"/>
      <c r="I30" s="253"/>
      <c r="J30" s="254"/>
      <c r="K30" s="591">
        <f t="shared" si="0"/>
        <v>0</v>
      </c>
    </row>
    <row r="31" spans="1:11" ht="15" customHeight="1">
      <c r="A31" s="190" t="str">
        <f>'t1'!A31</f>
        <v>Personale Contrattista</v>
      </c>
      <c r="B31" s="271" t="str">
        <f>'t1'!B31</f>
        <v>000061</v>
      </c>
      <c r="C31" s="671"/>
      <c r="D31" s="253"/>
      <c r="E31" s="253"/>
      <c r="F31" s="253"/>
      <c r="G31" s="253"/>
      <c r="H31" s="253"/>
      <c r="I31" s="253"/>
      <c r="J31" s="254"/>
      <c r="K31" s="591">
        <f t="shared" si="0"/>
        <v>0</v>
      </c>
    </row>
    <row r="32" spans="1:11" ht="15" customHeight="1" thickBot="1">
      <c r="A32" s="190" t="str">
        <f>'t1'!A32</f>
        <v>Altre qualifiche</v>
      </c>
      <c r="B32" s="271" t="str">
        <f>'t1'!B32</f>
        <v>000000</v>
      </c>
      <c r="C32" s="671"/>
      <c r="D32" s="253"/>
      <c r="E32" s="253"/>
      <c r="F32" s="253"/>
      <c r="G32" s="253"/>
      <c r="H32" s="253"/>
      <c r="I32" s="253"/>
      <c r="J32" s="254"/>
      <c r="K32" s="591">
        <f t="shared" si="0"/>
        <v>0</v>
      </c>
    </row>
    <row r="33" spans="1:11" ht="19.5" customHeight="1" thickBot="1" thickTop="1">
      <c r="A33" s="149" t="s">
        <v>5</v>
      </c>
      <c r="B33" s="150"/>
      <c r="C33" s="662">
        <f>SUM(C6:C32)</f>
        <v>0</v>
      </c>
      <c r="D33" s="589">
        <f aca="true" t="shared" si="1" ref="D33:J33">SUM(D6:D32)</f>
        <v>0</v>
      </c>
      <c r="E33" s="589">
        <f t="shared" si="1"/>
        <v>0</v>
      </c>
      <c r="F33" s="589">
        <f t="shared" si="1"/>
        <v>0</v>
      </c>
      <c r="G33" s="589">
        <f t="shared" si="1"/>
        <v>0</v>
      </c>
      <c r="H33" s="589">
        <f t="shared" si="1"/>
        <v>0</v>
      </c>
      <c r="I33" s="589">
        <f t="shared" si="1"/>
        <v>0</v>
      </c>
      <c r="J33" s="589">
        <f t="shared" si="1"/>
        <v>0</v>
      </c>
      <c r="K33" s="590">
        <f t="shared" si="0"/>
        <v>0</v>
      </c>
    </row>
    <row r="34" spans="1:11" s="49" customFormat="1" ht="11.25">
      <c r="A34" s="28"/>
      <c r="B34" s="7"/>
      <c r="C34" s="5"/>
      <c r="D34" s="5"/>
      <c r="E34" s="5"/>
      <c r="F34" s="5"/>
      <c r="G34" s="5"/>
      <c r="H34" s="5"/>
      <c r="I34" s="5"/>
      <c r="J34" s="5"/>
      <c r="K34" s="5"/>
    </row>
    <row r="35" ht="11.25">
      <c r="A35" s="5" t="s">
        <v>134</v>
      </c>
    </row>
    <row r="36" ht="11.25">
      <c r="A36" s="5" t="s">
        <v>135</v>
      </c>
    </row>
  </sheetData>
  <sheetProtection password="EA98" sheet="1" scenarios="1" formatColumns="0" selectLockedCells="1"/>
  <mergeCells count="2">
    <mergeCell ref="H2:K2"/>
    <mergeCell ref="A1:I1"/>
  </mergeCells>
  <dataValidations count="1">
    <dataValidation type="whole" allowBlank="1" showInputMessage="1" showErrorMessage="1" errorTitle="ERRORE NEL DATO IMMESSO" error="INSERIRE SOLO NUMERI INTERI" sqref="D6:J32">
      <formula1>1</formula1>
      <formula2>999999999999</formula2>
    </dataValidation>
  </dataValidations>
  <printOptions horizontalCentered="1" verticalCentered="1"/>
  <pageMargins left="0" right="0" top="0.1968503937007874" bottom="0.17" header="0.19" footer="0.17"/>
  <pageSetup horizontalDpi="300" verticalDpi="300" orientation="landscape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0"/>
  <dimension ref="A1:R38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6" sqref="C6"/>
    </sheetView>
  </sheetViews>
  <sheetFormatPr defaultColWidth="9.33203125" defaultRowHeight="10.5"/>
  <cols>
    <col min="1" max="1" width="44.16015625" style="5" customWidth="1"/>
    <col min="2" max="2" width="8.66015625" style="7" customWidth="1"/>
    <col min="3" max="13" width="12.66015625" style="5" customWidth="1"/>
    <col min="14" max="14" width="14.33203125" style="5" customWidth="1"/>
    <col min="15" max="16384" width="9.33203125" style="5" customWidth="1"/>
  </cols>
  <sheetData>
    <row r="1" spans="1:14" ht="36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384"/>
    </row>
    <row r="2" spans="1:14" ht="27" customHeight="1" thickBot="1">
      <c r="A2" s="6"/>
      <c r="F2" s="136"/>
      <c r="G2" s="136"/>
      <c r="H2" s="136"/>
      <c r="I2" s="136"/>
      <c r="J2" s="136"/>
      <c r="K2" s="136"/>
      <c r="L2" s="136"/>
      <c r="M2" s="136"/>
      <c r="N2" s="597"/>
    </row>
    <row r="3" spans="1:14" ht="13.5" thickBot="1">
      <c r="A3" s="12"/>
      <c r="B3" s="13"/>
      <c r="C3" s="385" t="s">
        <v>216</v>
      </c>
      <c r="D3" s="17"/>
      <c r="E3" s="126"/>
      <c r="F3" s="126"/>
      <c r="G3" s="126"/>
      <c r="H3" s="126"/>
      <c r="I3" s="126"/>
      <c r="J3" s="126"/>
      <c r="K3" s="126"/>
      <c r="L3" s="126"/>
      <c r="M3" s="126"/>
      <c r="N3" s="131"/>
    </row>
    <row r="4" spans="1:14" ht="48" customHeight="1" thickTop="1">
      <c r="A4" s="362" t="s">
        <v>84</v>
      </c>
      <c r="B4" s="363" t="s">
        <v>1</v>
      </c>
      <c r="C4" s="610" t="s">
        <v>340</v>
      </c>
      <c r="D4" s="610" t="s">
        <v>341</v>
      </c>
      <c r="E4" s="601" t="s">
        <v>342</v>
      </c>
      <c r="F4" s="601" t="s">
        <v>343</v>
      </c>
      <c r="G4" s="601" t="s">
        <v>293</v>
      </c>
      <c r="H4" s="601" t="s">
        <v>344</v>
      </c>
      <c r="I4" s="602" t="s">
        <v>345</v>
      </c>
      <c r="J4" s="602" t="s">
        <v>346</v>
      </c>
      <c r="K4" s="602" t="s">
        <v>286</v>
      </c>
      <c r="L4" s="602" t="s">
        <v>347</v>
      </c>
      <c r="M4" s="602" t="s">
        <v>287</v>
      </c>
      <c r="N4" s="146" t="s">
        <v>100</v>
      </c>
    </row>
    <row r="5" spans="1:14" ht="14.25" customHeight="1" thickBot="1">
      <c r="A5" s="169"/>
      <c r="B5" s="147"/>
      <c r="C5" s="608" t="s">
        <v>288</v>
      </c>
      <c r="D5" s="608" t="s">
        <v>348</v>
      </c>
      <c r="E5" s="608" t="s">
        <v>361</v>
      </c>
      <c r="F5" s="608" t="s">
        <v>246</v>
      </c>
      <c r="G5" s="608" t="s">
        <v>247</v>
      </c>
      <c r="H5" s="609" t="s">
        <v>349</v>
      </c>
      <c r="I5" s="609" t="s">
        <v>350</v>
      </c>
      <c r="J5" s="609" t="s">
        <v>248</v>
      </c>
      <c r="K5" s="609" t="s">
        <v>249</v>
      </c>
      <c r="L5" s="609" t="s">
        <v>250</v>
      </c>
      <c r="M5" s="609" t="s">
        <v>251</v>
      </c>
      <c r="N5" s="148" t="s">
        <v>46</v>
      </c>
    </row>
    <row r="6" spans="1:14" ht="15.75" customHeight="1" thickTop="1">
      <c r="A6" s="27" t="str">
        <f>'t1'!A6</f>
        <v>Segretario A</v>
      </c>
      <c r="B6" s="281" t="str">
        <f>'t1'!B6</f>
        <v>0D0102</v>
      </c>
      <c r="C6" s="255"/>
      <c r="D6" s="255"/>
      <c r="E6" s="256"/>
      <c r="F6" s="256"/>
      <c r="G6" s="256"/>
      <c r="H6" s="256"/>
      <c r="I6" s="256"/>
      <c r="J6" s="256"/>
      <c r="K6" s="256"/>
      <c r="L6" s="256"/>
      <c r="M6" s="256"/>
      <c r="N6" s="593">
        <f aca="true" t="shared" si="0" ref="N6:N32">SUM(C6:M6)</f>
        <v>0</v>
      </c>
    </row>
    <row r="7" spans="1:14" ht="15.75" customHeight="1">
      <c r="A7" s="190" t="str">
        <f>'t1'!A7</f>
        <v>Segretario B</v>
      </c>
      <c r="B7" s="271" t="str">
        <f>'t1'!B7</f>
        <v>0D0103</v>
      </c>
      <c r="C7" s="255"/>
      <c r="D7" s="255"/>
      <c r="E7" s="256"/>
      <c r="F7" s="256"/>
      <c r="G7" s="256"/>
      <c r="H7" s="256"/>
      <c r="I7" s="256"/>
      <c r="J7" s="256"/>
      <c r="K7" s="256"/>
      <c r="L7" s="256"/>
      <c r="M7" s="256"/>
      <c r="N7" s="593">
        <f t="shared" si="0"/>
        <v>0</v>
      </c>
    </row>
    <row r="8" spans="1:14" ht="15.75" customHeight="1">
      <c r="A8" s="190" t="str">
        <f>'t1'!A8</f>
        <v>Segretario C</v>
      </c>
      <c r="B8" s="271" t="str">
        <f>'t1'!B8</f>
        <v>0D0485</v>
      </c>
      <c r="C8" s="255"/>
      <c r="D8" s="255"/>
      <c r="E8" s="256"/>
      <c r="F8" s="256"/>
      <c r="G8" s="256"/>
      <c r="H8" s="256"/>
      <c r="I8" s="256"/>
      <c r="J8" s="256"/>
      <c r="K8" s="256"/>
      <c r="L8" s="256"/>
      <c r="M8" s="256"/>
      <c r="N8" s="593">
        <f t="shared" si="0"/>
        <v>0</v>
      </c>
    </row>
    <row r="9" spans="1:14" ht="15.75" customHeight="1">
      <c r="A9" s="190" t="str">
        <f>'t1'!A9</f>
        <v>Dirigenti</v>
      </c>
      <c r="B9" s="271" t="str">
        <f>'t1'!B9</f>
        <v>0D0164</v>
      </c>
      <c r="C9" s="255"/>
      <c r="D9" s="255"/>
      <c r="E9" s="256"/>
      <c r="F9" s="256"/>
      <c r="G9" s="256"/>
      <c r="H9" s="256"/>
      <c r="I9" s="256"/>
      <c r="J9" s="256"/>
      <c r="K9" s="256"/>
      <c r="L9" s="256"/>
      <c r="M9" s="256"/>
      <c r="N9" s="593">
        <f t="shared" si="0"/>
        <v>0</v>
      </c>
    </row>
    <row r="10" spans="1:14" ht="15.75" customHeight="1">
      <c r="A10" s="190" t="str">
        <f>'t1'!A10</f>
        <v>Qualifica funzionale IX </v>
      </c>
      <c r="B10" s="271" t="str">
        <f>'t1'!B10</f>
        <v>0F9AMM</v>
      </c>
      <c r="C10" s="255"/>
      <c r="D10" s="255"/>
      <c r="E10" s="256"/>
      <c r="F10" s="256"/>
      <c r="G10" s="256"/>
      <c r="H10" s="256"/>
      <c r="I10" s="256"/>
      <c r="J10" s="256"/>
      <c r="K10" s="256"/>
      <c r="L10" s="256"/>
      <c r="M10" s="256"/>
      <c r="N10" s="593">
        <f t="shared" si="0"/>
        <v>0</v>
      </c>
    </row>
    <row r="11" spans="1:14" ht="15.75" customHeight="1">
      <c r="A11" s="190" t="str">
        <f>'t1'!A11</f>
        <v>Qualifica funzionale VIII</v>
      </c>
      <c r="B11" s="271" t="str">
        <f>'t1'!B11</f>
        <v>0F8AMM</v>
      </c>
      <c r="C11" s="255"/>
      <c r="D11" s="255"/>
      <c r="E11" s="256"/>
      <c r="F11" s="256"/>
      <c r="G11" s="256"/>
      <c r="H11" s="256"/>
      <c r="I11" s="256"/>
      <c r="J11" s="256"/>
      <c r="K11" s="256"/>
      <c r="L11" s="256"/>
      <c r="M11" s="256"/>
      <c r="N11" s="593">
        <f t="shared" si="0"/>
        <v>0</v>
      </c>
    </row>
    <row r="12" spans="1:14" ht="15.75" customHeight="1">
      <c r="A12" s="190" t="str">
        <f>'t1'!A12</f>
        <v>Qualifica funzionale VII </v>
      </c>
      <c r="B12" s="271" t="str">
        <f>'t1'!B12</f>
        <v>0F7AMM</v>
      </c>
      <c r="C12" s="255"/>
      <c r="D12" s="255"/>
      <c r="E12" s="256"/>
      <c r="F12" s="256"/>
      <c r="G12" s="256"/>
      <c r="H12" s="256"/>
      <c r="I12" s="256"/>
      <c r="J12" s="256"/>
      <c r="K12" s="256"/>
      <c r="L12" s="256"/>
      <c r="M12" s="256"/>
      <c r="N12" s="593">
        <f t="shared" si="0"/>
        <v>0</v>
      </c>
    </row>
    <row r="13" spans="1:14" ht="15.75" customHeight="1">
      <c r="A13" s="190" t="str">
        <f>'t1'!A13</f>
        <v>Qualifica funzionale VI </v>
      </c>
      <c r="B13" s="271" t="str">
        <f>'t1'!B13</f>
        <v>0F6AMM</v>
      </c>
      <c r="C13" s="255"/>
      <c r="D13" s="255"/>
      <c r="E13" s="256"/>
      <c r="F13" s="256"/>
      <c r="G13" s="256"/>
      <c r="H13" s="256"/>
      <c r="I13" s="256"/>
      <c r="J13" s="256"/>
      <c r="K13" s="256"/>
      <c r="L13" s="256"/>
      <c r="M13" s="256"/>
      <c r="N13" s="593">
        <f t="shared" si="0"/>
        <v>0</v>
      </c>
    </row>
    <row r="14" spans="1:14" ht="15.75" customHeight="1">
      <c r="A14" s="190" t="str">
        <f>'t1'!A14</f>
        <v>Qualifica funzionale V </v>
      </c>
      <c r="B14" s="271" t="str">
        <f>'t1'!B14</f>
        <v>0F5AMM</v>
      </c>
      <c r="C14" s="255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593">
        <f t="shared" si="0"/>
        <v>0</v>
      </c>
    </row>
    <row r="15" spans="1:14" ht="15.75" customHeight="1">
      <c r="A15" s="190" t="str">
        <f>'t1'!A15</f>
        <v>Qualifica funzionale IV </v>
      </c>
      <c r="B15" s="271" t="str">
        <f>'t1'!B15</f>
        <v>0F4AMM</v>
      </c>
      <c r="C15" s="255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593">
        <f t="shared" si="0"/>
        <v>0</v>
      </c>
    </row>
    <row r="16" spans="1:14" ht="15.75" customHeight="1">
      <c r="A16" s="190" t="str">
        <f>'t1'!A16</f>
        <v>Qualifica funzionale III </v>
      </c>
      <c r="B16" s="271" t="str">
        <f>'t1'!B16</f>
        <v>0F3AMM</v>
      </c>
      <c r="C16" s="255"/>
      <c r="D16" s="255"/>
      <c r="E16" s="255"/>
      <c r="F16" s="256"/>
      <c r="G16" s="256"/>
      <c r="H16" s="256"/>
      <c r="I16" s="256"/>
      <c r="J16" s="256"/>
      <c r="K16" s="256"/>
      <c r="L16" s="256"/>
      <c r="M16" s="256"/>
      <c r="N16" s="593">
        <f t="shared" si="0"/>
        <v>0</v>
      </c>
    </row>
    <row r="17" spans="1:14" ht="15.75" customHeight="1">
      <c r="A17" s="190" t="str">
        <f>'t1'!A17</f>
        <v>Qualifica funzionale II </v>
      </c>
      <c r="B17" s="271" t="str">
        <f>'t1'!B17</f>
        <v>0F2AMM</v>
      </c>
      <c r="C17" s="255"/>
      <c r="D17" s="255"/>
      <c r="E17" s="255"/>
      <c r="F17" s="256"/>
      <c r="G17" s="256"/>
      <c r="H17" s="256"/>
      <c r="I17" s="256"/>
      <c r="J17" s="256"/>
      <c r="K17" s="256"/>
      <c r="L17" s="256"/>
      <c r="M17" s="256"/>
      <c r="N17" s="593">
        <f t="shared" si="0"/>
        <v>0</v>
      </c>
    </row>
    <row r="18" spans="1:14" ht="15.75" customHeight="1">
      <c r="A18" s="190" t="str">
        <f>'t1'!A18</f>
        <v>Qualifica funzionale I </v>
      </c>
      <c r="B18" s="271" t="str">
        <f>'t1'!B18</f>
        <v>0F1AMM</v>
      </c>
      <c r="C18" s="255"/>
      <c r="D18" s="255"/>
      <c r="E18" s="255"/>
      <c r="F18" s="256"/>
      <c r="G18" s="256"/>
      <c r="H18" s="256"/>
      <c r="I18" s="256"/>
      <c r="J18" s="256"/>
      <c r="K18" s="256"/>
      <c r="L18" s="256"/>
      <c r="M18" s="256"/>
      <c r="N18" s="593">
        <f t="shared" si="0"/>
        <v>0</v>
      </c>
    </row>
    <row r="19" spans="1:14" ht="15.75" customHeight="1">
      <c r="A19" s="190" t="str">
        <f>'t1'!A19</f>
        <v>Ufficiale forestale - q.f. 9</v>
      </c>
      <c r="B19" s="271" t="str">
        <f>'t1'!B19</f>
        <v>0F9582</v>
      </c>
      <c r="C19" s="255"/>
      <c r="D19" s="255"/>
      <c r="E19" s="255"/>
      <c r="F19" s="256"/>
      <c r="G19" s="256"/>
      <c r="H19" s="256"/>
      <c r="I19" s="256"/>
      <c r="J19" s="256"/>
      <c r="K19" s="256"/>
      <c r="L19" s="256"/>
      <c r="M19" s="256"/>
      <c r="N19" s="593">
        <f t="shared" si="0"/>
        <v>0</v>
      </c>
    </row>
    <row r="20" spans="1:14" ht="15.75" customHeight="1">
      <c r="A20" s="190" t="str">
        <f>'t1'!A20</f>
        <v>Ispettore/Ispettrice forestale - q.f. 7</v>
      </c>
      <c r="B20" s="271" t="str">
        <f>'t1'!B20</f>
        <v>0F7191</v>
      </c>
      <c r="C20" s="255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593">
        <f t="shared" si="0"/>
        <v>0</v>
      </c>
    </row>
    <row r="21" spans="1:14" ht="15.75" customHeight="1">
      <c r="A21" s="190" t="str">
        <f>'t1'!A21</f>
        <v>Sovrintendente forestale - q.f. 6</v>
      </c>
      <c r="B21" s="271" t="str">
        <f>'t1'!B21</f>
        <v>0F6197</v>
      </c>
      <c r="C21" s="255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593">
        <f t="shared" si="0"/>
        <v>0</v>
      </c>
    </row>
    <row r="22" spans="1:14" ht="15.75" customHeight="1">
      <c r="A22" s="190" t="str">
        <f>'t1'!A22</f>
        <v>Agente ed assistente forestale q.f.5</v>
      </c>
      <c r="B22" s="271" t="str">
        <f>'t1'!B22</f>
        <v>0F5560</v>
      </c>
      <c r="C22" s="255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593">
        <f t="shared" si="0"/>
        <v>0</v>
      </c>
    </row>
    <row r="23" spans="1:14" ht="15.75" customHeight="1">
      <c r="A23" s="190" t="str">
        <f>'t1'!A23</f>
        <v>Esperto antincendio - q.f. 9</v>
      </c>
      <c r="B23" s="271" t="str">
        <f>'t1'!B23</f>
        <v>0F9IS3</v>
      </c>
      <c r="C23" s="255"/>
      <c r="D23" s="255"/>
      <c r="E23" s="253"/>
      <c r="F23" s="256"/>
      <c r="G23" s="256"/>
      <c r="H23" s="257"/>
      <c r="I23" s="256"/>
      <c r="J23" s="256"/>
      <c r="K23" s="256"/>
      <c r="L23" s="256"/>
      <c r="M23" s="256"/>
      <c r="N23" s="593">
        <f t="shared" si="0"/>
        <v>0</v>
      </c>
    </row>
    <row r="24" spans="1:14" ht="15.75" customHeight="1">
      <c r="A24" s="190" t="str">
        <f>'t1'!A24</f>
        <v>Ispettore antincendi - q.f. 7</v>
      </c>
      <c r="B24" s="271" t="str">
        <f>'t1'!B24</f>
        <v>0F7IS2</v>
      </c>
      <c r="C24" s="255"/>
      <c r="D24" s="255"/>
      <c r="E24" s="253"/>
      <c r="F24" s="256"/>
      <c r="G24" s="256"/>
      <c r="H24" s="257"/>
      <c r="I24" s="256"/>
      <c r="J24" s="256"/>
      <c r="K24" s="256"/>
      <c r="L24" s="256"/>
      <c r="M24" s="256"/>
      <c r="N24" s="593">
        <f t="shared" si="0"/>
        <v>0</v>
      </c>
    </row>
    <row r="25" spans="1:14" ht="15.75" customHeight="1">
      <c r="A25" s="190" t="str">
        <f>'t1'!A25</f>
        <v>Assistente antincendi - q.f. 6</v>
      </c>
      <c r="B25" s="271" t="str">
        <f>'t1'!B25</f>
        <v>0F6AS1</v>
      </c>
      <c r="C25" s="255"/>
      <c r="D25" s="255"/>
      <c r="E25" s="253"/>
      <c r="F25" s="256"/>
      <c r="G25" s="256"/>
      <c r="H25" s="257"/>
      <c r="I25" s="256"/>
      <c r="J25" s="256"/>
      <c r="K25" s="256"/>
      <c r="L25" s="256"/>
      <c r="M25" s="256"/>
      <c r="N25" s="593">
        <f t="shared" si="0"/>
        <v>0</v>
      </c>
    </row>
    <row r="26" spans="1:14" ht="15.75" customHeight="1">
      <c r="A26" s="190" t="str">
        <f>'t1'!A26</f>
        <v>Capo squdra e reparto - q.f. 5</v>
      </c>
      <c r="B26" s="271" t="str">
        <f>'t1'!B26</f>
        <v>0F5CSR</v>
      </c>
      <c r="C26" s="255"/>
      <c r="D26" s="255"/>
      <c r="E26" s="253"/>
      <c r="F26" s="256"/>
      <c r="G26" s="256"/>
      <c r="H26" s="257"/>
      <c r="I26" s="256"/>
      <c r="J26" s="256"/>
      <c r="K26" s="256"/>
      <c r="L26" s="256"/>
      <c r="M26" s="256"/>
      <c r="N26" s="593">
        <f t="shared" si="0"/>
        <v>0</v>
      </c>
    </row>
    <row r="27" spans="1:14" ht="15.75" customHeight="1">
      <c r="A27" s="190" t="str">
        <f>'t1'!A27</f>
        <v>Vigile del fuoco - q.f. 4</v>
      </c>
      <c r="B27" s="271" t="str">
        <f>'t1'!B27</f>
        <v>0F4VF1</v>
      </c>
      <c r="C27" s="255"/>
      <c r="D27" s="255"/>
      <c r="E27" s="253"/>
      <c r="F27" s="256"/>
      <c r="G27" s="256"/>
      <c r="H27" s="257"/>
      <c r="I27" s="256"/>
      <c r="J27" s="256"/>
      <c r="K27" s="256"/>
      <c r="L27" s="256"/>
      <c r="M27" s="256"/>
      <c r="N27" s="593">
        <f t="shared" si="0"/>
        <v>0</v>
      </c>
    </row>
    <row r="28" spans="1:14" ht="15.75" customHeight="1">
      <c r="A28" s="190" t="str">
        <f>'t1'!A28</f>
        <v>Capo cantoniere - q.f  5</v>
      </c>
      <c r="B28" s="271" t="str">
        <f>'t1'!B28</f>
        <v>0F5CAN</v>
      </c>
      <c r="C28" s="255"/>
      <c r="D28" s="255"/>
      <c r="E28" s="253"/>
      <c r="F28" s="258"/>
      <c r="G28" s="258"/>
      <c r="H28" s="258"/>
      <c r="I28" s="256"/>
      <c r="J28" s="256"/>
      <c r="K28" s="256"/>
      <c r="L28" s="256"/>
      <c r="M28" s="256"/>
      <c r="N28" s="593">
        <f t="shared" si="0"/>
        <v>0</v>
      </c>
    </row>
    <row r="29" spans="1:14" ht="15.75" customHeight="1">
      <c r="A29" s="190" t="str">
        <f>'t1'!A29</f>
        <v>Cantoniere specializzato - q.f 4</v>
      </c>
      <c r="B29" s="271" t="str">
        <f>'t1'!B29</f>
        <v>0F4CAN</v>
      </c>
      <c r="C29" s="255"/>
      <c r="D29" s="255"/>
      <c r="E29" s="255"/>
      <c r="F29" s="256"/>
      <c r="G29" s="256"/>
      <c r="H29" s="257"/>
      <c r="I29" s="256"/>
      <c r="J29" s="256"/>
      <c r="K29" s="256"/>
      <c r="L29" s="256"/>
      <c r="M29" s="256"/>
      <c r="N29" s="593">
        <f t="shared" si="0"/>
        <v>0</v>
      </c>
    </row>
    <row r="30" spans="1:14" ht="15.75" customHeight="1">
      <c r="A30" s="190" t="str">
        <f>'t1'!A30</f>
        <v>Cantoniere - q.f  3</v>
      </c>
      <c r="B30" s="271" t="str">
        <f>'t1'!B30</f>
        <v>0F3CAN</v>
      </c>
      <c r="C30" s="255"/>
      <c r="D30" s="255"/>
      <c r="E30" s="255"/>
      <c r="F30" s="256"/>
      <c r="G30" s="256"/>
      <c r="H30" s="256"/>
      <c r="I30" s="256"/>
      <c r="J30" s="256"/>
      <c r="K30" s="256"/>
      <c r="L30" s="256"/>
      <c r="M30" s="256"/>
      <c r="N30" s="593">
        <f t="shared" si="0"/>
        <v>0</v>
      </c>
    </row>
    <row r="31" spans="1:14" ht="15.75" customHeight="1">
      <c r="A31" s="190" t="str">
        <f>'t1'!A31</f>
        <v>Personale Contrattista</v>
      </c>
      <c r="B31" s="271" t="str">
        <f>'t1'!B31</f>
        <v>000061</v>
      </c>
      <c r="C31" s="255"/>
      <c r="D31" s="255"/>
      <c r="E31" s="255"/>
      <c r="F31" s="256"/>
      <c r="G31" s="256"/>
      <c r="H31" s="256"/>
      <c r="I31" s="256"/>
      <c r="J31" s="256"/>
      <c r="K31" s="256"/>
      <c r="L31" s="256"/>
      <c r="M31" s="256"/>
      <c r="N31" s="593">
        <f t="shared" si="0"/>
        <v>0</v>
      </c>
    </row>
    <row r="32" spans="1:14" ht="15.75" customHeight="1" thickBot="1">
      <c r="A32" s="190" t="str">
        <f>'t1'!A32</f>
        <v>Altre qualifiche</v>
      </c>
      <c r="B32" s="271" t="str">
        <f>'t1'!B32</f>
        <v>000000</v>
      </c>
      <c r="C32" s="255"/>
      <c r="D32" s="255"/>
      <c r="E32" s="255"/>
      <c r="F32" s="256"/>
      <c r="G32" s="256"/>
      <c r="H32" s="256"/>
      <c r="I32" s="256"/>
      <c r="J32" s="256"/>
      <c r="K32" s="256"/>
      <c r="L32" s="256"/>
      <c r="M32" s="256"/>
      <c r="N32" s="593">
        <f t="shared" si="0"/>
        <v>0</v>
      </c>
    </row>
    <row r="33" spans="1:14" ht="17.25" customHeight="1" thickBot="1" thickTop="1">
      <c r="A33" s="200" t="s">
        <v>5</v>
      </c>
      <c r="B33" s="150"/>
      <c r="C33" s="592">
        <f aca="true" t="shared" si="1" ref="C33:J33">SUM(C6:C32)</f>
        <v>0</v>
      </c>
      <c r="D33" s="592">
        <f t="shared" si="1"/>
        <v>0</v>
      </c>
      <c r="E33" s="592">
        <f t="shared" si="1"/>
        <v>0</v>
      </c>
      <c r="F33" s="592">
        <f t="shared" si="1"/>
        <v>0</v>
      </c>
      <c r="G33" s="592">
        <f t="shared" si="1"/>
        <v>0</v>
      </c>
      <c r="H33" s="592">
        <f t="shared" si="1"/>
        <v>0</v>
      </c>
      <c r="I33" s="592">
        <f t="shared" si="1"/>
        <v>0</v>
      </c>
      <c r="J33" s="592">
        <f t="shared" si="1"/>
        <v>0</v>
      </c>
      <c r="K33" s="592">
        <f>SUM(K6:K32)</f>
        <v>0</v>
      </c>
      <c r="L33" s="592">
        <f>SUM(L6:L32)</f>
        <v>0</v>
      </c>
      <c r="M33" s="592">
        <f>SUM(M6:M32)</f>
        <v>0</v>
      </c>
      <c r="N33" s="590">
        <f>SUM(N6:N32)</f>
        <v>0</v>
      </c>
    </row>
    <row r="34" spans="1:18" ht="11.25">
      <c r="A34" s="28"/>
      <c r="N34" s="49"/>
      <c r="O34" s="49"/>
      <c r="P34" s="49"/>
      <c r="Q34" s="49"/>
      <c r="R34" s="49"/>
    </row>
    <row r="35" spans="1:18" ht="11.25">
      <c r="A35" s="5" t="s">
        <v>134</v>
      </c>
      <c r="B35" s="6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ht="11.25">
      <c r="A36" s="192"/>
    </row>
    <row r="37" ht="11.25">
      <c r="A37" s="192"/>
    </row>
    <row r="38" ht="11.25">
      <c r="A38" s="3"/>
    </row>
  </sheetData>
  <sheetProtection password="EA98" sheet="1" scenarios="1" formatColumns="0" selectLockedCells="1" autoFilter="0"/>
  <mergeCells count="1">
    <mergeCell ref="A1:M1"/>
  </mergeCells>
  <dataValidations count="1">
    <dataValidation type="whole" allowBlank="1" showInputMessage="1" showErrorMessage="1" errorTitle="ERRORE NEL DATO IMMESSO" error="INSERIRE SOLO NUMERI INTERI" sqref="C6:M32">
      <formula1>1</formula1>
      <formula2>999999999999</formula2>
    </dataValidation>
  </dataValidations>
  <printOptions horizontalCentered="1" verticalCentered="1"/>
  <pageMargins left="0" right="0" top="0.17" bottom="0.17" header="0.19" footer="0.19"/>
  <pageSetup horizontalDpi="300" verticalDpi="3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1"/>
  <dimension ref="A1:M27"/>
  <sheetViews>
    <sheetView showGridLines="0" workbookViewId="0" topLeftCell="A1">
      <pane xSplit="2" ySplit="3" topLeftCell="C4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21" sqref="C21"/>
    </sheetView>
  </sheetViews>
  <sheetFormatPr defaultColWidth="9.33203125" defaultRowHeight="10.5"/>
  <cols>
    <col min="1" max="1" width="100.83203125" style="0" customWidth="1"/>
    <col min="2" max="2" width="18" style="0" customWidth="1"/>
    <col min="3" max="3" width="38.66015625" style="0" customWidth="1"/>
  </cols>
  <sheetData>
    <row r="1" spans="1:13" s="5" customFormat="1" ht="43.5" customHeight="1">
      <c r="A1" s="708" t="str">
        <f>'t1'!A1</f>
        <v>COMPARTO PROVINCIA AUTONOMA DI BOLZANO</v>
      </c>
      <c r="B1" s="708"/>
      <c r="C1" s="384"/>
      <c r="D1" s="3"/>
      <c r="E1" s="3"/>
      <c r="F1" s="3"/>
      <c r="G1" s="4"/>
      <c r="H1" s="3"/>
      <c r="I1" s="3"/>
      <c r="J1" s="3"/>
      <c r="K1" s="3"/>
      <c r="M1"/>
    </row>
    <row r="2" spans="1:3" ht="30" customHeight="1" thickBot="1">
      <c r="A2" s="6"/>
      <c r="B2" s="713"/>
      <c r="C2" s="713"/>
    </row>
    <row r="3" spans="1:3" ht="21.75" customHeight="1" thickBot="1">
      <c r="A3" s="137" t="s">
        <v>68</v>
      </c>
      <c r="B3" s="364" t="s">
        <v>40</v>
      </c>
      <c r="C3" s="365" t="s">
        <v>42</v>
      </c>
    </row>
    <row r="4" spans="1:3" s="139" customFormat="1" ht="25.5" customHeight="1" thickTop="1">
      <c r="A4" s="138" t="s">
        <v>96</v>
      </c>
      <c r="B4" s="207" t="s">
        <v>101</v>
      </c>
      <c r="C4" s="259"/>
    </row>
    <row r="5" spans="1:3" s="139" customFormat="1" ht="25.5" customHeight="1">
      <c r="A5" s="143" t="s">
        <v>90</v>
      </c>
      <c r="B5" s="208" t="s">
        <v>113</v>
      </c>
      <c r="C5" s="259"/>
    </row>
    <row r="6" spans="1:3" s="139" customFormat="1" ht="25.5" customHeight="1">
      <c r="A6" s="143" t="s">
        <v>87</v>
      </c>
      <c r="B6" s="197" t="s">
        <v>114</v>
      </c>
      <c r="C6" s="259"/>
    </row>
    <row r="7" spans="1:3" s="139" customFormat="1" ht="25.5" customHeight="1">
      <c r="A7" s="143" t="s">
        <v>93</v>
      </c>
      <c r="B7" s="209" t="s">
        <v>115</v>
      </c>
      <c r="C7" s="259"/>
    </row>
    <row r="8" spans="1:3" s="139" customFormat="1" ht="25.5" customHeight="1">
      <c r="A8" s="144" t="s">
        <v>92</v>
      </c>
      <c r="B8" s="197" t="s">
        <v>116</v>
      </c>
      <c r="C8" s="259"/>
    </row>
    <row r="9" spans="1:3" s="139" customFormat="1" ht="25.5" customHeight="1">
      <c r="A9" s="170" t="s">
        <v>91</v>
      </c>
      <c r="B9" s="209" t="s">
        <v>117</v>
      </c>
      <c r="C9" s="260"/>
    </row>
    <row r="10" spans="1:3" s="139" customFormat="1" ht="25.5" customHeight="1">
      <c r="A10" s="210" t="s">
        <v>421</v>
      </c>
      <c r="B10" s="197" t="s">
        <v>105</v>
      </c>
      <c r="C10" s="259"/>
    </row>
    <row r="11" spans="1:3" s="139" customFormat="1" ht="25.5" customHeight="1">
      <c r="A11" s="144" t="s">
        <v>118</v>
      </c>
      <c r="B11" s="196" t="s">
        <v>119</v>
      </c>
      <c r="C11" s="259"/>
    </row>
    <row r="12" spans="1:3" s="139" customFormat="1" ht="25.5" customHeight="1">
      <c r="A12" s="144" t="s">
        <v>420</v>
      </c>
      <c r="B12" s="196" t="s">
        <v>121</v>
      </c>
      <c r="C12" s="259"/>
    </row>
    <row r="13" spans="1:3" s="139" customFormat="1" ht="25.5" customHeight="1">
      <c r="A13" s="144" t="s">
        <v>432</v>
      </c>
      <c r="B13" s="197" t="s">
        <v>138</v>
      </c>
      <c r="C13" s="259"/>
    </row>
    <row r="14" spans="1:3" s="139" customFormat="1" ht="25.5" customHeight="1">
      <c r="A14" s="170" t="s">
        <v>44</v>
      </c>
      <c r="B14" s="209" t="s">
        <v>120</v>
      </c>
      <c r="C14" s="260"/>
    </row>
    <row r="15" spans="1:3" s="139" customFormat="1" ht="25.5" customHeight="1">
      <c r="A15" s="210" t="s">
        <v>133</v>
      </c>
      <c r="B15" s="208" t="s">
        <v>102</v>
      </c>
      <c r="C15" s="260"/>
    </row>
    <row r="16" spans="1:3" s="139" customFormat="1" ht="25.5" customHeight="1">
      <c r="A16" s="145" t="s">
        <v>97</v>
      </c>
      <c r="B16" s="197" t="s">
        <v>103</v>
      </c>
      <c r="C16" s="259"/>
    </row>
    <row r="17" spans="1:3" s="142" customFormat="1" ht="25.5" customHeight="1">
      <c r="A17" s="141" t="s">
        <v>89</v>
      </c>
      <c r="B17" s="196" t="s">
        <v>112</v>
      </c>
      <c r="C17" s="260"/>
    </row>
    <row r="18" spans="1:3" s="5" customFormat="1" ht="25.5" customHeight="1">
      <c r="A18" s="138" t="s">
        <v>94</v>
      </c>
      <c r="B18" s="197" t="s">
        <v>108</v>
      </c>
      <c r="C18" s="259"/>
    </row>
    <row r="19" spans="1:3" s="142" customFormat="1" ht="25.5" customHeight="1">
      <c r="A19" s="138" t="s">
        <v>88</v>
      </c>
      <c r="B19" s="209" t="s">
        <v>109</v>
      </c>
      <c r="C19" s="259"/>
    </row>
    <row r="20" spans="1:3" s="142" customFormat="1" ht="25.5" customHeight="1">
      <c r="A20" s="138" t="s">
        <v>43</v>
      </c>
      <c r="B20" s="197" t="s">
        <v>110</v>
      </c>
      <c r="C20" s="259"/>
    </row>
    <row r="21" spans="1:3" s="142" customFormat="1" ht="25.5" customHeight="1">
      <c r="A21" s="138" t="s">
        <v>422</v>
      </c>
      <c r="B21" s="209" t="s">
        <v>104</v>
      </c>
      <c r="C21" s="259"/>
    </row>
    <row r="22" spans="1:3" s="142" customFormat="1" ht="25.5" customHeight="1">
      <c r="A22" s="211" t="s">
        <v>136</v>
      </c>
      <c r="B22" s="197" t="s">
        <v>106</v>
      </c>
      <c r="C22" s="261"/>
    </row>
    <row r="23" spans="1:3" s="142" customFormat="1" ht="25.5" customHeight="1">
      <c r="A23" s="212" t="s">
        <v>208</v>
      </c>
      <c r="B23" s="196" t="s">
        <v>107</v>
      </c>
      <c r="C23" s="262"/>
    </row>
    <row r="24" spans="1:3" s="142" customFormat="1" ht="25.5" customHeight="1" thickBot="1">
      <c r="A24" s="140" t="s">
        <v>86</v>
      </c>
      <c r="B24" s="198" t="s">
        <v>111</v>
      </c>
      <c r="C24" s="263"/>
    </row>
    <row r="25" spans="1:2" s="142" customFormat="1" ht="10.5">
      <c r="A25"/>
      <c r="B25"/>
    </row>
    <row r="26" spans="1:2" s="142" customFormat="1" ht="23.25" customHeight="1">
      <c r="A26" s="5" t="s">
        <v>134</v>
      </c>
      <c r="B26"/>
    </row>
    <row r="27" ht="10.5">
      <c r="A27" s="188"/>
    </row>
  </sheetData>
  <sheetProtection password="EA98" sheet="1" scenarios="1" formatColumns="0" selectLockedCells="1" autoFilter="0"/>
  <mergeCells count="2">
    <mergeCell ref="B2:C2"/>
    <mergeCell ref="A1:B1"/>
  </mergeCells>
  <dataValidations count="1">
    <dataValidation type="whole" allowBlank="1" showInputMessage="1" showErrorMessage="1" errorTitle="ERRORE NEL DATO IMMESSO" error="INSERIRE SOLO NUMERI INTERI" sqref="C4:C24">
      <formula1>1</formula1>
      <formula2>999999999999</formula2>
    </dataValidation>
  </dataValidations>
  <printOptions horizontalCentered="1" verticalCentered="1"/>
  <pageMargins left="0" right="0" top="0.1968503937007874" bottom="0.17" header="0.2" footer="0.18"/>
  <pageSetup horizontalDpi="300" verticalDpi="3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T56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4.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387"/>
      <c r="J1" s="384"/>
      <c r="K1" s="3"/>
      <c r="M1"/>
    </row>
    <row r="2" spans="2:13" ht="21" customHeight="1">
      <c r="B2" s="5"/>
      <c r="C2" s="5"/>
      <c r="D2" s="732"/>
      <c r="E2" s="732"/>
      <c r="F2" s="732"/>
      <c r="G2" s="732"/>
      <c r="H2" s="732"/>
      <c r="I2" s="732"/>
      <c r="J2" s="732"/>
      <c r="K2" s="3"/>
      <c r="M2"/>
    </row>
    <row r="3" spans="1:2" s="235" customFormat="1" ht="21" customHeight="1">
      <c r="A3" s="235" t="str">
        <f>"Tavola di coerenza tra presenti al 31.12."&amp;'t1'!M1&amp;" e presenti al 31.12."&amp;'t1'!M1-1&amp;" (Squadratura 1)"</f>
        <v>Tavola di coerenza tra presenti al 31.12.2007 e presenti al 31.12.2006 (Squadratura 1)</v>
      </c>
      <c r="B3" s="386"/>
    </row>
    <row r="4" spans="1:10" ht="36.75" customHeight="1">
      <c r="A4" s="216" t="s">
        <v>150</v>
      </c>
      <c r="B4" s="217" t="s">
        <v>149</v>
      </c>
      <c r="C4" s="217" t="str">
        <f>"Presenti 31.12."&amp;'t1'!M1-1&amp;" (Tab 1)"</f>
        <v>Presenti 31.12.2006 (Tab 1)</v>
      </c>
      <c r="D4" s="217" t="s">
        <v>142</v>
      </c>
      <c r="E4" s="217" t="s">
        <v>203</v>
      </c>
      <c r="F4" s="217" t="s">
        <v>144</v>
      </c>
      <c r="G4" s="217" t="s">
        <v>143</v>
      </c>
      <c r="H4" s="217" t="str">
        <f>"Presenti 31.12."&amp;'t1'!M1&amp;" (Calcolati)"</f>
        <v>Presenti 31.12.2007 (Calcolati)</v>
      </c>
      <c r="I4" s="217" t="str">
        <f>"Presenti 31.12."&amp;'t1'!M1&amp;" (Tab 1)"</f>
        <v>Presenti 31.12.2007 (Tab 1)</v>
      </c>
      <c r="J4" s="217" t="s">
        <v>159</v>
      </c>
    </row>
    <row r="5" spans="1:10" ht="11.25">
      <c r="A5" s="223"/>
      <c r="B5" s="217"/>
      <c r="C5" s="224" t="s">
        <v>151</v>
      </c>
      <c r="D5" s="224" t="s">
        <v>152</v>
      </c>
      <c r="E5" s="224" t="s">
        <v>153</v>
      </c>
      <c r="F5" s="224" t="s">
        <v>154</v>
      </c>
      <c r="G5" s="224" t="s">
        <v>155</v>
      </c>
      <c r="H5" s="224" t="s">
        <v>156</v>
      </c>
      <c r="I5" s="224" t="s">
        <v>157</v>
      </c>
      <c r="J5" s="224" t="s">
        <v>158</v>
      </c>
    </row>
    <row r="6" spans="1:10" ht="13.5" customHeight="1">
      <c r="A6" s="26" t="str">
        <f>'t1'!A6</f>
        <v>Segretario A</v>
      </c>
      <c r="B6" s="225" t="str">
        <f>'t1'!B6</f>
        <v>0D0102</v>
      </c>
      <c r="C6" s="414">
        <f>'t1'!C6+'t1'!D6</f>
        <v>0</v>
      </c>
      <c r="D6" s="414">
        <f>'t5'!M6+'t5'!N6</f>
        <v>0</v>
      </c>
      <c r="E6" s="415">
        <f>'t6'!K6+'t6'!L6</f>
        <v>0</v>
      </c>
      <c r="F6" s="415">
        <f>'t4'!AD6</f>
        <v>0</v>
      </c>
      <c r="G6" s="415">
        <f>'t4'!C33</f>
        <v>0</v>
      </c>
      <c r="H6" s="415">
        <f>C6-D6+E6-F6+G6</f>
        <v>0</v>
      </c>
      <c r="I6" s="415">
        <f>'t1'!L6+'t1'!M6</f>
        <v>0</v>
      </c>
      <c r="J6" s="128" t="str">
        <f>IF(H6=I6,"OK","ERRORE")</f>
        <v>OK</v>
      </c>
    </row>
    <row r="7" spans="1:10" ht="13.5" customHeight="1">
      <c r="A7" s="26" t="str">
        <f>'t1'!A7</f>
        <v>Segretario B</v>
      </c>
      <c r="B7" s="225" t="str">
        <f>'t1'!B7</f>
        <v>0D0103</v>
      </c>
      <c r="C7" s="414">
        <f>'t1'!C7+'t1'!D7</f>
        <v>0</v>
      </c>
      <c r="D7" s="414">
        <f>'t5'!M7+'t5'!N7</f>
        <v>0</v>
      </c>
      <c r="E7" s="415">
        <f>'t6'!K7+'t6'!L7</f>
        <v>0</v>
      </c>
      <c r="F7" s="415">
        <f>'t4'!AD7</f>
        <v>0</v>
      </c>
      <c r="G7" s="415">
        <f>'t4'!D33</f>
        <v>0</v>
      </c>
      <c r="H7" s="415">
        <f aca="true" t="shared" si="0" ref="H7:H32">C7-D7+E7-F7+G7</f>
        <v>0</v>
      </c>
      <c r="I7" s="415">
        <f>'t1'!L7+'t1'!M7</f>
        <v>0</v>
      </c>
      <c r="J7" s="128" t="str">
        <f aca="true" t="shared" si="1" ref="J7:J33">IF(H7=I7,"OK","ERRORE")</f>
        <v>OK</v>
      </c>
    </row>
    <row r="8" spans="1:10" ht="13.5" customHeight="1">
      <c r="A8" s="26" t="str">
        <f>'t1'!A8</f>
        <v>Segretario C</v>
      </c>
      <c r="B8" s="225" t="str">
        <f>'t1'!B8</f>
        <v>0D0485</v>
      </c>
      <c r="C8" s="414">
        <f>'t1'!C8+'t1'!D8</f>
        <v>0</v>
      </c>
      <c r="D8" s="414">
        <f>'t5'!M8+'t5'!N8</f>
        <v>0</v>
      </c>
      <c r="E8" s="415">
        <f>'t6'!K8+'t6'!L8</f>
        <v>0</v>
      </c>
      <c r="F8" s="415">
        <f>'t4'!AD8</f>
        <v>0</v>
      </c>
      <c r="G8" s="415">
        <f>'t4'!E33</f>
        <v>0</v>
      </c>
      <c r="H8" s="415">
        <f t="shared" si="0"/>
        <v>0</v>
      </c>
      <c r="I8" s="415">
        <f>'t1'!L8+'t1'!M8</f>
        <v>0</v>
      </c>
      <c r="J8" s="128" t="str">
        <f t="shared" si="1"/>
        <v>OK</v>
      </c>
    </row>
    <row r="9" spans="1:10" ht="13.5" customHeight="1">
      <c r="A9" s="26" t="str">
        <f>'t1'!A9</f>
        <v>Dirigenti</v>
      </c>
      <c r="B9" s="225" t="str">
        <f>'t1'!B9</f>
        <v>0D0164</v>
      </c>
      <c r="C9" s="414">
        <f>'t1'!C9+'t1'!D9</f>
        <v>0</v>
      </c>
      <c r="D9" s="414">
        <f>'t5'!M9+'t5'!N9</f>
        <v>0</v>
      </c>
      <c r="E9" s="415">
        <f>'t6'!K9+'t6'!L9</f>
        <v>0</v>
      </c>
      <c r="F9" s="415">
        <f>'t4'!AD9</f>
        <v>0</v>
      </c>
      <c r="G9" s="415">
        <f>'t4'!F33</f>
        <v>0</v>
      </c>
      <c r="H9" s="415">
        <f t="shared" si="0"/>
        <v>0</v>
      </c>
      <c r="I9" s="415">
        <f>'t1'!L9+'t1'!M9</f>
        <v>0</v>
      </c>
      <c r="J9" s="128" t="str">
        <f t="shared" si="1"/>
        <v>OK</v>
      </c>
    </row>
    <row r="10" spans="1:10" ht="13.5" customHeight="1">
      <c r="A10" s="26" t="str">
        <f>'t1'!A10</f>
        <v>Qualifica funzionale IX </v>
      </c>
      <c r="B10" s="225" t="str">
        <f>'t1'!B10</f>
        <v>0F9AMM</v>
      </c>
      <c r="C10" s="414">
        <f>'t1'!C10+'t1'!D10</f>
        <v>0</v>
      </c>
      <c r="D10" s="414">
        <f>'t5'!M10+'t5'!N10</f>
        <v>0</v>
      </c>
      <c r="E10" s="415">
        <f>'t6'!K10+'t6'!L10</f>
        <v>0</v>
      </c>
      <c r="F10" s="415">
        <f>'t4'!AD10</f>
        <v>0</v>
      </c>
      <c r="G10" s="415">
        <f>'t4'!G33</f>
        <v>0</v>
      </c>
      <c r="H10" s="415">
        <f t="shared" si="0"/>
        <v>0</v>
      </c>
      <c r="I10" s="415">
        <f>'t1'!L10+'t1'!M10</f>
        <v>0</v>
      </c>
      <c r="J10" s="128" t="str">
        <f t="shared" si="1"/>
        <v>OK</v>
      </c>
    </row>
    <row r="11" spans="1:10" ht="13.5" customHeight="1">
      <c r="A11" s="26" t="str">
        <f>'t1'!A11</f>
        <v>Qualifica funzionale VIII</v>
      </c>
      <c r="B11" s="225" t="str">
        <f>'t1'!B11</f>
        <v>0F8AMM</v>
      </c>
      <c r="C11" s="414">
        <f>'t1'!C11+'t1'!D11</f>
        <v>0</v>
      </c>
      <c r="D11" s="414">
        <f>'t5'!M11+'t5'!N11</f>
        <v>0</v>
      </c>
      <c r="E11" s="415">
        <f>'t6'!K11+'t6'!L11</f>
        <v>0</v>
      </c>
      <c r="F11" s="415">
        <f>'t4'!AD11</f>
        <v>0</v>
      </c>
      <c r="G11" s="415">
        <f>'t4'!H33</f>
        <v>0</v>
      </c>
      <c r="H11" s="415">
        <f t="shared" si="0"/>
        <v>0</v>
      </c>
      <c r="I11" s="415">
        <f>'t1'!L11+'t1'!M11</f>
        <v>0</v>
      </c>
      <c r="J11" s="128" t="str">
        <f t="shared" si="1"/>
        <v>OK</v>
      </c>
    </row>
    <row r="12" spans="1:10" ht="13.5" customHeight="1">
      <c r="A12" s="26" t="str">
        <f>'t1'!A12</f>
        <v>Qualifica funzionale VII </v>
      </c>
      <c r="B12" s="225" t="str">
        <f>'t1'!B12</f>
        <v>0F7AMM</v>
      </c>
      <c r="C12" s="414">
        <f>'t1'!C12+'t1'!D12</f>
        <v>0</v>
      </c>
      <c r="D12" s="414">
        <f>'t5'!M12+'t5'!N12</f>
        <v>0</v>
      </c>
      <c r="E12" s="415">
        <f>'t6'!K12+'t6'!L12</f>
        <v>0</v>
      </c>
      <c r="F12" s="415">
        <f>'t4'!AD12</f>
        <v>0</v>
      </c>
      <c r="G12" s="415">
        <f>'t4'!I33</f>
        <v>0</v>
      </c>
      <c r="H12" s="415">
        <f t="shared" si="0"/>
        <v>0</v>
      </c>
      <c r="I12" s="415">
        <f>'t1'!L12+'t1'!M12</f>
        <v>0</v>
      </c>
      <c r="J12" s="128" t="str">
        <f t="shared" si="1"/>
        <v>OK</v>
      </c>
    </row>
    <row r="13" spans="1:10" ht="13.5" customHeight="1">
      <c r="A13" s="26" t="str">
        <f>'t1'!A13</f>
        <v>Qualifica funzionale VI </v>
      </c>
      <c r="B13" s="225" t="str">
        <f>'t1'!B13</f>
        <v>0F6AMM</v>
      </c>
      <c r="C13" s="414">
        <f>'t1'!C13+'t1'!D13</f>
        <v>0</v>
      </c>
      <c r="D13" s="414">
        <f>'t5'!M13+'t5'!N13</f>
        <v>0</v>
      </c>
      <c r="E13" s="415">
        <f>'t6'!K13+'t6'!L13</f>
        <v>0</v>
      </c>
      <c r="F13" s="415">
        <f>'t4'!AD13</f>
        <v>0</v>
      </c>
      <c r="G13" s="415">
        <f>'t4'!J33</f>
        <v>0</v>
      </c>
      <c r="H13" s="415">
        <f t="shared" si="0"/>
        <v>0</v>
      </c>
      <c r="I13" s="415">
        <f>'t1'!L13+'t1'!M13</f>
        <v>0</v>
      </c>
      <c r="J13" s="128" t="str">
        <f t="shared" si="1"/>
        <v>OK</v>
      </c>
    </row>
    <row r="14" spans="1:10" ht="13.5" customHeight="1">
      <c r="A14" s="26" t="str">
        <f>'t1'!A14</f>
        <v>Qualifica funzionale V </v>
      </c>
      <c r="B14" s="225" t="str">
        <f>'t1'!B14</f>
        <v>0F5AMM</v>
      </c>
      <c r="C14" s="414">
        <f>'t1'!C14+'t1'!D14</f>
        <v>0</v>
      </c>
      <c r="D14" s="414">
        <f>'t5'!M14+'t5'!N14</f>
        <v>0</v>
      </c>
      <c r="E14" s="415">
        <f>'t6'!K14+'t6'!L14</f>
        <v>0</v>
      </c>
      <c r="F14" s="415">
        <f>'t4'!AD14</f>
        <v>0</v>
      </c>
      <c r="G14" s="415">
        <f>'t4'!K33</f>
        <v>0</v>
      </c>
      <c r="H14" s="415">
        <f t="shared" si="0"/>
        <v>0</v>
      </c>
      <c r="I14" s="415">
        <f>'t1'!L14+'t1'!M14</f>
        <v>0</v>
      </c>
      <c r="J14" s="128" t="str">
        <f t="shared" si="1"/>
        <v>OK</v>
      </c>
    </row>
    <row r="15" spans="1:10" ht="13.5" customHeight="1">
      <c r="A15" s="26" t="str">
        <f>'t1'!A15</f>
        <v>Qualifica funzionale IV </v>
      </c>
      <c r="B15" s="225" t="str">
        <f>'t1'!B15</f>
        <v>0F4AMM</v>
      </c>
      <c r="C15" s="414">
        <f>'t1'!C15+'t1'!D15</f>
        <v>0</v>
      </c>
      <c r="D15" s="414">
        <f>'t5'!M15+'t5'!N15</f>
        <v>0</v>
      </c>
      <c r="E15" s="415">
        <f>'t6'!K15+'t6'!L15</f>
        <v>0</v>
      </c>
      <c r="F15" s="415">
        <f>'t4'!AD15</f>
        <v>0</v>
      </c>
      <c r="G15" s="415">
        <f>'t4'!L33</f>
        <v>0</v>
      </c>
      <c r="H15" s="415">
        <f t="shared" si="0"/>
        <v>0</v>
      </c>
      <c r="I15" s="415">
        <f>'t1'!L15+'t1'!M15</f>
        <v>0</v>
      </c>
      <c r="J15" s="128" t="str">
        <f t="shared" si="1"/>
        <v>OK</v>
      </c>
    </row>
    <row r="16" spans="1:10" ht="13.5" customHeight="1">
      <c r="A16" s="26" t="str">
        <f>'t1'!A16</f>
        <v>Qualifica funzionale III </v>
      </c>
      <c r="B16" s="225" t="str">
        <f>'t1'!B16</f>
        <v>0F3AMM</v>
      </c>
      <c r="C16" s="414">
        <f>'t1'!C16+'t1'!D16</f>
        <v>0</v>
      </c>
      <c r="D16" s="414">
        <f>'t5'!M16+'t5'!N16</f>
        <v>0</v>
      </c>
      <c r="E16" s="415">
        <f>'t6'!K16+'t6'!L16</f>
        <v>0</v>
      </c>
      <c r="F16" s="415">
        <f>'t4'!AD16</f>
        <v>0</v>
      </c>
      <c r="G16" s="415">
        <f>'t4'!M33</f>
        <v>0</v>
      </c>
      <c r="H16" s="415">
        <f t="shared" si="0"/>
        <v>0</v>
      </c>
      <c r="I16" s="415">
        <f>'t1'!L16+'t1'!M16</f>
        <v>0</v>
      </c>
      <c r="J16" s="128" t="str">
        <f t="shared" si="1"/>
        <v>OK</v>
      </c>
    </row>
    <row r="17" spans="1:10" ht="13.5" customHeight="1">
      <c r="A17" s="26" t="str">
        <f>'t1'!A17</f>
        <v>Qualifica funzionale II </v>
      </c>
      <c r="B17" s="225" t="str">
        <f>'t1'!B17</f>
        <v>0F2AMM</v>
      </c>
      <c r="C17" s="414">
        <f>'t1'!C17+'t1'!D17</f>
        <v>0</v>
      </c>
      <c r="D17" s="414">
        <f>'t5'!M17+'t5'!N17</f>
        <v>0</v>
      </c>
      <c r="E17" s="415">
        <f>'t6'!K17+'t6'!L17</f>
        <v>0</v>
      </c>
      <c r="F17" s="415">
        <f>'t4'!AD17</f>
        <v>0</v>
      </c>
      <c r="G17" s="415">
        <f>'t4'!N33</f>
        <v>0</v>
      </c>
      <c r="H17" s="415">
        <f t="shared" si="0"/>
        <v>0</v>
      </c>
      <c r="I17" s="415">
        <f>'t1'!L17+'t1'!M17</f>
        <v>0</v>
      </c>
      <c r="J17" s="128" t="str">
        <f t="shared" si="1"/>
        <v>OK</v>
      </c>
    </row>
    <row r="18" spans="1:10" ht="13.5" customHeight="1">
      <c r="A18" s="26" t="str">
        <f>'t1'!A18</f>
        <v>Qualifica funzionale I </v>
      </c>
      <c r="B18" s="225" t="str">
        <f>'t1'!B18</f>
        <v>0F1AMM</v>
      </c>
      <c r="C18" s="414">
        <f>'t1'!C18+'t1'!D18</f>
        <v>0</v>
      </c>
      <c r="D18" s="414">
        <f>'t5'!M18+'t5'!N18</f>
        <v>0</v>
      </c>
      <c r="E18" s="415">
        <f>'t6'!K18+'t6'!L18</f>
        <v>0</v>
      </c>
      <c r="F18" s="415">
        <f>'t4'!AD18</f>
        <v>0</v>
      </c>
      <c r="G18" s="415">
        <f>'t4'!O33</f>
        <v>0</v>
      </c>
      <c r="H18" s="415">
        <f t="shared" si="0"/>
        <v>0</v>
      </c>
      <c r="I18" s="415">
        <f>'t1'!L18+'t1'!M18</f>
        <v>0</v>
      </c>
      <c r="J18" s="128" t="str">
        <f t="shared" si="1"/>
        <v>OK</v>
      </c>
    </row>
    <row r="19" spans="1:10" ht="13.5" customHeight="1">
      <c r="A19" s="26" t="str">
        <f>'t1'!A19</f>
        <v>Ufficiale forestale - q.f. 9</v>
      </c>
      <c r="B19" s="225" t="str">
        <f>'t1'!B19</f>
        <v>0F9582</v>
      </c>
      <c r="C19" s="414">
        <f>'t1'!C19+'t1'!D19</f>
        <v>0</v>
      </c>
      <c r="D19" s="414">
        <f>'t5'!M19+'t5'!N19</f>
        <v>0</v>
      </c>
      <c r="E19" s="415">
        <f>'t6'!K19+'t6'!L19</f>
        <v>0</v>
      </c>
      <c r="F19" s="415">
        <f>'t4'!AD19</f>
        <v>0</v>
      </c>
      <c r="G19" s="415">
        <f>'t4'!P33</f>
        <v>0</v>
      </c>
      <c r="H19" s="415">
        <f t="shared" si="0"/>
        <v>0</v>
      </c>
      <c r="I19" s="415">
        <f>'t1'!L19+'t1'!M19</f>
        <v>0</v>
      </c>
      <c r="J19" s="128" t="str">
        <f t="shared" si="1"/>
        <v>OK</v>
      </c>
    </row>
    <row r="20" spans="1:10" ht="13.5" customHeight="1">
      <c r="A20" s="26" t="str">
        <f>'t1'!A20</f>
        <v>Ispettore/Ispettrice forestale - q.f. 7</v>
      </c>
      <c r="B20" s="225" t="str">
        <f>'t1'!B20</f>
        <v>0F7191</v>
      </c>
      <c r="C20" s="414">
        <f>'t1'!C20+'t1'!D20</f>
        <v>0</v>
      </c>
      <c r="D20" s="414">
        <f>'t5'!M20+'t5'!N20</f>
        <v>0</v>
      </c>
      <c r="E20" s="415">
        <f>'t6'!K20+'t6'!L20</f>
        <v>0</v>
      </c>
      <c r="F20" s="415">
        <f>'t4'!AD20</f>
        <v>0</v>
      </c>
      <c r="G20" s="415">
        <f>'t4'!Q33</f>
        <v>0</v>
      </c>
      <c r="H20" s="415">
        <f t="shared" si="0"/>
        <v>0</v>
      </c>
      <c r="I20" s="415">
        <f>'t1'!L20+'t1'!M20</f>
        <v>0</v>
      </c>
      <c r="J20" s="128" t="str">
        <f t="shared" si="1"/>
        <v>OK</v>
      </c>
    </row>
    <row r="21" spans="1:10" ht="13.5" customHeight="1">
      <c r="A21" s="26" t="str">
        <f>'t1'!A21</f>
        <v>Sovrintendente forestale - q.f. 6</v>
      </c>
      <c r="B21" s="225" t="str">
        <f>'t1'!B21</f>
        <v>0F6197</v>
      </c>
      <c r="C21" s="414">
        <f>'t1'!C21+'t1'!D21</f>
        <v>0</v>
      </c>
      <c r="D21" s="414">
        <f>'t5'!M21+'t5'!N21</f>
        <v>0</v>
      </c>
      <c r="E21" s="415">
        <f>'t6'!K21+'t6'!L21</f>
        <v>0</v>
      </c>
      <c r="F21" s="415">
        <f>'t4'!AD21</f>
        <v>0</v>
      </c>
      <c r="G21" s="415">
        <f>'t4'!R33</f>
        <v>0</v>
      </c>
      <c r="H21" s="415">
        <f t="shared" si="0"/>
        <v>0</v>
      </c>
      <c r="I21" s="415">
        <f>'t1'!L21+'t1'!M21</f>
        <v>0</v>
      </c>
      <c r="J21" s="128" t="str">
        <f t="shared" si="1"/>
        <v>OK</v>
      </c>
    </row>
    <row r="22" spans="1:10" ht="13.5" customHeight="1">
      <c r="A22" s="26" t="str">
        <f>'t1'!A22</f>
        <v>Agente ed assistente forestale q.f.5</v>
      </c>
      <c r="B22" s="225" t="str">
        <f>'t1'!B22</f>
        <v>0F5560</v>
      </c>
      <c r="C22" s="414">
        <f>'t1'!C22+'t1'!D22</f>
        <v>0</v>
      </c>
      <c r="D22" s="414">
        <f>'t5'!M22+'t5'!N22</f>
        <v>0</v>
      </c>
      <c r="E22" s="415">
        <f>'t6'!K22+'t6'!L22</f>
        <v>0</v>
      </c>
      <c r="F22" s="415">
        <f>'t4'!AD22</f>
        <v>0</v>
      </c>
      <c r="G22" s="415">
        <f>'t4'!S33</f>
        <v>0</v>
      </c>
      <c r="H22" s="415">
        <f t="shared" si="0"/>
        <v>0</v>
      </c>
      <c r="I22" s="415">
        <f>'t1'!L22+'t1'!M22</f>
        <v>0</v>
      </c>
      <c r="J22" s="128" t="str">
        <f t="shared" si="1"/>
        <v>OK</v>
      </c>
    </row>
    <row r="23" spans="1:10" ht="13.5" customHeight="1">
      <c r="A23" s="26" t="str">
        <f>'t1'!A23</f>
        <v>Esperto antincendio - q.f. 9</v>
      </c>
      <c r="B23" s="225" t="str">
        <f>'t1'!B23</f>
        <v>0F9IS3</v>
      </c>
      <c r="C23" s="414">
        <f>'t1'!C23+'t1'!D23</f>
        <v>0</v>
      </c>
      <c r="D23" s="414">
        <f>'t5'!M23+'t5'!N23</f>
        <v>0</v>
      </c>
      <c r="E23" s="415">
        <f>'t6'!K23+'t6'!L23</f>
        <v>0</v>
      </c>
      <c r="F23" s="415">
        <f>'t4'!AD23</f>
        <v>0</v>
      </c>
      <c r="G23" s="415">
        <f>'t4'!T33</f>
        <v>0</v>
      </c>
      <c r="H23" s="415">
        <f t="shared" si="0"/>
        <v>0</v>
      </c>
      <c r="I23" s="415">
        <f>'t1'!L23+'t1'!M23</f>
        <v>0</v>
      </c>
      <c r="J23" s="128" t="str">
        <f t="shared" si="1"/>
        <v>OK</v>
      </c>
    </row>
    <row r="24" spans="1:10" ht="13.5" customHeight="1">
      <c r="A24" s="26" t="str">
        <f>'t1'!A24</f>
        <v>Ispettore antincendi - q.f. 7</v>
      </c>
      <c r="B24" s="225" t="str">
        <f>'t1'!B24</f>
        <v>0F7IS2</v>
      </c>
      <c r="C24" s="414">
        <f>'t1'!C24+'t1'!D24</f>
        <v>0</v>
      </c>
      <c r="D24" s="414">
        <f>'t5'!M24+'t5'!N24</f>
        <v>0</v>
      </c>
      <c r="E24" s="415">
        <f>'t6'!K24+'t6'!L24</f>
        <v>0</v>
      </c>
      <c r="F24" s="415">
        <f>'t4'!AD24</f>
        <v>0</v>
      </c>
      <c r="G24" s="415">
        <f>'t4'!U33</f>
        <v>0</v>
      </c>
      <c r="H24" s="415">
        <f t="shared" si="0"/>
        <v>0</v>
      </c>
      <c r="I24" s="415">
        <f>'t1'!L24+'t1'!M24</f>
        <v>0</v>
      </c>
      <c r="J24" s="128" t="str">
        <f t="shared" si="1"/>
        <v>OK</v>
      </c>
    </row>
    <row r="25" spans="1:10" ht="13.5" customHeight="1">
      <c r="A25" s="26" t="str">
        <f>'t1'!A25</f>
        <v>Assistente antincendi - q.f. 6</v>
      </c>
      <c r="B25" s="225" t="str">
        <f>'t1'!B25</f>
        <v>0F6AS1</v>
      </c>
      <c r="C25" s="414">
        <f>'t1'!C25+'t1'!D25</f>
        <v>0</v>
      </c>
      <c r="D25" s="414">
        <f>'t5'!M25+'t5'!N25</f>
        <v>0</v>
      </c>
      <c r="E25" s="415">
        <f>'t6'!K25+'t6'!L25</f>
        <v>0</v>
      </c>
      <c r="F25" s="415">
        <f>'t4'!AD25</f>
        <v>0</v>
      </c>
      <c r="G25" s="415">
        <f>'t4'!V33</f>
        <v>0</v>
      </c>
      <c r="H25" s="415">
        <f t="shared" si="0"/>
        <v>0</v>
      </c>
      <c r="I25" s="415">
        <f>'t1'!L25+'t1'!M25</f>
        <v>0</v>
      </c>
      <c r="J25" s="128" t="str">
        <f t="shared" si="1"/>
        <v>OK</v>
      </c>
    </row>
    <row r="26" spans="1:10" ht="13.5" customHeight="1">
      <c r="A26" s="26" t="str">
        <f>'t1'!A26</f>
        <v>Capo squdra e reparto - q.f. 5</v>
      </c>
      <c r="B26" s="225" t="str">
        <f>'t1'!B26</f>
        <v>0F5CSR</v>
      </c>
      <c r="C26" s="414">
        <f>'t1'!C26+'t1'!D26</f>
        <v>0</v>
      </c>
      <c r="D26" s="414">
        <f>'t5'!M26+'t5'!N26</f>
        <v>0</v>
      </c>
      <c r="E26" s="415">
        <f>'t6'!K26+'t6'!L26</f>
        <v>0</v>
      </c>
      <c r="F26" s="415">
        <f>'t4'!AD26</f>
        <v>0</v>
      </c>
      <c r="G26" s="415">
        <f>'t4'!W33</f>
        <v>0</v>
      </c>
      <c r="H26" s="415">
        <f t="shared" si="0"/>
        <v>0</v>
      </c>
      <c r="I26" s="415">
        <f>'t1'!L26+'t1'!M26</f>
        <v>0</v>
      </c>
      <c r="J26" s="128" t="str">
        <f t="shared" si="1"/>
        <v>OK</v>
      </c>
    </row>
    <row r="27" spans="1:10" ht="13.5" customHeight="1">
      <c r="A27" s="26" t="str">
        <f>'t1'!A27</f>
        <v>Vigile del fuoco - q.f. 4</v>
      </c>
      <c r="B27" s="225" t="str">
        <f>'t1'!B27</f>
        <v>0F4VF1</v>
      </c>
      <c r="C27" s="414">
        <f>'t1'!C27+'t1'!D27</f>
        <v>0</v>
      </c>
      <c r="D27" s="414">
        <f>'t5'!M27+'t5'!N27</f>
        <v>0</v>
      </c>
      <c r="E27" s="415">
        <f>'t6'!K27+'t6'!L27</f>
        <v>0</v>
      </c>
      <c r="F27" s="415">
        <f>'t4'!AD27</f>
        <v>0</v>
      </c>
      <c r="G27" s="415">
        <f>'t4'!X33</f>
        <v>0</v>
      </c>
      <c r="H27" s="415">
        <f t="shared" si="0"/>
        <v>0</v>
      </c>
      <c r="I27" s="415">
        <f>'t1'!L27+'t1'!M27</f>
        <v>0</v>
      </c>
      <c r="J27" s="128" t="str">
        <f t="shared" si="1"/>
        <v>OK</v>
      </c>
    </row>
    <row r="28" spans="1:10" ht="13.5" customHeight="1">
      <c r="A28" s="26" t="str">
        <f>'t1'!A28</f>
        <v>Capo cantoniere - q.f  5</v>
      </c>
      <c r="B28" s="225" t="str">
        <f>'t1'!B28</f>
        <v>0F5CAN</v>
      </c>
      <c r="C28" s="414">
        <f>'t1'!C28+'t1'!D28</f>
        <v>0</v>
      </c>
      <c r="D28" s="414">
        <f>'t5'!M28+'t5'!N28</f>
        <v>0</v>
      </c>
      <c r="E28" s="415">
        <f>'t6'!K28+'t6'!L28</f>
        <v>0</v>
      </c>
      <c r="F28" s="415">
        <f>'t4'!AD28</f>
        <v>0</v>
      </c>
      <c r="G28" s="415">
        <f>'t4'!Y33</f>
        <v>0</v>
      </c>
      <c r="H28" s="415">
        <f t="shared" si="0"/>
        <v>0</v>
      </c>
      <c r="I28" s="415">
        <f>'t1'!L28+'t1'!M28</f>
        <v>0</v>
      </c>
      <c r="J28" s="128" t="str">
        <f t="shared" si="1"/>
        <v>OK</v>
      </c>
    </row>
    <row r="29" spans="1:10" ht="13.5" customHeight="1">
      <c r="A29" s="26" t="str">
        <f>'t1'!A29</f>
        <v>Cantoniere specializzato - q.f 4</v>
      </c>
      <c r="B29" s="225" t="str">
        <f>'t1'!B29</f>
        <v>0F4CAN</v>
      </c>
      <c r="C29" s="414">
        <f>'t1'!C29+'t1'!D29</f>
        <v>0</v>
      </c>
      <c r="D29" s="414">
        <f>'t5'!M29+'t5'!N29</f>
        <v>0</v>
      </c>
      <c r="E29" s="415">
        <f>'t6'!K29+'t6'!L29</f>
        <v>0</v>
      </c>
      <c r="F29" s="415">
        <f>'t4'!AD29</f>
        <v>0</v>
      </c>
      <c r="G29" s="415">
        <f>'t4'!Z33</f>
        <v>0</v>
      </c>
      <c r="H29" s="415">
        <f t="shared" si="0"/>
        <v>0</v>
      </c>
      <c r="I29" s="415">
        <f>'t1'!L29+'t1'!M29</f>
        <v>0</v>
      </c>
      <c r="J29" s="128" t="str">
        <f t="shared" si="1"/>
        <v>OK</v>
      </c>
    </row>
    <row r="30" spans="1:10" ht="13.5" customHeight="1">
      <c r="A30" s="26" t="str">
        <f>'t1'!A30</f>
        <v>Cantoniere - q.f  3</v>
      </c>
      <c r="B30" s="225" t="str">
        <f>'t1'!B30</f>
        <v>0F3CAN</v>
      </c>
      <c r="C30" s="414">
        <f>'t1'!C30+'t1'!D30</f>
        <v>0</v>
      </c>
      <c r="D30" s="414">
        <f>'t5'!M30+'t5'!N30</f>
        <v>0</v>
      </c>
      <c r="E30" s="415">
        <f>'t6'!K30+'t6'!L30</f>
        <v>0</v>
      </c>
      <c r="F30" s="415">
        <f>'t4'!AD30</f>
        <v>0</v>
      </c>
      <c r="G30" s="415">
        <f>'t4'!AA33</f>
        <v>0</v>
      </c>
      <c r="H30" s="415">
        <f t="shared" si="0"/>
        <v>0</v>
      </c>
      <c r="I30" s="415">
        <f>'t1'!L30+'t1'!M30</f>
        <v>0</v>
      </c>
      <c r="J30" s="128" t="str">
        <f t="shared" si="1"/>
        <v>OK</v>
      </c>
    </row>
    <row r="31" spans="1:10" ht="13.5" customHeight="1">
      <c r="A31" s="26" t="str">
        <f>'t1'!A31</f>
        <v>Personale Contrattista</v>
      </c>
      <c r="B31" s="225" t="str">
        <f>'t1'!B31</f>
        <v>000061</v>
      </c>
      <c r="C31" s="414">
        <f>'t1'!C31+'t1'!D31</f>
        <v>0</v>
      </c>
      <c r="D31" s="414">
        <f>'t5'!M31+'t5'!N31</f>
        <v>0</v>
      </c>
      <c r="E31" s="415">
        <f>'t6'!K31+'t6'!L31</f>
        <v>0</v>
      </c>
      <c r="F31" s="415">
        <f>'t4'!AD31</f>
        <v>0</v>
      </c>
      <c r="G31" s="415">
        <f>'t4'!AB33</f>
        <v>0</v>
      </c>
      <c r="H31" s="415">
        <f t="shared" si="0"/>
        <v>0</v>
      </c>
      <c r="I31" s="415">
        <f>'t1'!L31+'t1'!M31</f>
        <v>0</v>
      </c>
      <c r="J31" s="128" t="str">
        <f t="shared" si="1"/>
        <v>OK</v>
      </c>
    </row>
    <row r="32" spans="1:10" ht="13.5" customHeight="1">
      <c r="A32" s="26" t="str">
        <f>'t1'!A32</f>
        <v>Altre qualifiche</v>
      </c>
      <c r="B32" s="225" t="str">
        <f>'t1'!B32</f>
        <v>000000</v>
      </c>
      <c r="C32" s="414">
        <f>'t1'!C32+'t1'!D32</f>
        <v>0</v>
      </c>
      <c r="D32" s="414">
        <f>'t5'!M32+'t5'!N32</f>
        <v>0</v>
      </c>
      <c r="E32" s="415">
        <f>'t6'!K32+'t6'!L32</f>
        <v>0</v>
      </c>
      <c r="F32" s="415">
        <f>'t4'!AD32</f>
        <v>0</v>
      </c>
      <c r="G32" s="415">
        <f>'t4'!AC33</f>
        <v>0</v>
      </c>
      <c r="H32" s="415">
        <f t="shared" si="0"/>
        <v>0</v>
      </c>
      <c r="I32" s="415">
        <f>'t1'!L32+'t1'!M32</f>
        <v>0</v>
      </c>
      <c r="J32" s="128" t="str">
        <f t="shared" si="1"/>
        <v>OK</v>
      </c>
    </row>
    <row r="33" spans="1:10" s="421" customFormat="1" ht="15.75" customHeight="1">
      <c r="A33" s="443" t="str">
        <f>'t1'!A33</f>
        <v>TOTALE</v>
      </c>
      <c r="B33" s="250"/>
      <c r="C33" s="444">
        <f aca="true" t="shared" si="2" ref="C33:I33">SUM(C6:C32)</f>
        <v>0</v>
      </c>
      <c r="D33" s="444">
        <f t="shared" si="2"/>
        <v>0</v>
      </c>
      <c r="E33" s="444">
        <f t="shared" si="2"/>
        <v>0</v>
      </c>
      <c r="F33" s="444">
        <f t="shared" si="2"/>
        <v>0</v>
      </c>
      <c r="G33" s="444">
        <f t="shared" si="2"/>
        <v>0</v>
      </c>
      <c r="H33" s="444">
        <f t="shared" si="2"/>
        <v>0</v>
      </c>
      <c r="I33" s="444">
        <f t="shared" si="2"/>
        <v>0</v>
      </c>
      <c r="J33" s="445" t="str">
        <f t="shared" si="1"/>
        <v>OK</v>
      </c>
    </row>
    <row r="38" spans="6:20" ht="11.25">
      <c r="F38" s="440"/>
      <c r="G38" s="440"/>
      <c r="H38" s="440"/>
      <c r="I38" s="440"/>
      <c r="J38" s="440"/>
      <c r="K38" s="441"/>
      <c r="L38" s="441"/>
      <c r="M38" s="441"/>
      <c r="N38" s="441"/>
      <c r="O38" s="441"/>
      <c r="P38" s="441"/>
      <c r="Q38" s="441"/>
      <c r="R38" s="441"/>
      <c r="S38" s="441"/>
      <c r="T38" s="441"/>
    </row>
    <row r="42" ht="11.25">
      <c r="G42" s="440"/>
    </row>
    <row r="43" ht="11.25">
      <c r="G43" s="440"/>
    </row>
    <row r="44" ht="11.25">
      <c r="G44" s="440"/>
    </row>
    <row r="45" ht="11.25">
      <c r="G45" s="440"/>
    </row>
    <row r="46" ht="11.25">
      <c r="G46" s="440"/>
    </row>
    <row r="47" ht="11.25">
      <c r="G47" s="441"/>
    </row>
    <row r="48" ht="11.25">
      <c r="G48" s="441"/>
    </row>
    <row r="49" ht="11.25">
      <c r="G49" s="441"/>
    </row>
    <row r="50" ht="11.25">
      <c r="G50" s="441"/>
    </row>
    <row r="51" ht="11.25">
      <c r="G51" s="441"/>
    </row>
    <row r="52" ht="11.25">
      <c r="G52" s="441"/>
    </row>
    <row r="53" ht="11.25">
      <c r="G53" s="441"/>
    </row>
    <row r="54" ht="11.25">
      <c r="G54" s="441"/>
    </row>
    <row r="55" ht="11.25">
      <c r="G55" s="441"/>
    </row>
    <row r="56" ht="11.25">
      <c r="G56" s="441"/>
    </row>
  </sheetData>
  <sheetProtection password="EA98" sheet="1" objects="1" scenarios="1" formatColumns="0" selectLockedCells="1" selectUnlockedCells="1"/>
  <mergeCells count="2">
    <mergeCell ref="A1:H1"/>
    <mergeCell ref="D2:J2"/>
  </mergeCells>
  <printOptions horizontalCentered="1" verticalCentered="1"/>
  <pageMargins left="0" right="0" top="0.17" bottom="0.16" header="0.19" footer="0.19"/>
  <pageSetup fitToHeight="1" fitToWidth="1" horizontalDpi="300" verticalDpi="300" orientation="landscape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M34"/>
  <sheetViews>
    <sheetView showGridLines="0" workbookViewId="0" topLeftCell="A1">
      <pane xSplit="2" ySplit="6" topLeftCell="C64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4.66015625" style="5" customWidth="1"/>
    <col min="2" max="2" width="14" style="7" customWidth="1"/>
    <col min="3" max="3" width="11" style="7" customWidth="1"/>
    <col min="4" max="5" width="15.16015625" style="7" customWidth="1"/>
    <col min="6" max="7" width="15.33203125" style="7" customWidth="1"/>
    <col min="8" max="8" width="11" style="7" customWidth="1"/>
    <col min="9" max="10" width="15.16015625" style="7" customWidth="1"/>
    <col min="11" max="11" width="15.33203125" style="7" customWidth="1"/>
    <col min="12" max="12" width="15.33203125" style="5" customWidth="1"/>
    <col min="13" max="16384" width="9.33203125" style="5" customWidth="1"/>
  </cols>
  <sheetData>
    <row r="1" spans="1:13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3"/>
      <c r="L1" s="384"/>
      <c r="M1"/>
    </row>
    <row r="2" spans="2:13" ht="21" customHeight="1">
      <c r="B2" s="5"/>
      <c r="C2" s="5"/>
      <c r="D2" s="5"/>
      <c r="E2" s="732"/>
      <c r="F2" s="732"/>
      <c r="G2" s="732"/>
      <c r="H2" s="732"/>
      <c r="I2" s="732"/>
      <c r="J2" s="732"/>
      <c r="K2" s="732"/>
      <c r="L2" s="732"/>
      <c r="M2"/>
    </row>
    <row r="3" spans="1:11" ht="21" customHeight="1">
      <c r="A3" s="235" t="str">
        <f>"Tavola di coerenza tra presenti al 31.12."&amp;'t1'!M1&amp;" rilevati nelle Tabelle 1, 7, 8 e 9 (Squadratura 2)"</f>
        <v>Tavola di coerenza tra presenti al 31.12.2007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27" customFormat="1" ht="11.25" customHeight="1">
      <c r="A4" s="227"/>
      <c r="B4" s="227"/>
      <c r="C4" s="733" t="s">
        <v>217</v>
      </c>
      <c r="D4" s="734"/>
      <c r="E4" s="734"/>
      <c r="F4" s="734"/>
      <c r="G4" s="735"/>
      <c r="H4" s="733" t="s">
        <v>218</v>
      </c>
      <c r="I4" s="734"/>
      <c r="J4" s="734"/>
      <c r="K4" s="734"/>
      <c r="L4" s="735"/>
    </row>
    <row r="5" spans="1:12" ht="70.5" customHeight="1">
      <c r="A5" s="217" t="s">
        <v>150</v>
      </c>
      <c r="B5" s="217" t="s">
        <v>149</v>
      </c>
      <c r="C5" s="226" t="str">
        <f>"Presenti 31.12."&amp;'t1'!M1&amp;" (Tab 1)"</f>
        <v>Presenti 31.12.2007 (Tab 1)</v>
      </c>
      <c r="D5" s="222" t="s">
        <v>160</v>
      </c>
      <c r="E5" s="222" t="s">
        <v>161</v>
      </c>
      <c r="F5" s="222" t="s">
        <v>162</v>
      </c>
      <c r="G5" s="222" t="s">
        <v>159</v>
      </c>
      <c r="H5" s="226" t="str">
        <f>"Presenti 31.12."&amp;'t1'!M1&amp;" (Tab 1)"</f>
        <v>Presenti 31.12.2007 (Tab 1)</v>
      </c>
      <c r="I5" s="222" t="s">
        <v>160</v>
      </c>
      <c r="J5" s="222" t="s">
        <v>161</v>
      </c>
      <c r="K5" s="222" t="s">
        <v>162</v>
      </c>
      <c r="L5" s="222" t="s">
        <v>159</v>
      </c>
    </row>
    <row r="6" spans="1:12" ht="11.25">
      <c r="A6" s="218"/>
      <c r="B6" s="218"/>
      <c r="C6" s="228" t="s">
        <v>151</v>
      </c>
      <c r="D6" s="228" t="s">
        <v>152</v>
      </c>
      <c r="E6" s="228" t="s">
        <v>153</v>
      </c>
      <c r="F6" s="228" t="s">
        <v>154</v>
      </c>
      <c r="G6" s="229" t="s">
        <v>181</v>
      </c>
      <c r="H6" s="228" t="s">
        <v>155</v>
      </c>
      <c r="I6" s="228" t="s">
        <v>179</v>
      </c>
      <c r="J6" s="228" t="s">
        <v>157</v>
      </c>
      <c r="K6" s="228" t="s">
        <v>167</v>
      </c>
      <c r="L6" s="229" t="s">
        <v>182</v>
      </c>
    </row>
    <row r="7" spans="1:12" ht="13.5" customHeight="1">
      <c r="A7" s="167" t="str">
        <f>'t1'!A6</f>
        <v>Segretario A</v>
      </c>
      <c r="B7" s="225" t="str">
        <f>'t1'!B6</f>
        <v>0D0102</v>
      </c>
      <c r="C7" s="414">
        <f>'t1'!L6</f>
        <v>0</v>
      </c>
      <c r="D7" s="414">
        <f>'t7'!U6</f>
        <v>0</v>
      </c>
      <c r="E7" s="415">
        <f>'t8'!Y6</f>
        <v>0</v>
      </c>
      <c r="F7" s="415">
        <f>'t9'!K6</f>
        <v>0</v>
      </c>
      <c r="G7" s="128" t="str">
        <f>IF(COUNTIF(C7:F7,C7)=4,"OK","ERRORE")</f>
        <v>OK</v>
      </c>
      <c r="H7" s="415">
        <f>'t1'!M6</f>
        <v>0</v>
      </c>
      <c r="I7" s="415">
        <f>'t7'!V6</f>
        <v>0</v>
      </c>
      <c r="J7" s="415">
        <f>'t8'!Z6</f>
        <v>0</v>
      </c>
      <c r="K7" s="414">
        <f>'t9'!L6</f>
        <v>0</v>
      </c>
      <c r="L7" s="128" t="str">
        <f>IF(COUNTIF(H7:K7,H7)=4,"OK","ERRORE")</f>
        <v>OK</v>
      </c>
    </row>
    <row r="8" spans="1:12" ht="13.5" customHeight="1">
      <c r="A8" s="167" t="str">
        <f>'t1'!A7</f>
        <v>Segretario B</v>
      </c>
      <c r="B8" s="225" t="str">
        <f>'t1'!B7</f>
        <v>0D0103</v>
      </c>
      <c r="C8" s="414">
        <f>'t1'!L7</f>
        <v>0</v>
      </c>
      <c r="D8" s="414">
        <f>'t7'!U7</f>
        <v>0</v>
      </c>
      <c r="E8" s="415">
        <f>'t8'!Y7</f>
        <v>0</v>
      </c>
      <c r="F8" s="415">
        <f>'t9'!K7</f>
        <v>0</v>
      </c>
      <c r="G8" s="128" t="str">
        <f aca="true" t="shared" si="0" ref="G8:G34">IF(COUNTIF(C8:F8,C8)=4,"OK","ERRORE")</f>
        <v>OK</v>
      </c>
      <c r="H8" s="415">
        <f>'t1'!M7</f>
        <v>0</v>
      </c>
      <c r="I8" s="415">
        <f>'t7'!V7</f>
        <v>0</v>
      </c>
      <c r="J8" s="415">
        <f>'t8'!Z7</f>
        <v>0</v>
      </c>
      <c r="K8" s="414">
        <f>'t9'!L7</f>
        <v>0</v>
      </c>
      <c r="L8" s="128" t="str">
        <f aca="true" t="shared" si="1" ref="L8:L34">IF(COUNTIF(H8:K8,H8)=4,"OK","ERRORE")</f>
        <v>OK</v>
      </c>
    </row>
    <row r="9" spans="1:12" ht="13.5" customHeight="1">
      <c r="A9" s="167" t="str">
        <f>'t1'!A8</f>
        <v>Segretario C</v>
      </c>
      <c r="B9" s="225" t="str">
        <f>'t1'!B8</f>
        <v>0D0485</v>
      </c>
      <c r="C9" s="414">
        <f>'t1'!L8</f>
        <v>0</v>
      </c>
      <c r="D9" s="414">
        <f>'t7'!U8</f>
        <v>0</v>
      </c>
      <c r="E9" s="415">
        <f>'t8'!Y8</f>
        <v>0</v>
      </c>
      <c r="F9" s="415">
        <f>'t9'!K8</f>
        <v>0</v>
      </c>
      <c r="G9" s="128" t="str">
        <f t="shared" si="0"/>
        <v>OK</v>
      </c>
      <c r="H9" s="415">
        <f>'t1'!M8</f>
        <v>0</v>
      </c>
      <c r="I9" s="415">
        <f>'t7'!V8</f>
        <v>0</v>
      </c>
      <c r="J9" s="415">
        <f>'t8'!Z8</f>
        <v>0</v>
      </c>
      <c r="K9" s="414">
        <f>'t9'!L8</f>
        <v>0</v>
      </c>
      <c r="L9" s="128" t="str">
        <f t="shared" si="1"/>
        <v>OK</v>
      </c>
    </row>
    <row r="10" spans="1:12" ht="13.5" customHeight="1">
      <c r="A10" s="167" t="str">
        <f>'t1'!A9</f>
        <v>Dirigenti</v>
      </c>
      <c r="B10" s="225" t="str">
        <f>'t1'!B9</f>
        <v>0D0164</v>
      </c>
      <c r="C10" s="414">
        <f>'t1'!L9</f>
        <v>0</v>
      </c>
      <c r="D10" s="414">
        <f>'t7'!U9</f>
        <v>0</v>
      </c>
      <c r="E10" s="415">
        <f>'t8'!Y9</f>
        <v>0</v>
      </c>
      <c r="F10" s="415">
        <f>'t9'!K9</f>
        <v>0</v>
      </c>
      <c r="G10" s="128" t="str">
        <f t="shared" si="0"/>
        <v>OK</v>
      </c>
      <c r="H10" s="415">
        <f>'t1'!M9</f>
        <v>0</v>
      </c>
      <c r="I10" s="415">
        <f>'t7'!V9</f>
        <v>0</v>
      </c>
      <c r="J10" s="415">
        <f>'t8'!Z9</f>
        <v>0</v>
      </c>
      <c r="K10" s="414">
        <f>'t9'!L9</f>
        <v>0</v>
      </c>
      <c r="L10" s="128" t="str">
        <f t="shared" si="1"/>
        <v>OK</v>
      </c>
    </row>
    <row r="11" spans="1:12" ht="13.5" customHeight="1">
      <c r="A11" s="167" t="str">
        <f>'t1'!A10</f>
        <v>Qualifica funzionale IX </v>
      </c>
      <c r="B11" s="225" t="str">
        <f>'t1'!B10</f>
        <v>0F9AMM</v>
      </c>
      <c r="C11" s="414">
        <f>'t1'!L10</f>
        <v>0</v>
      </c>
      <c r="D11" s="414">
        <f>'t7'!U10</f>
        <v>0</v>
      </c>
      <c r="E11" s="415">
        <f>'t8'!Y10</f>
        <v>0</v>
      </c>
      <c r="F11" s="415">
        <f>'t9'!K10</f>
        <v>0</v>
      </c>
      <c r="G11" s="128" t="str">
        <f t="shared" si="0"/>
        <v>OK</v>
      </c>
      <c r="H11" s="415">
        <f>'t1'!M10</f>
        <v>0</v>
      </c>
      <c r="I11" s="415">
        <f>'t7'!V10</f>
        <v>0</v>
      </c>
      <c r="J11" s="415">
        <f>'t8'!Z10</f>
        <v>0</v>
      </c>
      <c r="K11" s="414">
        <f>'t9'!L10</f>
        <v>0</v>
      </c>
      <c r="L11" s="128" t="str">
        <f t="shared" si="1"/>
        <v>OK</v>
      </c>
    </row>
    <row r="12" spans="1:12" ht="13.5" customHeight="1">
      <c r="A12" s="167" t="str">
        <f>'t1'!A11</f>
        <v>Qualifica funzionale VIII</v>
      </c>
      <c r="B12" s="225" t="str">
        <f>'t1'!B11</f>
        <v>0F8AMM</v>
      </c>
      <c r="C12" s="414">
        <f>'t1'!L11</f>
        <v>0</v>
      </c>
      <c r="D12" s="414">
        <f>'t7'!U11</f>
        <v>0</v>
      </c>
      <c r="E12" s="415">
        <f>'t8'!Y11</f>
        <v>0</v>
      </c>
      <c r="F12" s="415">
        <f>'t9'!K11</f>
        <v>0</v>
      </c>
      <c r="G12" s="128" t="str">
        <f t="shared" si="0"/>
        <v>OK</v>
      </c>
      <c r="H12" s="415">
        <f>'t1'!M11</f>
        <v>0</v>
      </c>
      <c r="I12" s="415">
        <f>'t7'!V11</f>
        <v>0</v>
      </c>
      <c r="J12" s="415">
        <f>'t8'!Z11</f>
        <v>0</v>
      </c>
      <c r="K12" s="414">
        <f>'t9'!L11</f>
        <v>0</v>
      </c>
      <c r="L12" s="128" t="str">
        <f t="shared" si="1"/>
        <v>OK</v>
      </c>
    </row>
    <row r="13" spans="1:12" ht="13.5" customHeight="1">
      <c r="A13" s="167" t="str">
        <f>'t1'!A12</f>
        <v>Qualifica funzionale VII </v>
      </c>
      <c r="B13" s="225" t="str">
        <f>'t1'!B12</f>
        <v>0F7AMM</v>
      </c>
      <c r="C13" s="414">
        <f>'t1'!L12</f>
        <v>0</v>
      </c>
      <c r="D13" s="414">
        <f>'t7'!U12</f>
        <v>0</v>
      </c>
      <c r="E13" s="415">
        <f>'t8'!Y12</f>
        <v>0</v>
      </c>
      <c r="F13" s="415">
        <f>'t9'!K12</f>
        <v>0</v>
      </c>
      <c r="G13" s="128" t="str">
        <f t="shared" si="0"/>
        <v>OK</v>
      </c>
      <c r="H13" s="415">
        <f>'t1'!M12</f>
        <v>0</v>
      </c>
      <c r="I13" s="415">
        <f>'t7'!V12</f>
        <v>0</v>
      </c>
      <c r="J13" s="415">
        <f>'t8'!Z12</f>
        <v>0</v>
      </c>
      <c r="K13" s="414">
        <f>'t9'!L12</f>
        <v>0</v>
      </c>
      <c r="L13" s="128" t="str">
        <f t="shared" si="1"/>
        <v>OK</v>
      </c>
    </row>
    <row r="14" spans="1:12" ht="13.5" customHeight="1">
      <c r="A14" s="167" t="str">
        <f>'t1'!A13</f>
        <v>Qualifica funzionale VI </v>
      </c>
      <c r="B14" s="225" t="str">
        <f>'t1'!B13</f>
        <v>0F6AMM</v>
      </c>
      <c r="C14" s="414">
        <f>'t1'!L13</f>
        <v>0</v>
      </c>
      <c r="D14" s="414">
        <f>'t7'!U13</f>
        <v>0</v>
      </c>
      <c r="E14" s="415">
        <f>'t8'!Y13</f>
        <v>0</v>
      </c>
      <c r="F14" s="415">
        <f>'t9'!K13</f>
        <v>0</v>
      </c>
      <c r="G14" s="128" t="str">
        <f t="shared" si="0"/>
        <v>OK</v>
      </c>
      <c r="H14" s="415">
        <f>'t1'!M13</f>
        <v>0</v>
      </c>
      <c r="I14" s="415">
        <f>'t7'!V13</f>
        <v>0</v>
      </c>
      <c r="J14" s="415">
        <f>'t8'!Z13</f>
        <v>0</v>
      </c>
      <c r="K14" s="414">
        <f>'t9'!L13</f>
        <v>0</v>
      </c>
      <c r="L14" s="128" t="str">
        <f t="shared" si="1"/>
        <v>OK</v>
      </c>
    </row>
    <row r="15" spans="1:12" ht="13.5" customHeight="1">
      <c r="A15" s="167" t="str">
        <f>'t1'!A14</f>
        <v>Qualifica funzionale V </v>
      </c>
      <c r="B15" s="225" t="str">
        <f>'t1'!B14</f>
        <v>0F5AMM</v>
      </c>
      <c r="C15" s="414">
        <f>'t1'!L14</f>
        <v>0</v>
      </c>
      <c r="D15" s="414">
        <f>'t7'!U14</f>
        <v>0</v>
      </c>
      <c r="E15" s="415">
        <f>'t8'!Y14</f>
        <v>0</v>
      </c>
      <c r="F15" s="415">
        <f>'t9'!K14</f>
        <v>0</v>
      </c>
      <c r="G15" s="128" t="str">
        <f t="shared" si="0"/>
        <v>OK</v>
      </c>
      <c r="H15" s="415">
        <f>'t1'!M14</f>
        <v>0</v>
      </c>
      <c r="I15" s="415">
        <f>'t7'!V14</f>
        <v>0</v>
      </c>
      <c r="J15" s="415">
        <f>'t8'!Z14</f>
        <v>0</v>
      </c>
      <c r="K15" s="414">
        <f>'t9'!L14</f>
        <v>0</v>
      </c>
      <c r="L15" s="128" t="str">
        <f t="shared" si="1"/>
        <v>OK</v>
      </c>
    </row>
    <row r="16" spans="1:12" ht="13.5" customHeight="1">
      <c r="A16" s="167" t="str">
        <f>'t1'!A15</f>
        <v>Qualifica funzionale IV </v>
      </c>
      <c r="B16" s="225" t="str">
        <f>'t1'!B15</f>
        <v>0F4AMM</v>
      </c>
      <c r="C16" s="414">
        <f>'t1'!L15</f>
        <v>0</v>
      </c>
      <c r="D16" s="414">
        <f>'t7'!U15</f>
        <v>0</v>
      </c>
      <c r="E16" s="415">
        <f>'t8'!Y15</f>
        <v>0</v>
      </c>
      <c r="F16" s="415">
        <f>'t9'!K15</f>
        <v>0</v>
      </c>
      <c r="G16" s="128" t="str">
        <f t="shared" si="0"/>
        <v>OK</v>
      </c>
      <c r="H16" s="415">
        <f>'t1'!M15</f>
        <v>0</v>
      </c>
      <c r="I16" s="415">
        <f>'t7'!V15</f>
        <v>0</v>
      </c>
      <c r="J16" s="415">
        <f>'t8'!Z15</f>
        <v>0</v>
      </c>
      <c r="K16" s="414">
        <f>'t9'!L15</f>
        <v>0</v>
      </c>
      <c r="L16" s="128" t="str">
        <f t="shared" si="1"/>
        <v>OK</v>
      </c>
    </row>
    <row r="17" spans="1:12" ht="13.5" customHeight="1">
      <c r="A17" s="167" t="str">
        <f>'t1'!A16</f>
        <v>Qualifica funzionale III </v>
      </c>
      <c r="B17" s="225" t="str">
        <f>'t1'!B16</f>
        <v>0F3AMM</v>
      </c>
      <c r="C17" s="414">
        <f>'t1'!L16</f>
        <v>0</v>
      </c>
      <c r="D17" s="414">
        <f>'t7'!U16</f>
        <v>0</v>
      </c>
      <c r="E17" s="415">
        <f>'t8'!Y16</f>
        <v>0</v>
      </c>
      <c r="F17" s="415">
        <f>'t9'!K16</f>
        <v>0</v>
      </c>
      <c r="G17" s="128" t="str">
        <f t="shared" si="0"/>
        <v>OK</v>
      </c>
      <c r="H17" s="415">
        <f>'t1'!M16</f>
        <v>0</v>
      </c>
      <c r="I17" s="415">
        <f>'t7'!V16</f>
        <v>0</v>
      </c>
      <c r="J17" s="415">
        <f>'t8'!Z16</f>
        <v>0</v>
      </c>
      <c r="K17" s="414">
        <f>'t9'!L16</f>
        <v>0</v>
      </c>
      <c r="L17" s="128" t="str">
        <f t="shared" si="1"/>
        <v>OK</v>
      </c>
    </row>
    <row r="18" spans="1:12" ht="13.5" customHeight="1">
      <c r="A18" s="167" t="str">
        <f>'t1'!A17</f>
        <v>Qualifica funzionale II </v>
      </c>
      <c r="B18" s="225" t="str">
        <f>'t1'!B17</f>
        <v>0F2AMM</v>
      </c>
      <c r="C18" s="414">
        <f>'t1'!L17</f>
        <v>0</v>
      </c>
      <c r="D18" s="414">
        <f>'t7'!U17</f>
        <v>0</v>
      </c>
      <c r="E18" s="415">
        <f>'t8'!Y17</f>
        <v>0</v>
      </c>
      <c r="F18" s="415">
        <f>'t9'!K17</f>
        <v>0</v>
      </c>
      <c r="G18" s="128" t="str">
        <f t="shared" si="0"/>
        <v>OK</v>
      </c>
      <c r="H18" s="415">
        <f>'t1'!M17</f>
        <v>0</v>
      </c>
      <c r="I18" s="415">
        <f>'t7'!V17</f>
        <v>0</v>
      </c>
      <c r="J18" s="415">
        <f>'t8'!Z17</f>
        <v>0</v>
      </c>
      <c r="K18" s="414">
        <f>'t9'!L17</f>
        <v>0</v>
      </c>
      <c r="L18" s="128" t="str">
        <f t="shared" si="1"/>
        <v>OK</v>
      </c>
    </row>
    <row r="19" spans="1:12" ht="13.5" customHeight="1">
      <c r="A19" s="167" t="str">
        <f>'t1'!A18</f>
        <v>Qualifica funzionale I </v>
      </c>
      <c r="B19" s="225" t="str">
        <f>'t1'!B18</f>
        <v>0F1AMM</v>
      </c>
      <c r="C19" s="414">
        <f>'t1'!L18</f>
        <v>0</v>
      </c>
      <c r="D19" s="414">
        <f>'t7'!U18</f>
        <v>0</v>
      </c>
      <c r="E19" s="415">
        <f>'t8'!Y18</f>
        <v>0</v>
      </c>
      <c r="F19" s="415">
        <f>'t9'!K18</f>
        <v>0</v>
      </c>
      <c r="G19" s="128" t="str">
        <f t="shared" si="0"/>
        <v>OK</v>
      </c>
      <c r="H19" s="415">
        <f>'t1'!M18</f>
        <v>0</v>
      </c>
      <c r="I19" s="415">
        <f>'t7'!V18</f>
        <v>0</v>
      </c>
      <c r="J19" s="415">
        <f>'t8'!Z18</f>
        <v>0</v>
      </c>
      <c r="K19" s="414">
        <f>'t9'!L18</f>
        <v>0</v>
      </c>
      <c r="L19" s="128" t="str">
        <f t="shared" si="1"/>
        <v>OK</v>
      </c>
    </row>
    <row r="20" spans="1:12" ht="13.5" customHeight="1">
      <c r="A20" s="167" t="str">
        <f>'t1'!A19</f>
        <v>Ufficiale forestale - q.f. 9</v>
      </c>
      <c r="B20" s="225" t="str">
        <f>'t1'!B19</f>
        <v>0F9582</v>
      </c>
      <c r="C20" s="414">
        <f>'t1'!L19</f>
        <v>0</v>
      </c>
      <c r="D20" s="414">
        <f>'t7'!U19</f>
        <v>0</v>
      </c>
      <c r="E20" s="415">
        <f>'t8'!Y19</f>
        <v>0</v>
      </c>
      <c r="F20" s="415">
        <f>'t9'!K19</f>
        <v>0</v>
      </c>
      <c r="G20" s="128" t="str">
        <f t="shared" si="0"/>
        <v>OK</v>
      </c>
      <c r="H20" s="415">
        <f>'t1'!M19</f>
        <v>0</v>
      </c>
      <c r="I20" s="415">
        <f>'t7'!V19</f>
        <v>0</v>
      </c>
      <c r="J20" s="415">
        <f>'t8'!Z19</f>
        <v>0</v>
      </c>
      <c r="K20" s="414">
        <f>'t9'!L19</f>
        <v>0</v>
      </c>
      <c r="L20" s="128" t="str">
        <f t="shared" si="1"/>
        <v>OK</v>
      </c>
    </row>
    <row r="21" spans="1:12" ht="13.5" customHeight="1">
      <c r="A21" s="167" t="str">
        <f>'t1'!A20</f>
        <v>Ispettore/Ispettrice forestale - q.f. 7</v>
      </c>
      <c r="B21" s="225" t="str">
        <f>'t1'!B20</f>
        <v>0F7191</v>
      </c>
      <c r="C21" s="414">
        <f>'t1'!L20</f>
        <v>0</v>
      </c>
      <c r="D21" s="414">
        <f>'t7'!U20</f>
        <v>0</v>
      </c>
      <c r="E21" s="415">
        <f>'t8'!Y20</f>
        <v>0</v>
      </c>
      <c r="F21" s="415">
        <f>'t9'!K20</f>
        <v>0</v>
      </c>
      <c r="G21" s="128" t="str">
        <f t="shared" si="0"/>
        <v>OK</v>
      </c>
      <c r="H21" s="415">
        <f>'t1'!M20</f>
        <v>0</v>
      </c>
      <c r="I21" s="415">
        <f>'t7'!V20</f>
        <v>0</v>
      </c>
      <c r="J21" s="415">
        <f>'t8'!Z20</f>
        <v>0</v>
      </c>
      <c r="K21" s="414">
        <f>'t9'!L20</f>
        <v>0</v>
      </c>
      <c r="L21" s="128" t="str">
        <f t="shared" si="1"/>
        <v>OK</v>
      </c>
    </row>
    <row r="22" spans="1:12" ht="13.5" customHeight="1">
      <c r="A22" s="167" t="str">
        <f>'t1'!A21</f>
        <v>Sovrintendente forestale - q.f. 6</v>
      </c>
      <c r="B22" s="225" t="str">
        <f>'t1'!B21</f>
        <v>0F6197</v>
      </c>
      <c r="C22" s="414">
        <f>'t1'!L21</f>
        <v>0</v>
      </c>
      <c r="D22" s="414">
        <f>'t7'!U21</f>
        <v>0</v>
      </c>
      <c r="E22" s="415">
        <f>'t8'!Y21</f>
        <v>0</v>
      </c>
      <c r="F22" s="415">
        <f>'t9'!K21</f>
        <v>0</v>
      </c>
      <c r="G22" s="128" t="str">
        <f t="shared" si="0"/>
        <v>OK</v>
      </c>
      <c r="H22" s="415">
        <f>'t1'!M21</f>
        <v>0</v>
      </c>
      <c r="I22" s="415">
        <f>'t7'!V21</f>
        <v>0</v>
      </c>
      <c r="J22" s="415">
        <f>'t8'!Z21</f>
        <v>0</v>
      </c>
      <c r="K22" s="414">
        <f>'t9'!L21</f>
        <v>0</v>
      </c>
      <c r="L22" s="128" t="str">
        <f t="shared" si="1"/>
        <v>OK</v>
      </c>
    </row>
    <row r="23" spans="1:12" ht="13.5" customHeight="1">
      <c r="A23" s="167" t="str">
        <f>'t1'!A22</f>
        <v>Agente ed assistente forestale q.f.5</v>
      </c>
      <c r="B23" s="225" t="str">
        <f>'t1'!B22</f>
        <v>0F5560</v>
      </c>
      <c r="C23" s="414">
        <f>'t1'!L22</f>
        <v>0</v>
      </c>
      <c r="D23" s="414">
        <f>'t7'!U22</f>
        <v>0</v>
      </c>
      <c r="E23" s="415">
        <f>'t8'!Y22</f>
        <v>0</v>
      </c>
      <c r="F23" s="415">
        <f>'t9'!K22</f>
        <v>0</v>
      </c>
      <c r="G23" s="128" t="str">
        <f t="shared" si="0"/>
        <v>OK</v>
      </c>
      <c r="H23" s="415">
        <f>'t1'!M22</f>
        <v>0</v>
      </c>
      <c r="I23" s="415">
        <f>'t7'!V22</f>
        <v>0</v>
      </c>
      <c r="J23" s="415">
        <f>'t8'!Z22</f>
        <v>0</v>
      </c>
      <c r="K23" s="414">
        <f>'t9'!L22</f>
        <v>0</v>
      </c>
      <c r="L23" s="128" t="str">
        <f t="shared" si="1"/>
        <v>OK</v>
      </c>
    </row>
    <row r="24" spans="1:12" ht="13.5" customHeight="1">
      <c r="A24" s="167" t="str">
        <f>'t1'!A23</f>
        <v>Esperto antincendio - q.f. 9</v>
      </c>
      <c r="B24" s="225" t="str">
        <f>'t1'!B23</f>
        <v>0F9IS3</v>
      </c>
      <c r="C24" s="414">
        <f>'t1'!L23</f>
        <v>0</v>
      </c>
      <c r="D24" s="414">
        <f>'t7'!U23</f>
        <v>0</v>
      </c>
      <c r="E24" s="415">
        <f>'t8'!Y23</f>
        <v>0</v>
      </c>
      <c r="F24" s="415">
        <f>'t9'!K23</f>
        <v>0</v>
      </c>
      <c r="G24" s="128" t="str">
        <f t="shared" si="0"/>
        <v>OK</v>
      </c>
      <c r="H24" s="415">
        <f>'t1'!M23</f>
        <v>0</v>
      </c>
      <c r="I24" s="415">
        <f>'t7'!V23</f>
        <v>0</v>
      </c>
      <c r="J24" s="415">
        <f>'t8'!Z23</f>
        <v>0</v>
      </c>
      <c r="K24" s="414">
        <f>'t9'!L23</f>
        <v>0</v>
      </c>
      <c r="L24" s="128" t="str">
        <f t="shared" si="1"/>
        <v>OK</v>
      </c>
    </row>
    <row r="25" spans="1:12" ht="13.5" customHeight="1">
      <c r="A25" s="167" t="str">
        <f>'t1'!A24</f>
        <v>Ispettore antincendi - q.f. 7</v>
      </c>
      <c r="B25" s="225" t="str">
        <f>'t1'!B24</f>
        <v>0F7IS2</v>
      </c>
      <c r="C25" s="414">
        <f>'t1'!L24</f>
        <v>0</v>
      </c>
      <c r="D25" s="414">
        <f>'t7'!U24</f>
        <v>0</v>
      </c>
      <c r="E25" s="415">
        <f>'t8'!Y24</f>
        <v>0</v>
      </c>
      <c r="F25" s="415">
        <f>'t9'!K24</f>
        <v>0</v>
      </c>
      <c r="G25" s="128" t="str">
        <f t="shared" si="0"/>
        <v>OK</v>
      </c>
      <c r="H25" s="415">
        <f>'t1'!M24</f>
        <v>0</v>
      </c>
      <c r="I25" s="415">
        <f>'t7'!V24</f>
        <v>0</v>
      </c>
      <c r="J25" s="415">
        <f>'t8'!Z24</f>
        <v>0</v>
      </c>
      <c r="K25" s="414">
        <f>'t9'!L24</f>
        <v>0</v>
      </c>
      <c r="L25" s="128" t="str">
        <f t="shared" si="1"/>
        <v>OK</v>
      </c>
    </row>
    <row r="26" spans="1:12" ht="13.5" customHeight="1">
      <c r="A26" s="167" t="str">
        <f>'t1'!A25</f>
        <v>Assistente antincendi - q.f. 6</v>
      </c>
      <c r="B26" s="225" t="str">
        <f>'t1'!B25</f>
        <v>0F6AS1</v>
      </c>
      <c r="C26" s="414">
        <f>'t1'!L25</f>
        <v>0</v>
      </c>
      <c r="D26" s="414">
        <f>'t7'!U25</f>
        <v>0</v>
      </c>
      <c r="E26" s="415">
        <f>'t8'!Y25</f>
        <v>0</v>
      </c>
      <c r="F26" s="415">
        <f>'t9'!K25</f>
        <v>0</v>
      </c>
      <c r="G26" s="128" t="str">
        <f t="shared" si="0"/>
        <v>OK</v>
      </c>
      <c r="H26" s="415">
        <f>'t1'!M25</f>
        <v>0</v>
      </c>
      <c r="I26" s="415">
        <f>'t7'!V25</f>
        <v>0</v>
      </c>
      <c r="J26" s="415">
        <f>'t8'!Z25</f>
        <v>0</v>
      </c>
      <c r="K26" s="414">
        <f>'t9'!L25</f>
        <v>0</v>
      </c>
      <c r="L26" s="128" t="str">
        <f t="shared" si="1"/>
        <v>OK</v>
      </c>
    </row>
    <row r="27" spans="1:12" ht="13.5" customHeight="1">
      <c r="A27" s="167" t="str">
        <f>'t1'!A26</f>
        <v>Capo squdra e reparto - q.f. 5</v>
      </c>
      <c r="B27" s="225" t="str">
        <f>'t1'!B26</f>
        <v>0F5CSR</v>
      </c>
      <c r="C27" s="414">
        <f>'t1'!L26</f>
        <v>0</v>
      </c>
      <c r="D27" s="414">
        <f>'t7'!U26</f>
        <v>0</v>
      </c>
      <c r="E27" s="415">
        <f>'t8'!Y26</f>
        <v>0</v>
      </c>
      <c r="F27" s="415">
        <f>'t9'!K26</f>
        <v>0</v>
      </c>
      <c r="G27" s="128" t="str">
        <f t="shared" si="0"/>
        <v>OK</v>
      </c>
      <c r="H27" s="415">
        <f>'t1'!M26</f>
        <v>0</v>
      </c>
      <c r="I27" s="415">
        <f>'t7'!V26</f>
        <v>0</v>
      </c>
      <c r="J27" s="415">
        <f>'t8'!Z26</f>
        <v>0</v>
      </c>
      <c r="K27" s="414">
        <f>'t9'!L26</f>
        <v>0</v>
      </c>
      <c r="L27" s="128" t="str">
        <f t="shared" si="1"/>
        <v>OK</v>
      </c>
    </row>
    <row r="28" spans="1:12" ht="13.5" customHeight="1">
      <c r="A28" s="167" t="str">
        <f>'t1'!A27</f>
        <v>Vigile del fuoco - q.f. 4</v>
      </c>
      <c r="B28" s="225" t="str">
        <f>'t1'!B27</f>
        <v>0F4VF1</v>
      </c>
      <c r="C28" s="414">
        <f>'t1'!L27</f>
        <v>0</v>
      </c>
      <c r="D28" s="414">
        <f>'t7'!U27</f>
        <v>0</v>
      </c>
      <c r="E28" s="415">
        <f>'t8'!Y27</f>
        <v>0</v>
      </c>
      <c r="F28" s="415">
        <f>'t9'!K27</f>
        <v>0</v>
      </c>
      <c r="G28" s="128" t="str">
        <f t="shared" si="0"/>
        <v>OK</v>
      </c>
      <c r="H28" s="415">
        <f>'t1'!M27</f>
        <v>0</v>
      </c>
      <c r="I28" s="415">
        <f>'t7'!V27</f>
        <v>0</v>
      </c>
      <c r="J28" s="415">
        <f>'t8'!Z27</f>
        <v>0</v>
      </c>
      <c r="K28" s="414">
        <f>'t9'!L27</f>
        <v>0</v>
      </c>
      <c r="L28" s="128" t="str">
        <f t="shared" si="1"/>
        <v>OK</v>
      </c>
    </row>
    <row r="29" spans="1:12" ht="13.5" customHeight="1">
      <c r="A29" s="167" t="str">
        <f>'t1'!A28</f>
        <v>Capo cantoniere - q.f  5</v>
      </c>
      <c r="B29" s="225" t="str">
        <f>'t1'!B28</f>
        <v>0F5CAN</v>
      </c>
      <c r="C29" s="414">
        <f>'t1'!L28</f>
        <v>0</v>
      </c>
      <c r="D29" s="414">
        <f>'t7'!U28</f>
        <v>0</v>
      </c>
      <c r="E29" s="415">
        <f>'t8'!Y28</f>
        <v>0</v>
      </c>
      <c r="F29" s="415">
        <f>'t9'!K28</f>
        <v>0</v>
      </c>
      <c r="G29" s="128" t="str">
        <f t="shared" si="0"/>
        <v>OK</v>
      </c>
      <c r="H29" s="415">
        <f>'t1'!M28</f>
        <v>0</v>
      </c>
      <c r="I29" s="415">
        <f>'t7'!V28</f>
        <v>0</v>
      </c>
      <c r="J29" s="415">
        <f>'t8'!Z28</f>
        <v>0</v>
      </c>
      <c r="K29" s="414">
        <f>'t9'!L28</f>
        <v>0</v>
      </c>
      <c r="L29" s="128" t="str">
        <f t="shared" si="1"/>
        <v>OK</v>
      </c>
    </row>
    <row r="30" spans="1:12" ht="13.5" customHeight="1">
      <c r="A30" s="167" t="str">
        <f>'t1'!A29</f>
        <v>Cantoniere specializzato - q.f 4</v>
      </c>
      <c r="B30" s="225" t="str">
        <f>'t1'!B29</f>
        <v>0F4CAN</v>
      </c>
      <c r="C30" s="414">
        <f>'t1'!L29</f>
        <v>0</v>
      </c>
      <c r="D30" s="414">
        <f>'t7'!U29</f>
        <v>0</v>
      </c>
      <c r="E30" s="415">
        <f>'t8'!Y29</f>
        <v>0</v>
      </c>
      <c r="F30" s="415">
        <f>'t9'!K29</f>
        <v>0</v>
      </c>
      <c r="G30" s="128" t="str">
        <f t="shared" si="0"/>
        <v>OK</v>
      </c>
      <c r="H30" s="415">
        <f>'t1'!M29</f>
        <v>0</v>
      </c>
      <c r="I30" s="415">
        <f>'t7'!V29</f>
        <v>0</v>
      </c>
      <c r="J30" s="415">
        <f>'t8'!Z29</f>
        <v>0</v>
      </c>
      <c r="K30" s="414">
        <f>'t9'!L29</f>
        <v>0</v>
      </c>
      <c r="L30" s="128" t="str">
        <f t="shared" si="1"/>
        <v>OK</v>
      </c>
    </row>
    <row r="31" spans="1:12" ht="13.5" customHeight="1">
      <c r="A31" s="167" t="str">
        <f>'t1'!A30</f>
        <v>Cantoniere - q.f  3</v>
      </c>
      <c r="B31" s="225" t="str">
        <f>'t1'!B30</f>
        <v>0F3CAN</v>
      </c>
      <c r="C31" s="414">
        <f>'t1'!L30</f>
        <v>0</v>
      </c>
      <c r="D31" s="414">
        <f>'t7'!U30</f>
        <v>0</v>
      </c>
      <c r="E31" s="415">
        <f>'t8'!Y30</f>
        <v>0</v>
      </c>
      <c r="F31" s="415">
        <f>'t9'!K30</f>
        <v>0</v>
      </c>
      <c r="G31" s="128" t="str">
        <f t="shared" si="0"/>
        <v>OK</v>
      </c>
      <c r="H31" s="415">
        <f>'t1'!M30</f>
        <v>0</v>
      </c>
      <c r="I31" s="415">
        <f>'t7'!V30</f>
        <v>0</v>
      </c>
      <c r="J31" s="415">
        <f>'t8'!Z30</f>
        <v>0</v>
      </c>
      <c r="K31" s="414">
        <f>'t9'!L30</f>
        <v>0</v>
      </c>
      <c r="L31" s="128" t="str">
        <f t="shared" si="1"/>
        <v>OK</v>
      </c>
    </row>
    <row r="32" spans="1:12" ht="13.5" customHeight="1">
      <c r="A32" s="167" t="str">
        <f>'t1'!A31</f>
        <v>Personale Contrattista</v>
      </c>
      <c r="B32" s="225" t="str">
        <f>'t1'!B31</f>
        <v>000061</v>
      </c>
      <c r="C32" s="414">
        <f>'t1'!L31</f>
        <v>0</v>
      </c>
      <c r="D32" s="414">
        <f>'t7'!U31</f>
        <v>0</v>
      </c>
      <c r="E32" s="415">
        <f>'t8'!Y31</f>
        <v>0</v>
      </c>
      <c r="F32" s="415">
        <f>'t9'!K31</f>
        <v>0</v>
      </c>
      <c r="G32" s="128" t="str">
        <f t="shared" si="0"/>
        <v>OK</v>
      </c>
      <c r="H32" s="415">
        <f>'t1'!M31</f>
        <v>0</v>
      </c>
      <c r="I32" s="415">
        <f>'t7'!V31</f>
        <v>0</v>
      </c>
      <c r="J32" s="415">
        <f>'t8'!Z31</f>
        <v>0</v>
      </c>
      <c r="K32" s="414">
        <f>'t9'!L31</f>
        <v>0</v>
      </c>
      <c r="L32" s="128" t="str">
        <f t="shared" si="1"/>
        <v>OK</v>
      </c>
    </row>
    <row r="33" spans="1:12" ht="13.5" customHeight="1">
      <c r="A33" s="167" t="str">
        <f>'t1'!A32</f>
        <v>Altre qualifiche</v>
      </c>
      <c r="B33" s="225" t="str">
        <f>'t1'!B32</f>
        <v>000000</v>
      </c>
      <c r="C33" s="414">
        <f>'t1'!L32</f>
        <v>0</v>
      </c>
      <c r="D33" s="414">
        <f>'t7'!U32</f>
        <v>0</v>
      </c>
      <c r="E33" s="415">
        <f>'t8'!Y32</f>
        <v>0</v>
      </c>
      <c r="F33" s="415">
        <f>'t9'!K32</f>
        <v>0</v>
      </c>
      <c r="G33" s="128" t="str">
        <f t="shared" si="0"/>
        <v>OK</v>
      </c>
      <c r="H33" s="415">
        <f>'t1'!M32</f>
        <v>0</v>
      </c>
      <c r="I33" s="415">
        <f>'t7'!V32</f>
        <v>0</v>
      </c>
      <c r="J33" s="415">
        <f>'t8'!Z32</f>
        <v>0</v>
      </c>
      <c r="K33" s="414">
        <f>'t9'!L32</f>
        <v>0</v>
      </c>
      <c r="L33" s="128" t="str">
        <f t="shared" si="1"/>
        <v>OK</v>
      </c>
    </row>
    <row r="34" spans="1:12" ht="15.75" customHeight="1">
      <c r="A34" s="167" t="str">
        <f>'t1'!A33</f>
        <v>TOTALE</v>
      </c>
      <c r="B34" s="213"/>
      <c r="C34" s="415">
        <f>SUM(C7:C33)</f>
        <v>0</v>
      </c>
      <c r="D34" s="415">
        <f>SUM(D7:D33)</f>
        <v>0</v>
      </c>
      <c r="E34" s="415">
        <f>SUM(E7:E33)</f>
        <v>0</v>
      </c>
      <c r="F34" s="415">
        <f>SUM(F7:F33)</f>
        <v>0</v>
      </c>
      <c r="G34" s="128" t="str">
        <f t="shared" si="0"/>
        <v>OK</v>
      </c>
      <c r="H34" s="415">
        <f>SUM(H7:H33)</f>
        <v>0</v>
      </c>
      <c r="I34" s="415">
        <f>SUM(I7:I33)</f>
        <v>0</v>
      </c>
      <c r="J34" s="415">
        <f>SUM(J7:J33)</f>
        <v>0</v>
      </c>
      <c r="K34" s="415">
        <f>SUM(K7:K33)</f>
        <v>0</v>
      </c>
      <c r="L34" s="128" t="str">
        <f t="shared" si="1"/>
        <v>OK</v>
      </c>
    </row>
  </sheetData>
  <sheetProtection password="EA98" sheet="1" objects="1" scenarios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7" bottom="0.16" header="0.19" footer="0.17"/>
  <pageSetup fitToHeight="1" fitToWidth="1" horizontalDpi="300" verticalDpi="300" orientation="landscape" paperSize="9" scale="7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R35"/>
  <sheetViews>
    <sheetView showGridLines="0" workbookViewId="0" topLeftCell="A1">
      <pane xSplit="2" ySplit="7" topLeftCell="C8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37.33203125" style="5" customWidth="1"/>
    <col min="2" max="2" width="11" style="7" customWidth="1"/>
    <col min="3" max="3" width="10.83203125" style="7" customWidth="1"/>
    <col min="4" max="7" width="12.83203125" style="7" customWidth="1"/>
    <col min="8" max="8" width="14.5" style="7" bestFit="1" customWidth="1"/>
    <col min="9" max="9" width="14.33203125" style="7" customWidth="1"/>
    <col min="10" max="10" width="11.83203125" style="7" customWidth="1"/>
    <col min="11" max="11" width="10.83203125" style="7" customWidth="1"/>
    <col min="12" max="15" width="12.83203125" style="7" customWidth="1"/>
    <col min="16" max="16" width="14.5" style="7" bestFit="1" customWidth="1"/>
    <col min="17" max="17" width="13.5" style="7" customWidth="1"/>
    <col min="18" max="18" width="11.83203125" style="7" customWidth="1"/>
    <col min="19" max="16384" width="9.33203125" style="5" customWidth="1"/>
  </cols>
  <sheetData>
    <row r="1" spans="1:18" ht="30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5"/>
      <c r="R1" s="384"/>
    </row>
    <row r="2" spans="1:18" ht="36" customHeight="1">
      <c r="A2" s="739"/>
      <c r="B2" s="739"/>
      <c r="C2" s="739"/>
      <c r="D2" s="739"/>
      <c r="E2" s="739"/>
      <c r="F2" s="739"/>
      <c r="G2" s="739"/>
      <c r="H2" s="739"/>
      <c r="I2" s="739"/>
      <c r="J2" s="603"/>
      <c r="K2" s="603"/>
      <c r="L2" s="603"/>
      <c r="M2" s="603"/>
      <c r="N2" s="603"/>
      <c r="O2" s="603"/>
      <c r="P2" s="603"/>
      <c r="Q2" s="603"/>
      <c r="R2" s="603"/>
    </row>
    <row r="3" spans="1:18" ht="18.75" customHeight="1">
      <c r="A3" s="235" t="str">
        <f>"Tavola di coerenza tra presenti al 31.12."&amp;'t1'!M1&amp;" rilevati in Tabella 1 e 3 con i presenti rilevati in Tabella 10 (Squadratura 3)(*)"</f>
        <v>Tavola di coerenza tra presenti al 31.12.2007 rilevati in Tabella 1 e 3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">
      <c r="A4" s="389" t="s">
        <v>184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218"/>
      <c r="B5" s="215"/>
      <c r="C5" s="736" t="s">
        <v>217</v>
      </c>
      <c r="D5" s="737"/>
      <c r="E5" s="737"/>
      <c r="F5" s="737"/>
      <c r="G5" s="737"/>
      <c r="H5" s="737"/>
      <c r="I5" s="737"/>
      <c r="J5" s="738"/>
      <c r="K5" s="736" t="s">
        <v>218</v>
      </c>
      <c r="L5" s="737"/>
      <c r="M5" s="737"/>
      <c r="N5" s="737"/>
      <c r="O5" s="737"/>
      <c r="P5" s="737"/>
      <c r="Q5" s="737"/>
      <c r="R5" s="738"/>
    </row>
    <row r="6" spans="1:18" s="234" customFormat="1" ht="64.5" customHeight="1">
      <c r="A6" s="222" t="s">
        <v>150</v>
      </c>
      <c r="B6" s="222" t="s">
        <v>149</v>
      </c>
      <c r="C6" s="222" t="str">
        <f>"Presenti 31.12."&amp;'t1'!M1&amp;" (Tab 1)"</f>
        <v>Presenti 31.12.2007 (Tab 1)</v>
      </c>
      <c r="D6" s="222" t="s">
        <v>164</v>
      </c>
      <c r="E6" s="222" t="s">
        <v>163</v>
      </c>
      <c r="F6" s="222" t="s">
        <v>183</v>
      </c>
      <c r="G6" s="222" t="s">
        <v>165</v>
      </c>
      <c r="H6" s="222" t="s">
        <v>185</v>
      </c>
      <c r="I6" s="222" t="s">
        <v>186</v>
      </c>
      <c r="J6" s="222" t="s">
        <v>141</v>
      </c>
      <c r="K6" s="222" t="str">
        <f>"Presenti 31.12."&amp;'t1'!M1&amp;" (Tab 1)"</f>
        <v>Presenti 31.12.2007 (Tab 1)</v>
      </c>
      <c r="L6" s="222" t="s">
        <v>164</v>
      </c>
      <c r="M6" s="222" t="s">
        <v>163</v>
      </c>
      <c r="N6" s="222" t="s">
        <v>183</v>
      </c>
      <c r="O6" s="222" t="s">
        <v>165</v>
      </c>
      <c r="P6" s="222" t="s">
        <v>185</v>
      </c>
      <c r="Q6" s="222" t="s">
        <v>186</v>
      </c>
      <c r="R6" s="222" t="s">
        <v>141</v>
      </c>
    </row>
    <row r="7" spans="1:18" s="232" customFormat="1" ht="11.25">
      <c r="A7" s="231"/>
      <c r="B7" s="231"/>
      <c r="C7" s="228" t="s">
        <v>151</v>
      </c>
      <c r="D7" s="228" t="s">
        <v>152</v>
      </c>
      <c r="E7" s="228" t="s">
        <v>153</v>
      </c>
      <c r="F7" s="229" t="s">
        <v>154</v>
      </c>
      <c r="G7" s="229" t="s">
        <v>155</v>
      </c>
      <c r="H7" s="229" t="s">
        <v>166</v>
      </c>
      <c r="I7" s="229" t="s">
        <v>157</v>
      </c>
      <c r="J7" s="229" t="s">
        <v>158</v>
      </c>
      <c r="K7" s="228" t="s">
        <v>167</v>
      </c>
      <c r="L7" s="228" t="s">
        <v>168</v>
      </c>
      <c r="M7" s="228" t="s">
        <v>169</v>
      </c>
      <c r="N7" s="229" t="s">
        <v>170</v>
      </c>
      <c r="O7" s="229" t="s">
        <v>171</v>
      </c>
      <c r="P7" s="229" t="s">
        <v>172</v>
      </c>
      <c r="Q7" s="229" t="s">
        <v>173</v>
      </c>
      <c r="R7" s="229" t="s">
        <v>174</v>
      </c>
    </row>
    <row r="8" spans="1:18" ht="13.5" customHeight="1">
      <c r="A8" s="167" t="str">
        <f>'t1'!A6</f>
        <v>Segretario A</v>
      </c>
      <c r="B8" s="225" t="str">
        <f>'t1'!B6</f>
        <v>0D0102</v>
      </c>
      <c r="C8" s="414">
        <f>'t1'!L6</f>
        <v>0</v>
      </c>
      <c r="D8" s="414">
        <f>'t3'!G6</f>
        <v>0</v>
      </c>
      <c r="E8" s="415">
        <f>'t3'!I6</f>
        <v>0</v>
      </c>
      <c r="F8" s="415">
        <f>'t3'!C6</f>
        <v>0</v>
      </c>
      <c r="G8" s="415">
        <f>'t3'!E6</f>
        <v>0</v>
      </c>
      <c r="H8" s="415">
        <f>C8+D8+E8-F8-G8</f>
        <v>0</v>
      </c>
      <c r="I8" s="415">
        <f>'t10'!AU6</f>
        <v>0</v>
      </c>
      <c r="J8" s="128" t="str">
        <f>IF(H8=I8,"OK","ERRORE")</f>
        <v>OK</v>
      </c>
      <c r="K8" s="414">
        <f>'t1'!M6</f>
        <v>0</v>
      </c>
      <c r="L8" s="414">
        <f>'t3'!H6</f>
        <v>0</v>
      </c>
      <c r="M8" s="415">
        <f>'t3'!J6</f>
        <v>0</v>
      </c>
      <c r="N8" s="415">
        <f>'t3'!D6</f>
        <v>0</v>
      </c>
      <c r="O8" s="415">
        <f>'t3'!F6</f>
        <v>0</v>
      </c>
      <c r="P8" s="415">
        <f>K8+L8+M8-N8-O8</f>
        <v>0</v>
      </c>
      <c r="Q8" s="415">
        <f>'t10'!AV6</f>
        <v>0</v>
      </c>
      <c r="R8" s="230" t="str">
        <f>IF(P8=Q8,"OK","ERRORE")</f>
        <v>OK</v>
      </c>
    </row>
    <row r="9" spans="1:18" ht="13.5" customHeight="1">
      <c r="A9" s="167" t="str">
        <f>'t1'!A7</f>
        <v>Segretario B</v>
      </c>
      <c r="B9" s="225" t="str">
        <f>'t1'!B7</f>
        <v>0D0103</v>
      </c>
      <c r="C9" s="414">
        <f>'t1'!L7</f>
        <v>0</v>
      </c>
      <c r="D9" s="414">
        <f>'t3'!G7</f>
        <v>0</v>
      </c>
      <c r="E9" s="415">
        <f>'t3'!I7</f>
        <v>0</v>
      </c>
      <c r="F9" s="415">
        <f>'t3'!C7</f>
        <v>0</v>
      </c>
      <c r="G9" s="415">
        <f>'t3'!E7</f>
        <v>0</v>
      </c>
      <c r="H9" s="415">
        <f aca="true" t="shared" si="0" ref="H9:H34">C9+D9+E9-F9-G9</f>
        <v>0</v>
      </c>
      <c r="I9" s="415">
        <f>'t10'!AU7</f>
        <v>0</v>
      </c>
      <c r="J9" s="128" t="str">
        <f aca="true" t="shared" si="1" ref="J9:J34">IF(H9=I9,"OK","ERRORE")</f>
        <v>OK</v>
      </c>
      <c r="K9" s="414">
        <f>'t1'!M7</f>
        <v>0</v>
      </c>
      <c r="L9" s="414">
        <f>'t3'!H7</f>
        <v>0</v>
      </c>
      <c r="M9" s="415">
        <f>'t3'!J7</f>
        <v>0</v>
      </c>
      <c r="N9" s="415">
        <f>'t3'!D7</f>
        <v>0</v>
      </c>
      <c r="O9" s="415">
        <f>'t3'!F7</f>
        <v>0</v>
      </c>
      <c r="P9" s="415">
        <f aca="true" t="shared" si="2" ref="P9:P34">K9+L9+M9-N9-O9</f>
        <v>0</v>
      </c>
      <c r="Q9" s="415">
        <f>'t10'!AV7</f>
        <v>0</v>
      </c>
      <c r="R9" s="230" t="str">
        <f aca="true" t="shared" si="3" ref="R9:R34">IF(P9=Q9,"OK","ERRORE")</f>
        <v>OK</v>
      </c>
    </row>
    <row r="10" spans="1:18" ht="13.5" customHeight="1">
      <c r="A10" s="167" t="str">
        <f>'t1'!A8</f>
        <v>Segretario C</v>
      </c>
      <c r="B10" s="225" t="str">
        <f>'t1'!B8</f>
        <v>0D0485</v>
      </c>
      <c r="C10" s="414">
        <f>'t1'!L8</f>
        <v>0</v>
      </c>
      <c r="D10" s="414">
        <f>'t3'!G8</f>
        <v>0</v>
      </c>
      <c r="E10" s="415">
        <f>'t3'!I8</f>
        <v>0</v>
      </c>
      <c r="F10" s="415">
        <f>'t3'!C8</f>
        <v>0</v>
      </c>
      <c r="G10" s="415">
        <f>'t3'!E8</f>
        <v>0</v>
      </c>
      <c r="H10" s="415">
        <f t="shared" si="0"/>
        <v>0</v>
      </c>
      <c r="I10" s="415">
        <f>'t10'!AU8</f>
        <v>0</v>
      </c>
      <c r="J10" s="128" t="str">
        <f t="shared" si="1"/>
        <v>OK</v>
      </c>
      <c r="K10" s="414">
        <f>'t1'!M8</f>
        <v>0</v>
      </c>
      <c r="L10" s="414">
        <f>'t3'!H8</f>
        <v>0</v>
      </c>
      <c r="M10" s="415">
        <f>'t3'!J8</f>
        <v>0</v>
      </c>
      <c r="N10" s="415">
        <f>'t3'!D8</f>
        <v>0</v>
      </c>
      <c r="O10" s="415">
        <f>'t3'!F8</f>
        <v>0</v>
      </c>
      <c r="P10" s="415">
        <f t="shared" si="2"/>
        <v>0</v>
      </c>
      <c r="Q10" s="415">
        <f>'t10'!AV8</f>
        <v>0</v>
      </c>
      <c r="R10" s="230" t="str">
        <f t="shared" si="3"/>
        <v>OK</v>
      </c>
    </row>
    <row r="11" spans="1:18" ht="13.5" customHeight="1">
      <c r="A11" s="167" t="str">
        <f>'t1'!A9</f>
        <v>Dirigenti</v>
      </c>
      <c r="B11" s="225" t="str">
        <f>'t1'!B9</f>
        <v>0D0164</v>
      </c>
      <c r="C11" s="414">
        <f>'t1'!L9</f>
        <v>0</v>
      </c>
      <c r="D11" s="414">
        <f>'t3'!G9</f>
        <v>0</v>
      </c>
      <c r="E11" s="415">
        <f>'t3'!I9</f>
        <v>0</v>
      </c>
      <c r="F11" s="415">
        <f>'t3'!C9</f>
        <v>0</v>
      </c>
      <c r="G11" s="415">
        <f>'t3'!E9</f>
        <v>0</v>
      </c>
      <c r="H11" s="415">
        <f t="shared" si="0"/>
        <v>0</v>
      </c>
      <c r="I11" s="415">
        <f>'t10'!AU9</f>
        <v>0</v>
      </c>
      <c r="J11" s="128" t="str">
        <f t="shared" si="1"/>
        <v>OK</v>
      </c>
      <c r="K11" s="414">
        <f>'t1'!M9</f>
        <v>0</v>
      </c>
      <c r="L11" s="414">
        <f>'t3'!H9</f>
        <v>0</v>
      </c>
      <c r="M11" s="415">
        <f>'t3'!J9</f>
        <v>0</v>
      </c>
      <c r="N11" s="415">
        <f>'t3'!D9</f>
        <v>0</v>
      </c>
      <c r="O11" s="415">
        <f>'t3'!F9</f>
        <v>0</v>
      </c>
      <c r="P11" s="415">
        <f t="shared" si="2"/>
        <v>0</v>
      </c>
      <c r="Q11" s="415">
        <f>'t10'!AV9</f>
        <v>0</v>
      </c>
      <c r="R11" s="230" t="str">
        <f t="shared" si="3"/>
        <v>OK</v>
      </c>
    </row>
    <row r="12" spans="1:18" ht="13.5" customHeight="1">
      <c r="A12" s="167" t="str">
        <f>'t1'!A10</f>
        <v>Qualifica funzionale IX </v>
      </c>
      <c r="B12" s="225" t="str">
        <f>'t1'!B10</f>
        <v>0F9AMM</v>
      </c>
      <c r="C12" s="414">
        <f>'t1'!L10</f>
        <v>0</v>
      </c>
      <c r="D12" s="414">
        <f>'t3'!G10</f>
        <v>0</v>
      </c>
      <c r="E12" s="415">
        <f>'t3'!I10</f>
        <v>0</v>
      </c>
      <c r="F12" s="415">
        <f>'t3'!C10</f>
        <v>0</v>
      </c>
      <c r="G12" s="415">
        <f>'t3'!E10</f>
        <v>0</v>
      </c>
      <c r="H12" s="415">
        <f t="shared" si="0"/>
        <v>0</v>
      </c>
      <c r="I12" s="415">
        <f>'t10'!AU10</f>
        <v>0</v>
      </c>
      <c r="J12" s="128" t="str">
        <f t="shared" si="1"/>
        <v>OK</v>
      </c>
      <c r="K12" s="414">
        <f>'t1'!M10</f>
        <v>0</v>
      </c>
      <c r="L12" s="414">
        <f>'t3'!H10</f>
        <v>0</v>
      </c>
      <c r="M12" s="415">
        <f>'t3'!J10</f>
        <v>0</v>
      </c>
      <c r="N12" s="415">
        <f>'t3'!D10</f>
        <v>0</v>
      </c>
      <c r="O12" s="415">
        <f>'t3'!F10</f>
        <v>0</v>
      </c>
      <c r="P12" s="415">
        <f t="shared" si="2"/>
        <v>0</v>
      </c>
      <c r="Q12" s="415">
        <f>'t10'!AV10</f>
        <v>0</v>
      </c>
      <c r="R12" s="230" t="str">
        <f t="shared" si="3"/>
        <v>OK</v>
      </c>
    </row>
    <row r="13" spans="1:18" ht="13.5" customHeight="1">
      <c r="A13" s="167" t="str">
        <f>'t1'!A11</f>
        <v>Qualifica funzionale VIII</v>
      </c>
      <c r="B13" s="225" t="str">
        <f>'t1'!B11</f>
        <v>0F8AMM</v>
      </c>
      <c r="C13" s="414">
        <f>'t1'!L11</f>
        <v>0</v>
      </c>
      <c r="D13" s="414">
        <f>'t3'!G11</f>
        <v>0</v>
      </c>
      <c r="E13" s="415">
        <f>'t3'!I11</f>
        <v>0</v>
      </c>
      <c r="F13" s="415">
        <f>'t3'!C11</f>
        <v>0</v>
      </c>
      <c r="G13" s="415">
        <f>'t3'!E11</f>
        <v>0</v>
      </c>
      <c r="H13" s="415">
        <f t="shared" si="0"/>
        <v>0</v>
      </c>
      <c r="I13" s="415">
        <f>'t10'!AU11</f>
        <v>0</v>
      </c>
      <c r="J13" s="128" t="str">
        <f t="shared" si="1"/>
        <v>OK</v>
      </c>
      <c r="K13" s="414">
        <f>'t1'!M11</f>
        <v>0</v>
      </c>
      <c r="L13" s="414">
        <f>'t3'!H11</f>
        <v>0</v>
      </c>
      <c r="M13" s="415">
        <f>'t3'!J11</f>
        <v>0</v>
      </c>
      <c r="N13" s="415">
        <f>'t3'!D11</f>
        <v>0</v>
      </c>
      <c r="O13" s="415">
        <f>'t3'!F11</f>
        <v>0</v>
      </c>
      <c r="P13" s="415">
        <f t="shared" si="2"/>
        <v>0</v>
      </c>
      <c r="Q13" s="415">
        <f>'t10'!AV11</f>
        <v>0</v>
      </c>
      <c r="R13" s="230" t="str">
        <f t="shared" si="3"/>
        <v>OK</v>
      </c>
    </row>
    <row r="14" spans="1:18" ht="13.5" customHeight="1">
      <c r="A14" s="167" t="str">
        <f>'t1'!A12</f>
        <v>Qualifica funzionale VII </v>
      </c>
      <c r="B14" s="225" t="str">
        <f>'t1'!B12</f>
        <v>0F7AMM</v>
      </c>
      <c r="C14" s="414">
        <f>'t1'!L12</f>
        <v>0</v>
      </c>
      <c r="D14" s="414">
        <f>'t3'!G12</f>
        <v>0</v>
      </c>
      <c r="E14" s="415">
        <f>'t3'!I12</f>
        <v>0</v>
      </c>
      <c r="F14" s="415">
        <f>'t3'!C12</f>
        <v>0</v>
      </c>
      <c r="G14" s="415">
        <f>'t3'!E12</f>
        <v>0</v>
      </c>
      <c r="H14" s="415">
        <f t="shared" si="0"/>
        <v>0</v>
      </c>
      <c r="I14" s="415">
        <f>'t10'!AU12</f>
        <v>0</v>
      </c>
      <c r="J14" s="128" t="str">
        <f t="shared" si="1"/>
        <v>OK</v>
      </c>
      <c r="K14" s="414">
        <f>'t1'!M12</f>
        <v>0</v>
      </c>
      <c r="L14" s="414">
        <f>'t3'!H12</f>
        <v>0</v>
      </c>
      <c r="M14" s="415">
        <f>'t3'!J12</f>
        <v>0</v>
      </c>
      <c r="N14" s="415">
        <f>'t3'!D12</f>
        <v>0</v>
      </c>
      <c r="O14" s="415">
        <f>'t3'!F12</f>
        <v>0</v>
      </c>
      <c r="P14" s="415">
        <f t="shared" si="2"/>
        <v>0</v>
      </c>
      <c r="Q14" s="415">
        <f>'t10'!AV12</f>
        <v>0</v>
      </c>
      <c r="R14" s="230" t="str">
        <f t="shared" si="3"/>
        <v>OK</v>
      </c>
    </row>
    <row r="15" spans="1:18" ht="13.5" customHeight="1">
      <c r="A15" s="167" t="str">
        <f>'t1'!A13</f>
        <v>Qualifica funzionale VI </v>
      </c>
      <c r="B15" s="225" t="str">
        <f>'t1'!B13</f>
        <v>0F6AMM</v>
      </c>
      <c r="C15" s="414">
        <f>'t1'!L13</f>
        <v>0</v>
      </c>
      <c r="D15" s="414">
        <f>'t3'!G13</f>
        <v>0</v>
      </c>
      <c r="E15" s="415">
        <f>'t3'!I13</f>
        <v>0</v>
      </c>
      <c r="F15" s="415">
        <f>'t3'!C13</f>
        <v>0</v>
      </c>
      <c r="G15" s="415">
        <f>'t3'!E13</f>
        <v>0</v>
      </c>
      <c r="H15" s="415">
        <f t="shared" si="0"/>
        <v>0</v>
      </c>
      <c r="I15" s="415">
        <f>'t10'!AU13</f>
        <v>0</v>
      </c>
      <c r="J15" s="128" t="str">
        <f t="shared" si="1"/>
        <v>OK</v>
      </c>
      <c r="K15" s="414">
        <f>'t1'!M13</f>
        <v>0</v>
      </c>
      <c r="L15" s="414">
        <f>'t3'!H13</f>
        <v>0</v>
      </c>
      <c r="M15" s="415">
        <f>'t3'!J13</f>
        <v>0</v>
      </c>
      <c r="N15" s="415">
        <f>'t3'!D13</f>
        <v>0</v>
      </c>
      <c r="O15" s="415">
        <f>'t3'!F13</f>
        <v>0</v>
      </c>
      <c r="P15" s="415">
        <f t="shared" si="2"/>
        <v>0</v>
      </c>
      <c r="Q15" s="415">
        <f>'t10'!AV13</f>
        <v>0</v>
      </c>
      <c r="R15" s="230" t="str">
        <f t="shared" si="3"/>
        <v>OK</v>
      </c>
    </row>
    <row r="16" spans="1:18" ht="13.5" customHeight="1">
      <c r="A16" s="167" t="str">
        <f>'t1'!A14</f>
        <v>Qualifica funzionale V </v>
      </c>
      <c r="B16" s="225" t="str">
        <f>'t1'!B14</f>
        <v>0F5AMM</v>
      </c>
      <c r="C16" s="414">
        <f>'t1'!L14</f>
        <v>0</v>
      </c>
      <c r="D16" s="414">
        <f>'t3'!G14</f>
        <v>0</v>
      </c>
      <c r="E16" s="415">
        <f>'t3'!I14</f>
        <v>0</v>
      </c>
      <c r="F16" s="415">
        <f>'t3'!C14</f>
        <v>0</v>
      </c>
      <c r="G16" s="415">
        <f>'t3'!E14</f>
        <v>0</v>
      </c>
      <c r="H16" s="415">
        <f t="shared" si="0"/>
        <v>0</v>
      </c>
      <c r="I16" s="415">
        <f>'t10'!AU14</f>
        <v>0</v>
      </c>
      <c r="J16" s="128" t="str">
        <f t="shared" si="1"/>
        <v>OK</v>
      </c>
      <c r="K16" s="414">
        <f>'t1'!M14</f>
        <v>0</v>
      </c>
      <c r="L16" s="414">
        <f>'t3'!H14</f>
        <v>0</v>
      </c>
      <c r="M16" s="415">
        <f>'t3'!J14</f>
        <v>0</v>
      </c>
      <c r="N16" s="415">
        <f>'t3'!D14</f>
        <v>0</v>
      </c>
      <c r="O16" s="415">
        <f>'t3'!F14</f>
        <v>0</v>
      </c>
      <c r="P16" s="415">
        <f t="shared" si="2"/>
        <v>0</v>
      </c>
      <c r="Q16" s="415">
        <f>'t10'!AV14</f>
        <v>0</v>
      </c>
      <c r="R16" s="230" t="str">
        <f t="shared" si="3"/>
        <v>OK</v>
      </c>
    </row>
    <row r="17" spans="1:18" ht="13.5" customHeight="1">
      <c r="A17" s="167" t="str">
        <f>'t1'!A15</f>
        <v>Qualifica funzionale IV </v>
      </c>
      <c r="B17" s="225" t="str">
        <f>'t1'!B15</f>
        <v>0F4AMM</v>
      </c>
      <c r="C17" s="414">
        <f>'t1'!L15</f>
        <v>0</v>
      </c>
      <c r="D17" s="414">
        <f>'t3'!G15</f>
        <v>0</v>
      </c>
      <c r="E17" s="415">
        <f>'t3'!I15</f>
        <v>0</v>
      </c>
      <c r="F17" s="415">
        <f>'t3'!C15</f>
        <v>0</v>
      </c>
      <c r="G17" s="415">
        <f>'t3'!E15</f>
        <v>0</v>
      </c>
      <c r="H17" s="415">
        <f t="shared" si="0"/>
        <v>0</v>
      </c>
      <c r="I17" s="415">
        <f>'t10'!AU15</f>
        <v>0</v>
      </c>
      <c r="J17" s="128" t="str">
        <f t="shared" si="1"/>
        <v>OK</v>
      </c>
      <c r="K17" s="414">
        <f>'t1'!M15</f>
        <v>0</v>
      </c>
      <c r="L17" s="414">
        <f>'t3'!H15</f>
        <v>0</v>
      </c>
      <c r="M17" s="415">
        <f>'t3'!J15</f>
        <v>0</v>
      </c>
      <c r="N17" s="415">
        <f>'t3'!D15</f>
        <v>0</v>
      </c>
      <c r="O17" s="415">
        <f>'t3'!F15</f>
        <v>0</v>
      </c>
      <c r="P17" s="415">
        <f t="shared" si="2"/>
        <v>0</v>
      </c>
      <c r="Q17" s="415">
        <f>'t10'!AV15</f>
        <v>0</v>
      </c>
      <c r="R17" s="230" t="str">
        <f t="shared" si="3"/>
        <v>OK</v>
      </c>
    </row>
    <row r="18" spans="1:18" ht="13.5" customHeight="1">
      <c r="A18" s="167" t="str">
        <f>'t1'!A16</f>
        <v>Qualifica funzionale III </v>
      </c>
      <c r="B18" s="225" t="str">
        <f>'t1'!B16</f>
        <v>0F3AMM</v>
      </c>
      <c r="C18" s="414">
        <f>'t1'!L16</f>
        <v>0</v>
      </c>
      <c r="D18" s="414">
        <f>'t3'!G16</f>
        <v>0</v>
      </c>
      <c r="E18" s="415">
        <f>'t3'!I16</f>
        <v>0</v>
      </c>
      <c r="F18" s="415">
        <f>'t3'!C16</f>
        <v>0</v>
      </c>
      <c r="G18" s="415">
        <f>'t3'!E16</f>
        <v>0</v>
      </c>
      <c r="H18" s="415">
        <f t="shared" si="0"/>
        <v>0</v>
      </c>
      <c r="I18" s="415">
        <f>'t10'!AU16</f>
        <v>0</v>
      </c>
      <c r="J18" s="128" t="str">
        <f t="shared" si="1"/>
        <v>OK</v>
      </c>
      <c r="K18" s="414">
        <f>'t1'!M16</f>
        <v>0</v>
      </c>
      <c r="L18" s="414">
        <f>'t3'!H16</f>
        <v>0</v>
      </c>
      <c r="M18" s="415">
        <f>'t3'!J16</f>
        <v>0</v>
      </c>
      <c r="N18" s="415">
        <f>'t3'!D16</f>
        <v>0</v>
      </c>
      <c r="O18" s="415">
        <f>'t3'!F16</f>
        <v>0</v>
      </c>
      <c r="P18" s="415">
        <f t="shared" si="2"/>
        <v>0</v>
      </c>
      <c r="Q18" s="415">
        <f>'t10'!AV16</f>
        <v>0</v>
      </c>
      <c r="R18" s="230" t="str">
        <f t="shared" si="3"/>
        <v>OK</v>
      </c>
    </row>
    <row r="19" spans="1:18" ht="13.5" customHeight="1">
      <c r="A19" s="167" t="str">
        <f>'t1'!A17</f>
        <v>Qualifica funzionale II </v>
      </c>
      <c r="B19" s="225" t="str">
        <f>'t1'!B17</f>
        <v>0F2AMM</v>
      </c>
      <c r="C19" s="414">
        <f>'t1'!L17</f>
        <v>0</v>
      </c>
      <c r="D19" s="414">
        <f>'t3'!G17</f>
        <v>0</v>
      </c>
      <c r="E19" s="415">
        <f>'t3'!I17</f>
        <v>0</v>
      </c>
      <c r="F19" s="415">
        <f>'t3'!C17</f>
        <v>0</v>
      </c>
      <c r="G19" s="415">
        <f>'t3'!E17</f>
        <v>0</v>
      </c>
      <c r="H19" s="415">
        <f t="shared" si="0"/>
        <v>0</v>
      </c>
      <c r="I19" s="415">
        <f>'t10'!AU17</f>
        <v>0</v>
      </c>
      <c r="J19" s="128" t="str">
        <f t="shared" si="1"/>
        <v>OK</v>
      </c>
      <c r="K19" s="414">
        <f>'t1'!M17</f>
        <v>0</v>
      </c>
      <c r="L19" s="414">
        <f>'t3'!H17</f>
        <v>0</v>
      </c>
      <c r="M19" s="415">
        <f>'t3'!J17</f>
        <v>0</v>
      </c>
      <c r="N19" s="415">
        <f>'t3'!D17</f>
        <v>0</v>
      </c>
      <c r="O19" s="415">
        <f>'t3'!F17</f>
        <v>0</v>
      </c>
      <c r="P19" s="415">
        <f t="shared" si="2"/>
        <v>0</v>
      </c>
      <c r="Q19" s="415">
        <f>'t10'!AV17</f>
        <v>0</v>
      </c>
      <c r="R19" s="230" t="str">
        <f t="shared" si="3"/>
        <v>OK</v>
      </c>
    </row>
    <row r="20" spans="1:18" ht="13.5" customHeight="1">
      <c r="A20" s="167" t="str">
        <f>'t1'!A18</f>
        <v>Qualifica funzionale I </v>
      </c>
      <c r="B20" s="225" t="str">
        <f>'t1'!B18</f>
        <v>0F1AMM</v>
      </c>
      <c r="C20" s="414">
        <f>'t1'!L18</f>
        <v>0</v>
      </c>
      <c r="D20" s="414">
        <f>'t3'!G18</f>
        <v>0</v>
      </c>
      <c r="E20" s="415">
        <f>'t3'!I18</f>
        <v>0</v>
      </c>
      <c r="F20" s="415">
        <f>'t3'!C18</f>
        <v>0</v>
      </c>
      <c r="G20" s="415">
        <f>'t3'!E18</f>
        <v>0</v>
      </c>
      <c r="H20" s="415">
        <f t="shared" si="0"/>
        <v>0</v>
      </c>
      <c r="I20" s="415">
        <f>'t10'!AU18</f>
        <v>0</v>
      </c>
      <c r="J20" s="128" t="str">
        <f t="shared" si="1"/>
        <v>OK</v>
      </c>
      <c r="K20" s="414">
        <f>'t1'!M18</f>
        <v>0</v>
      </c>
      <c r="L20" s="414">
        <f>'t3'!H18</f>
        <v>0</v>
      </c>
      <c r="M20" s="415">
        <f>'t3'!J18</f>
        <v>0</v>
      </c>
      <c r="N20" s="415">
        <f>'t3'!D18</f>
        <v>0</v>
      </c>
      <c r="O20" s="415">
        <f>'t3'!F18</f>
        <v>0</v>
      </c>
      <c r="P20" s="415">
        <f t="shared" si="2"/>
        <v>0</v>
      </c>
      <c r="Q20" s="415">
        <f>'t10'!AV18</f>
        <v>0</v>
      </c>
      <c r="R20" s="230" t="str">
        <f t="shared" si="3"/>
        <v>OK</v>
      </c>
    </row>
    <row r="21" spans="1:18" ht="13.5" customHeight="1">
      <c r="A21" s="167" t="str">
        <f>'t1'!A19</f>
        <v>Ufficiale forestale - q.f. 9</v>
      </c>
      <c r="B21" s="225" t="str">
        <f>'t1'!B19</f>
        <v>0F9582</v>
      </c>
      <c r="C21" s="414">
        <f>'t1'!L19</f>
        <v>0</v>
      </c>
      <c r="D21" s="414">
        <f>'t3'!G19</f>
        <v>0</v>
      </c>
      <c r="E21" s="415">
        <f>'t3'!I19</f>
        <v>0</v>
      </c>
      <c r="F21" s="415">
        <f>'t3'!C19</f>
        <v>0</v>
      </c>
      <c r="G21" s="415">
        <f>'t3'!E19</f>
        <v>0</v>
      </c>
      <c r="H21" s="415">
        <f t="shared" si="0"/>
        <v>0</v>
      </c>
      <c r="I21" s="415">
        <f>'t10'!AU19</f>
        <v>0</v>
      </c>
      <c r="J21" s="128" t="str">
        <f t="shared" si="1"/>
        <v>OK</v>
      </c>
      <c r="K21" s="414">
        <f>'t1'!M19</f>
        <v>0</v>
      </c>
      <c r="L21" s="414">
        <f>'t3'!H19</f>
        <v>0</v>
      </c>
      <c r="M21" s="415">
        <f>'t3'!J19</f>
        <v>0</v>
      </c>
      <c r="N21" s="415">
        <f>'t3'!D19</f>
        <v>0</v>
      </c>
      <c r="O21" s="415">
        <f>'t3'!F19</f>
        <v>0</v>
      </c>
      <c r="P21" s="415">
        <f t="shared" si="2"/>
        <v>0</v>
      </c>
      <c r="Q21" s="415">
        <f>'t10'!AV19</f>
        <v>0</v>
      </c>
      <c r="R21" s="230" t="str">
        <f t="shared" si="3"/>
        <v>OK</v>
      </c>
    </row>
    <row r="22" spans="1:18" ht="13.5" customHeight="1">
      <c r="A22" s="167" t="str">
        <f>'t1'!A20</f>
        <v>Ispettore/Ispettrice forestale - q.f. 7</v>
      </c>
      <c r="B22" s="225" t="str">
        <f>'t1'!B20</f>
        <v>0F7191</v>
      </c>
      <c r="C22" s="414">
        <f>'t1'!L20</f>
        <v>0</v>
      </c>
      <c r="D22" s="414">
        <f>'t3'!G20</f>
        <v>0</v>
      </c>
      <c r="E22" s="415">
        <f>'t3'!I20</f>
        <v>0</v>
      </c>
      <c r="F22" s="415">
        <f>'t3'!C20</f>
        <v>0</v>
      </c>
      <c r="G22" s="415">
        <f>'t3'!E20</f>
        <v>0</v>
      </c>
      <c r="H22" s="415">
        <f t="shared" si="0"/>
        <v>0</v>
      </c>
      <c r="I22" s="415">
        <f>'t10'!AU20</f>
        <v>0</v>
      </c>
      <c r="J22" s="128" t="str">
        <f t="shared" si="1"/>
        <v>OK</v>
      </c>
      <c r="K22" s="414">
        <f>'t1'!M20</f>
        <v>0</v>
      </c>
      <c r="L22" s="414">
        <f>'t3'!H20</f>
        <v>0</v>
      </c>
      <c r="M22" s="415">
        <f>'t3'!J20</f>
        <v>0</v>
      </c>
      <c r="N22" s="415">
        <f>'t3'!D20</f>
        <v>0</v>
      </c>
      <c r="O22" s="415">
        <f>'t3'!F20</f>
        <v>0</v>
      </c>
      <c r="P22" s="415">
        <f t="shared" si="2"/>
        <v>0</v>
      </c>
      <c r="Q22" s="415">
        <f>'t10'!AV20</f>
        <v>0</v>
      </c>
      <c r="R22" s="230" t="str">
        <f t="shared" si="3"/>
        <v>OK</v>
      </c>
    </row>
    <row r="23" spans="1:18" ht="13.5" customHeight="1">
      <c r="A23" s="167" t="str">
        <f>'t1'!A21</f>
        <v>Sovrintendente forestale - q.f. 6</v>
      </c>
      <c r="B23" s="225" t="str">
        <f>'t1'!B21</f>
        <v>0F6197</v>
      </c>
      <c r="C23" s="414">
        <f>'t1'!L21</f>
        <v>0</v>
      </c>
      <c r="D23" s="414">
        <f>'t3'!G21</f>
        <v>0</v>
      </c>
      <c r="E23" s="415">
        <f>'t3'!I21</f>
        <v>0</v>
      </c>
      <c r="F23" s="415">
        <f>'t3'!C21</f>
        <v>0</v>
      </c>
      <c r="G23" s="415">
        <f>'t3'!E21</f>
        <v>0</v>
      </c>
      <c r="H23" s="415">
        <f t="shared" si="0"/>
        <v>0</v>
      </c>
      <c r="I23" s="415">
        <f>'t10'!AU21</f>
        <v>0</v>
      </c>
      <c r="J23" s="128" t="str">
        <f t="shared" si="1"/>
        <v>OK</v>
      </c>
      <c r="K23" s="414">
        <f>'t1'!M21</f>
        <v>0</v>
      </c>
      <c r="L23" s="414">
        <f>'t3'!H21</f>
        <v>0</v>
      </c>
      <c r="M23" s="415">
        <f>'t3'!J21</f>
        <v>0</v>
      </c>
      <c r="N23" s="415">
        <f>'t3'!D21</f>
        <v>0</v>
      </c>
      <c r="O23" s="415">
        <f>'t3'!F21</f>
        <v>0</v>
      </c>
      <c r="P23" s="415">
        <f t="shared" si="2"/>
        <v>0</v>
      </c>
      <c r="Q23" s="415">
        <f>'t10'!AV21</f>
        <v>0</v>
      </c>
      <c r="R23" s="230" t="str">
        <f t="shared" si="3"/>
        <v>OK</v>
      </c>
    </row>
    <row r="24" spans="1:18" ht="13.5" customHeight="1">
      <c r="A24" s="167" t="str">
        <f>'t1'!A22</f>
        <v>Agente ed assistente forestale q.f.5</v>
      </c>
      <c r="B24" s="225" t="str">
        <f>'t1'!B22</f>
        <v>0F5560</v>
      </c>
      <c r="C24" s="414">
        <f>'t1'!L22</f>
        <v>0</v>
      </c>
      <c r="D24" s="414">
        <f>'t3'!G22</f>
        <v>0</v>
      </c>
      <c r="E24" s="415">
        <f>'t3'!I22</f>
        <v>0</v>
      </c>
      <c r="F24" s="415">
        <f>'t3'!C22</f>
        <v>0</v>
      </c>
      <c r="G24" s="415">
        <f>'t3'!E22</f>
        <v>0</v>
      </c>
      <c r="H24" s="415">
        <f t="shared" si="0"/>
        <v>0</v>
      </c>
      <c r="I24" s="415">
        <f>'t10'!AU22</f>
        <v>0</v>
      </c>
      <c r="J24" s="128" t="str">
        <f t="shared" si="1"/>
        <v>OK</v>
      </c>
      <c r="K24" s="414">
        <f>'t1'!M22</f>
        <v>0</v>
      </c>
      <c r="L24" s="414">
        <f>'t3'!H22</f>
        <v>0</v>
      </c>
      <c r="M24" s="415">
        <f>'t3'!J22</f>
        <v>0</v>
      </c>
      <c r="N24" s="415">
        <f>'t3'!D22</f>
        <v>0</v>
      </c>
      <c r="O24" s="415">
        <f>'t3'!F22</f>
        <v>0</v>
      </c>
      <c r="P24" s="415">
        <f t="shared" si="2"/>
        <v>0</v>
      </c>
      <c r="Q24" s="415">
        <f>'t10'!AV22</f>
        <v>0</v>
      </c>
      <c r="R24" s="230" t="str">
        <f t="shared" si="3"/>
        <v>OK</v>
      </c>
    </row>
    <row r="25" spans="1:18" ht="13.5" customHeight="1">
      <c r="A25" s="167" t="str">
        <f>'t1'!A23</f>
        <v>Esperto antincendio - q.f. 9</v>
      </c>
      <c r="B25" s="225" t="str">
        <f>'t1'!B23</f>
        <v>0F9IS3</v>
      </c>
      <c r="C25" s="414">
        <f>'t1'!L23</f>
        <v>0</v>
      </c>
      <c r="D25" s="414">
        <f>'t3'!G23</f>
        <v>0</v>
      </c>
      <c r="E25" s="415">
        <f>'t3'!I23</f>
        <v>0</v>
      </c>
      <c r="F25" s="415">
        <f>'t3'!C23</f>
        <v>0</v>
      </c>
      <c r="G25" s="415">
        <f>'t3'!E23</f>
        <v>0</v>
      </c>
      <c r="H25" s="415">
        <f t="shared" si="0"/>
        <v>0</v>
      </c>
      <c r="I25" s="415">
        <f>'t10'!AU23</f>
        <v>0</v>
      </c>
      <c r="J25" s="128" t="str">
        <f t="shared" si="1"/>
        <v>OK</v>
      </c>
      <c r="K25" s="414">
        <f>'t1'!M23</f>
        <v>0</v>
      </c>
      <c r="L25" s="414">
        <f>'t3'!H23</f>
        <v>0</v>
      </c>
      <c r="M25" s="415">
        <f>'t3'!J23</f>
        <v>0</v>
      </c>
      <c r="N25" s="415">
        <f>'t3'!D23</f>
        <v>0</v>
      </c>
      <c r="O25" s="415">
        <f>'t3'!F23</f>
        <v>0</v>
      </c>
      <c r="P25" s="415">
        <f t="shared" si="2"/>
        <v>0</v>
      </c>
      <c r="Q25" s="415">
        <f>'t10'!AV23</f>
        <v>0</v>
      </c>
      <c r="R25" s="230" t="str">
        <f t="shared" si="3"/>
        <v>OK</v>
      </c>
    </row>
    <row r="26" spans="1:18" ht="13.5" customHeight="1">
      <c r="A26" s="167" t="str">
        <f>'t1'!A24</f>
        <v>Ispettore antincendi - q.f. 7</v>
      </c>
      <c r="B26" s="225" t="str">
        <f>'t1'!B24</f>
        <v>0F7IS2</v>
      </c>
      <c r="C26" s="414">
        <f>'t1'!L24</f>
        <v>0</v>
      </c>
      <c r="D26" s="414">
        <f>'t3'!G24</f>
        <v>0</v>
      </c>
      <c r="E26" s="415">
        <f>'t3'!I24</f>
        <v>0</v>
      </c>
      <c r="F26" s="415">
        <f>'t3'!C24</f>
        <v>0</v>
      </c>
      <c r="G26" s="415">
        <f>'t3'!E24</f>
        <v>0</v>
      </c>
      <c r="H26" s="415">
        <f t="shared" si="0"/>
        <v>0</v>
      </c>
      <c r="I26" s="415">
        <f>'t10'!AU24</f>
        <v>0</v>
      </c>
      <c r="J26" s="128" t="str">
        <f t="shared" si="1"/>
        <v>OK</v>
      </c>
      <c r="K26" s="414">
        <f>'t1'!M24</f>
        <v>0</v>
      </c>
      <c r="L26" s="414">
        <f>'t3'!H24</f>
        <v>0</v>
      </c>
      <c r="M26" s="415">
        <f>'t3'!J24</f>
        <v>0</v>
      </c>
      <c r="N26" s="415">
        <f>'t3'!D24</f>
        <v>0</v>
      </c>
      <c r="O26" s="415">
        <f>'t3'!F24</f>
        <v>0</v>
      </c>
      <c r="P26" s="415">
        <f t="shared" si="2"/>
        <v>0</v>
      </c>
      <c r="Q26" s="415">
        <f>'t10'!AV24</f>
        <v>0</v>
      </c>
      <c r="R26" s="230" t="str">
        <f t="shared" si="3"/>
        <v>OK</v>
      </c>
    </row>
    <row r="27" spans="1:18" ht="13.5" customHeight="1">
      <c r="A27" s="167" t="str">
        <f>'t1'!A25</f>
        <v>Assistente antincendi - q.f. 6</v>
      </c>
      <c r="B27" s="225" t="str">
        <f>'t1'!B25</f>
        <v>0F6AS1</v>
      </c>
      <c r="C27" s="414">
        <f>'t1'!L25</f>
        <v>0</v>
      </c>
      <c r="D27" s="414">
        <f>'t3'!G25</f>
        <v>0</v>
      </c>
      <c r="E27" s="415">
        <f>'t3'!I25</f>
        <v>0</v>
      </c>
      <c r="F27" s="415">
        <f>'t3'!C25</f>
        <v>0</v>
      </c>
      <c r="G27" s="415">
        <f>'t3'!E25</f>
        <v>0</v>
      </c>
      <c r="H27" s="415">
        <f t="shared" si="0"/>
        <v>0</v>
      </c>
      <c r="I27" s="415">
        <f>'t10'!AU25</f>
        <v>0</v>
      </c>
      <c r="J27" s="128" t="str">
        <f t="shared" si="1"/>
        <v>OK</v>
      </c>
      <c r="K27" s="414">
        <f>'t1'!M25</f>
        <v>0</v>
      </c>
      <c r="L27" s="414">
        <f>'t3'!H25</f>
        <v>0</v>
      </c>
      <c r="M27" s="415">
        <f>'t3'!J25</f>
        <v>0</v>
      </c>
      <c r="N27" s="415">
        <f>'t3'!D25</f>
        <v>0</v>
      </c>
      <c r="O27" s="415">
        <f>'t3'!F25</f>
        <v>0</v>
      </c>
      <c r="P27" s="415">
        <f t="shared" si="2"/>
        <v>0</v>
      </c>
      <c r="Q27" s="415">
        <f>'t10'!AV25</f>
        <v>0</v>
      </c>
      <c r="R27" s="230" t="str">
        <f t="shared" si="3"/>
        <v>OK</v>
      </c>
    </row>
    <row r="28" spans="1:18" ht="13.5" customHeight="1">
      <c r="A28" s="167" t="str">
        <f>'t1'!A26</f>
        <v>Capo squdra e reparto - q.f. 5</v>
      </c>
      <c r="B28" s="225" t="str">
        <f>'t1'!B26</f>
        <v>0F5CSR</v>
      </c>
      <c r="C28" s="414">
        <f>'t1'!L26</f>
        <v>0</v>
      </c>
      <c r="D28" s="414">
        <f>'t3'!G26</f>
        <v>0</v>
      </c>
      <c r="E28" s="415">
        <f>'t3'!I26</f>
        <v>0</v>
      </c>
      <c r="F28" s="415">
        <f>'t3'!C26</f>
        <v>0</v>
      </c>
      <c r="G28" s="415">
        <f>'t3'!E26</f>
        <v>0</v>
      </c>
      <c r="H28" s="415">
        <f t="shared" si="0"/>
        <v>0</v>
      </c>
      <c r="I28" s="415">
        <f>'t10'!AU26</f>
        <v>0</v>
      </c>
      <c r="J28" s="128" t="str">
        <f t="shared" si="1"/>
        <v>OK</v>
      </c>
      <c r="K28" s="414">
        <f>'t1'!M26</f>
        <v>0</v>
      </c>
      <c r="L28" s="414">
        <f>'t3'!H26</f>
        <v>0</v>
      </c>
      <c r="M28" s="415">
        <f>'t3'!J26</f>
        <v>0</v>
      </c>
      <c r="N28" s="415">
        <f>'t3'!D26</f>
        <v>0</v>
      </c>
      <c r="O28" s="415">
        <f>'t3'!F26</f>
        <v>0</v>
      </c>
      <c r="P28" s="415">
        <f t="shared" si="2"/>
        <v>0</v>
      </c>
      <c r="Q28" s="415">
        <f>'t10'!AV26</f>
        <v>0</v>
      </c>
      <c r="R28" s="230" t="str">
        <f t="shared" si="3"/>
        <v>OK</v>
      </c>
    </row>
    <row r="29" spans="1:18" ht="13.5" customHeight="1">
      <c r="A29" s="167" t="str">
        <f>'t1'!A27</f>
        <v>Vigile del fuoco - q.f. 4</v>
      </c>
      <c r="B29" s="225" t="str">
        <f>'t1'!B27</f>
        <v>0F4VF1</v>
      </c>
      <c r="C29" s="414">
        <f>'t1'!L27</f>
        <v>0</v>
      </c>
      <c r="D29" s="414">
        <f>'t3'!G27</f>
        <v>0</v>
      </c>
      <c r="E29" s="415">
        <f>'t3'!I27</f>
        <v>0</v>
      </c>
      <c r="F29" s="415">
        <f>'t3'!C27</f>
        <v>0</v>
      </c>
      <c r="G29" s="415">
        <f>'t3'!E27</f>
        <v>0</v>
      </c>
      <c r="H29" s="415">
        <f t="shared" si="0"/>
        <v>0</v>
      </c>
      <c r="I29" s="415">
        <f>'t10'!AU27</f>
        <v>0</v>
      </c>
      <c r="J29" s="128" t="str">
        <f t="shared" si="1"/>
        <v>OK</v>
      </c>
      <c r="K29" s="414">
        <f>'t1'!M27</f>
        <v>0</v>
      </c>
      <c r="L29" s="414">
        <f>'t3'!H27</f>
        <v>0</v>
      </c>
      <c r="M29" s="415">
        <f>'t3'!J27</f>
        <v>0</v>
      </c>
      <c r="N29" s="415">
        <f>'t3'!D27</f>
        <v>0</v>
      </c>
      <c r="O29" s="415">
        <f>'t3'!F27</f>
        <v>0</v>
      </c>
      <c r="P29" s="415">
        <f t="shared" si="2"/>
        <v>0</v>
      </c>
      <c r="Q29" s="415">
        <f>'t10'!AV27</f>
        <v>0</v>
      </c>
      <c r="R29" s="230" t="str">
        <f t="shared" si="3"/>
        <v>OK</v>
      </c>
    </row>
    <row r="30" spans="1:18" ht="13.5" customHeight="1">
      <c r="A30" s="167" t="str">
        <f>'t1'!A28</f>
        <v>Capo cantoniere - q.f  5</v>
      </c>
      <c r="B30" s="225" t="str">
        <f>'t1'!B28</f>
        <v>0F5CAN</v>
      </c>
      <c r="C30" s="414">
        <f>'t1'!L28</f>
        <v>0</v>
      </c>
      <c r="D30" s="414">
        <f>'t3'!G28</f>
        <v>0</v>
      </c>
      <c r="E30" s="415">
        <f>'t3'!I28</f>
        <v>0</v>
      </c>
      <c r="F30" s="415">
        <f>'t3'!C28</f>
        <v>0</v>
      </c>
      <c r="G30" s="415">
        <f>'t3'!E28</f>
        <v>0</v>
      </c>
      <c r="H30" s="415">
        <f t="shared" si="0"/>
        <v>0</v>
      </c>
      <c r="I30" s="415">
        <f>'t10'!AU28</f>
        <v>0</v>
      </c>
      <c r="J30" s="128" t="str">
        <f t="shared" si="1"/>
        <v>OK</v>
      </c>
      <c r="K30" s="414">
        <f>'t1'!M28</f>
        <v>0</v>
      </c>
      <c r="L30" s="414">
        <f>'t3'!H28</f>
        <v>0</v>
      </c>
      <c r="M30" s="415">
        <f>'t3'!J28</f>
        <v>0</v>
      </c>
      <c r="N30" s="415">
        <f>'t3'!D28</f>
        <v>0</v>
      </c>
      <c r="O30" s="415">
        <f>'t3'!F28</f>
        <v>0</v>
      </c>
      <c r="P30" s="415">
        <f t="shared" si="2"/>
        <v>0</v>
      </c>
      <c r="Q30" s="415">
        <f>'t10'!AV28</f>
        <v>0</v>
      </c>
      <c r="R30" s="230" t="str">
        <f t="shared" si="3"/>
        <v>OK</v>
      </c>
    </row>
    <row r="31" spans="1:18" ht="13.5" customHeight="1">
      <c r="A31" s="167" t="str">
        <f>'t1'!A29</f>
        <v>Cantoniere specializzato - q.f 4</v>
      </c>
      <c r="B31" s="225" t="str">
        <f>'t1'!B29</f>
        <v>0F4CAN</v>
      </c>
      <c r="C31" s="414">
        <f>'t1'!L29</f>
        <v>0</v>
      </c>
      <c r="D31" s="414">
        <f>'t3'!G29</f>
        <v>0</v>
      </c>
      <c r="E31" s="415">
        <f>'t3'!I29</f>
        <v>0</v>
      </c>
      <c r="F31" s="415">
        <f>'t3'!C29</f>
        <v>0</v>
      </c>
      <c r="G31" s="415">
        <f>'t3'!E29</f>
        <v>0</v>
      </c>
      <c r="H31" s="415">
        <f t="shared" si="0"/>
        <v>0</v>
      </c>
      <c r="I31" s="415">
        <f>'t10'!AU29</f>
        <v>0</v>
      </c>
      <c r="J31" s="128" t="str">
        <f t="shared" si="1"/>
        <v>OK</v>
      </c>
      <c r="K31" s="414">
        <f>'t1'!M29</f>
        <v>0</v>
      </c>
      <c r="L31" s="414">
        <f>'t3'!H29</f>
        <v>0</v>
      </c>
      <c r="M31" s="415">
        <f>'t3'!J29</f>
        <v>0</v>
      </c>
      <c r="N31" s="415">
        <f>'t3'!D29</f>
        <v>0</v>
      </c>
      <c r="O31" s="415">
        <f>'t3'!F29</f>
        <v>0</v>
      </c>
      <c r="P31" s="415">
        <f t="shared" si="2"/>
        <v>0</v>
      </c>
      <c r="Q31" s="415">
        <f>'t10'!AV29</f>
        <v>0</v>
      </c>
      <c r="R31" s="230" t="str">
        <f t="shared" si="3"/>
        <v>OK</v>
      </c>
    </row>
    <row r="32" spans="1:18" ht="13.5" customHeight="1">
      <c r="A32" s="167" t="str">
        <f>'t1'!A30</f>
        <v>Cantoniere - q.f  3</v>
      </c>
      <c r="B32" s="225" t="str">
        <f>'t1'!B30</f>
        <v>0F3CAN</v>
      </c>
      <c r="C32" s="414">
        <f>'t1'!L30</f>
        <v>0</v>
      </c>
      <c r="D32" s="414">
        <f>'t3'!G30</f>
        <v>0</v>
      </c>
      <c r="E32" s="415">
        <f>'t3'!I30</f>
        <v>0</v>
      </c>
      <c r="F32" s="415">
        <f>'t3'!C30</f>
        <v>0</v>
      </c>
      <c r="G32" s="415">
        <f>'t3'!E30</f>
        <v>0</v>
      </c>
      <c r="H32" s="415">
        <f t="shared" si="0"/>
        <v>0</v>
      </c>
      <c r="I32" s="415">
        <f>'t10'!AU30</f>
        <v>0</v>
      </c>
      <c r="J32" s="128" t="str">
        <f t="shared" si="1"/>
        <v>OK</v>
      </c>
      <c r="K32" s="414">
        <f>'t1'!M30</f>
        <v>0</v>
      </c>
      <c r="L32" s="414">
        <f>'t3'!H30</f>
        <v>0</v>
      </c>
      <c r="M32" s="415">
        <f>'t3'!J30</f>
        <v>0</v>
      </c>
      <c r="N32" s="415">
        <f>'t3'!D30</f>
        <v>0</v>
      </c>
      <c r="O32" s="415">
        <f>'t3'!F30</f>
        <v>0</v>
      </c>
      <c r="P32" s="415">
        <f t="shared" si="2"/>
        <v>0</v>
      </c>
      <c r="Q32" s="415">
        <f>'t10'!AV30</f>
        <v>0</v>
      </c>
      <c r="R32" s="230" t="str">
        <f t="shared" si="3"/>
        <v>OK</v>
      </c>
    </row>
    <row r="33" spans="1:18" ht="13.5" customHeight="1">
      <c r="A33" s="167" t="str">
        <f>'t1'!A31</f>
        <v>Personale Contrattista</v>
      </c>
      <c r="B33" s="225" t="str">
        <f>'t1'!B31</f>
        <v>000061</v>
      </c>
      <c r="C33" s="414">
        <f>'t1'!L31</f>
        <v>0</v>
      </c>
      <c r="D33" s="414">
        <f>'t3'!G31</f>
        <v>0</v>
      </c>
      <c r="E33" s="415">
        <f>'t3'!I31</f>
        <v>0</v>
      </c>
      <c r="F33" s="415">
        <f>'t3'!C31</f>
        <v>0</v>
      </c>
      <c r="G33" s="415">
        <f>'t3'!E31</f>
        <v>0</v>
      </c>
      <c r="H33" s="415">
        <f t="shared" si="0"/>
        <v>0</v>
      </c>
      <c r="I33" s="415">
        <f>'t10'!AU31</f>
        <v>0</v>
      </c>
      <c r="J33" s="128" t="str">
        <f t="shared" si="1"/>
        <v>OK</v>
      </c>
      <c r="K33" s="414">
        <f>'t1'!M31</f>
        <v>0</v>
      </c>
      <c r="L33" s="414">
        <f>'t3'!H31</f>
        <v>0</v>
      </c>
      <c r="M33" s="415">
        <f>'t3'!J31</f>
        <v>0</v>
      </c>
      <c r="N33" s="415">
        <f>'t3'!D31</f>
        <v>0</v>
      </c>
      <c r="O33" s="415">
        <f>'t3'!F31</f>
        <v>0</v>
      </c>
      <c r="P33" s="415">
        <f t="shared" si="2"/>
        <v>0</v>
      </c>
      <c r="Q33" s="415">
        <f>'t10'!AV31</f>
        <v>0</v>
      </c>
      <c r="R33" s="230" t="str">
        <f t="shared" si="3"/>
        <v>OK</v>
      </c>
    </row>
    <row r="34" spans="1:18" ht="13.5" customHeight="1">
      <c r="A34" s="167" t="str">
        <f>'t1'!A32</f>
        <v>Altre qualifiche</v>
      </c>
      <c r="B34" s="225" t="str">
        <f>'t1'!B32</f>
        <v>000000</v>
      </c>
      <c r="C34" s="414">
        <f>'t1'!L32</f>
        <v>0</v>
      </c>
      <c r="D34" s="414">
        <f>'t3'!G32</f>
        <v>0</v>
      </c>
      <c r="E34" s="415">
        <f>'t3'!I32</f>
        <v>0</v>
      </c>
      <c r="F34" s="415">
        <f>'t3'!C32</f>
        <v>0</v>
      </c>
      <c r="G34" s="415">
        <f>'t3'!E32</f>
        <v>0</v>
      </c>
      <c r="H34" s="415">
        <f t="shared" si="0"/>
        <v>0</v>
      </c>
      <c r="I34" s="415">
        <f>'t10'!AU32</f>
        <v>0</v>
      </c>
      <c r="J34" s="128" t="str">
        <f t="shared" si="1"/>
        <v>OK</v>
      </c>
      <c r="K34" s="414">
        <f>'t1'!M32</f>
        <v>0</v>
      </c>
      <c r="L34" s="414">
        <f>'t3'!H32</f>
        <v>0</v>
      </c>
      <c r="M34" s="415">
        <f>'t3'!J32</f>
        <v>0</v>
      </c>
      <c r="N34" s="415">
        <f>'t3'!D32</f>
        <v>0</v>
      </c>
      <c r="O34" s="415">
        <f>'t3'!F32</f>
        <v>0</v>
      </c>
      <c r="P34" s="415">
        <f t="shared" si="2"/>
        <v>0</v>
      </c>
      <c r="Q34" s="415">
        <f>'t10'!AV32</f>
        <v>0</v>
      </c>
      <c r="R34" s="230" t="str">
        <f t="shared" si="3"/>
        <v>OK</v>
      </c>
    </row>
    <row r="35" spans="1:18" ht="15.75" customHeight="1">
      <c r="A35" s="167" t="str">
        <f>'t1'!A33</f>
        <v>TOTALE</v>
      </c>
      <c r="B35" s="213"/>
      <c r="C35" s="414">
        <f aca="true" t="shared" si="4" ref="C35:I35">SUM(C8:C34)</f>
        <v>0</v>
      </c>
      <c r="D35" s="414">
        <f t="shared" si="4"/>
        <v>0</v>
      </c>
      <c r="E35" s="414">
        <f t="shared" si="4"/>
        <v>0</v>
      </c>
      <c r="F35" s="414">
        <f t="shared" si="4"/>
        <v>0</v>
      </c>
      <c r="G35" s="414">
        <f t="shared" si="4"/>
        <v>0</v>
      </c>
      <c r="H35" s="414">
        <f t="shared" si="4"/>
        <v>0</v>
      </c>
      <c r="I35" s="414">
        <f t="shared" si="4"/>
        <v>0</v>
      </c>
      <c r="J35" s="128" t="str">
        <f>IF(H35=I35,"OK","ERRORE")</f>
        <v>OK</v>
      </c>
      <c r="K35" s="414">
        <f aca="true" t="shared" si="5" ref="K35:Q35">SUM(K8:K34)</f>
        <v>0</v>
      </c>
      <c r="L35" s="414">
        <f t="shared" si="5"/>
        <v>0</v>
      </c>
      <c r="M35" s="414">
        <f t="shared" si="5"/>
        <v>0</v>
      </c>
      <c r="N35" s="414">
        <f t="shared" si="5"/>
        <v>0</v>
      </c>
      <c r="O35" s="414">
        <f t="shared" si="5"/>
        <v>0</v>
      </c>
      <c r="P35" s="414">
        <f t="shared" si="5"/>
        <v>0</v>
      </c>
      <c r="Q35" s="414">
        <f t="shared" si="5"/>
        <v>0</v>
      </c>
      <c r="R35" s="230" t="str">
        <f>IF(P35=Q35,"OK","ERRORE")</f>
        <v>OK</v>
      </c>
    </row>
  </sheetData>
  <sheetProtection password="EA98" sheet="1" objects="1" scenarios="1" formatColumns="0" selectLockedCells="1" selectUnlockedCells="1"/>
  <mergeCells count="4">
    <mergeCell ref="K5:R5"/>
    <mergeCell ref="C5:J5"/>
    <mergeCell ref="A1:P1"/>
    <mergeCell ref="A2:I2"/>
  </mergeCells>
  <printOptions horizontalCentered="1" verticalCentered="1"/>
  <pageMargins left="0.2" right="0" top="0.17" bottom="0.16" header="0.18" footer="0.2"/>
  <pageSetup fitToHeight="1" fitToWidth="1" horizontalDpi="300" verticalDpi="300" orientation="landscape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M33"/>
  <sheetViews>
    <sheetView showGridLines="0" workbookViewId="0" topLeftCell="A1">
      <pane ySplit="5" topLeftCell="BM6" activePane="bottomLeft" state="frozen"/>
      <selection pane="topLeft" activeCell="C102" sqref="C102"/>
      <selection pane="bottomLeft" activeCell="C102" sqref="C102"/>
    </sheetView>
  </sheetViews>
  <sheetFormatPr defaultColWidth="9.33203125" defaultRowHeight="10.5"/>
  <cols>
    <col min="1" max="1" width="38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387"/>
      <c r="I1" s="384"/>
      <c r="K1" s="3"/>
      <c r="M1"/>
    </row>
    <row r="2" spans="2:13" ht="21" customHeight="1">
      <c r="B2" s="5"/>
      <c r="C2" s="5"/>
      <c r="D2" s="732"/>
      <c r="E2" s="732"/>
      <c r="F2" s="732"/>
      <c r="G2" s="732"/>
      <c r="H2" s="732"/>
      <c r="I2" s="732"/>
      <c r="J2" s="388"/>
      <c r="K2" s="3"/>
      <c r="M2"/>
    </row>
    <row r="3" spans="1:9" ht="21" customHeight="1">
      <c r="A3" s="235" t="s">
        <v>219</v>
      </c>
      <c r="C3" s="5"/>
      <c r="D3" s="5"/>
      <c r="E3" s="5"/>
      <c r="F3" s="5"/>
      <c r="G3" s="5"/>
      <c r="H3" s="5"/>
      <c r="I3" s="5"/>
    </row>
    <row r="4" spans="1:9" ht="49.5" customHeight="1">
      <c r="A4" s="222" t="s">
        <v>150</v>
      </c>
      <c r="B4" s="222" t="s">
        <v>149</v>
      </c>
      <c r="C4" s="222" t="str">
        <f>"Presenti 31.12 anno precedente (Tab 1)"</f>
        <v>Presenti 31.12 anno precedente (Tab 1)</v>
      </c>
      <c r="D4" s="222" t="s">
        <v>175</v>
      </c>
      <c r="E4" s="222" t="s">
        <v>176</v>
      </c>
      <c r="F4" s="222" t="s">
        <v>177</v>
      </c>
      <c r="G4" s="222" t="s">
        <v>188</v>
      </c>
      <c r="H4" s="222" t="s">
        <v>178</v>
      </c>
      <c r="I4" s="222" t="s">
        <v>141</v>
      </c>
    </row>
    <row r="5" spans="1:9" ht="11.25">
      <c r="A5" s="390"/>
      <c r="B5" s="222"/>
      <c r="C5" s="233" t="s">
        <v>151</v>
      </c>
      <c r="D5" s="233" t="s">
        <v>152</v>
      </c>
      <c r="E5" s="233" t="s">
        <v>153</v>
      </c>
      <c r="F5" s="233" t="s">
        <v>154</v>
      </c>
      <c r="G5" s="233" t="s">
        <v>187</v>
      </c>
      <c r="H5" s="233" t="s">
        <v>179</v>
      </c>
      <c r="I5" s="233" t="s">
        <v>180</v>
      </c>
    </row>
    <row r="6" spans="1:9" ht="13.5" customHeight="1">
      <c r="A6" s="190" t="str">
        <f>'t1'!A6</f>
        <v>Segretario A</v>
      </c>
      <c r="B6" s="225" t="str">
        <f>'t1'!B6</f>
        <v>0D0102</v>
      </c>
      <c r="C6" s="414">
        <f>'t1'!C6+'t1'!D6</f>
        <v>0</v>
      </c>
      <c r="D6" s="414">
        <f>'t5'!M6+'t5'!N6</f>
        <v>0</v>
      </c>
      <c r="E6" s="415">
        <f>'t6'!K6+'t6'!L6</f>
        <v>0</v>
      </c>
      <c r="F6" s="415">
        <f>'t4'!C33</f>
        <v>0</v>
      </c>
      <c r="G6" s="415">
        <f>C6-D6+E6+F6</f>
        <v>0</v>
      </c>
      <c r="H6" s="415">
        <f>'t4'!AD6</f>
        <v>0</v>
      </c>
      <c r="I6" s="215" t="str">
        <f>IF(H6&lt;=G6,"OK","ERRORE")</f>
        <v>OK</v>
      </c>
    </row>
    <row r="7" spans="1:9" ht="13.5" customHeight="1">
      <c r="A7" s="190" t="str">
        <f>'t1'!A7</f>
        <v>Segretario B</v>
      </c>
      <c r="B7" s="225" t="str">
        <f>'t1'!B7</f>
        <v>0D0103</v>
      </c>
      <c r="C7" s="414">
        <f>'t1'!C7+'t1'!D7</f>
        <v>0</v>
      </c>
      <c r="D7" s="414">
        <f>'t5'!M7+'t5'!N7</f>
        <v>0</v>
      </c>
      <c r="E7" s="415">
        <f>'t6'!K7+'t6'!L7</f>
        <v>0</v>
      </c>
      <c r="F7" s="415">
        <f>'t4'!D33</f>
        <v>0</v>
      </c>
      <c r="G7" s="415">
        <f>C7-D7+E7+F7</f>
        <v>0</v>
      </c>
      <c r="H7" s="415">
        <f>'t4'!AD7</f>
        <v>0</v>
      </c>
      <c r="I7" s="215" t="str">
        <f aca="true" t="shared" si="0" ref="I7:I32">IF(H7&lt;=G7,"OK","ERRORE")</f>
        <v>OK</v>
      </c>
    </row>
    <row r="8" spans="1:9" ht="13.5" customHeight="1">
      <c r="A8" s="190" t="str">
        <f>'t1'!A8</f>
        <v>Segretario C</v>
      </c>
      <c r="B8" s="225" t="str">
        <f>'t1'!B8</f>
        <v>0D0485</v>
      </c>
      <c r="C8" s="414">
        <f>'t1'!C8+'t1'!D8</f>
        <v>0</v>
      </c>
      <c r="D8" s="414">
        <f>'t5'!M8+'t5'!N8</f>
        <v>0</v>
      </c>
      <c r="E8" s="415">
        <f>'t6'!K8+'t6'!L8</f>
        <v>0</v>
      </c>
      <c r="F8" s="415">
        <f>'t4'!E33</f>
        <v>0</v>
      </c>
      <c r="G8" s="415">
        <f aca="true" t="shared" si="1" ref="G8:G32">C8-D8+E8+F8</f>
        <v>0</v>
      </c>
      <c r="H8" s="415">
        <f>'t4'!AD8</f>
        <v>0</v>
      </c>
      <c r="I8" s="215" t="str">
        <f t="shared" si="0"/>
        <v>OK</v>
      </c>
    </row>
    <row r="9" spans="1:9" ht="13.5" customHeight="1">
      <c r="A9" s="190" t="str">
        <f>'t1'!A9</f>
        <v>Dirigenti</v>
      </c>
      <c r="B9" s="225" t="str">
        <f>'t1'!B9</f>
        <v>0D0164</v>
      </c>
      <c r="C9" s="414">
        <f>'t1'!C9+'t1'!D9</f>
        <v>0</v>
      </c>
      <c r="D9" s="414">
        <f>'t5'!M9+'t5'!N9</f>
        <v>0</v>
      </c>
      <c r="E9" s="415">
        <f>'t6'!K9+'t6'!L9</f>
        <v>0</v>
      </c>
      <c r="F9" s="415">
        <f>'t4'!F33</f>
        <v>0</v>
      </c>
      <c r="G9" s="415">
        <f t="shared" si="1"/>
        <v>0</v>
      </c>
      <c r="H9" s="415">
        <f>'t4'!AD9</f>
        <v>0</v>
      </c>
      <c r="I9" s="215" t="str">
        <f t="shared" si="0"/>
        <v>OK</v>
      </c>
    </row>
    <row r="10" spans="1:9" ht="13.5" customHeight="1">
      <c r="A10" s="190" t="str">
        <f>'t1'!A10</f>
        <v>Qualifica funzionale IX </v>
      </c>
      <c r="B10" s="225" t="str">
        <f>'t1'!B10</f>
        <v>0F9AMM</v>
      </c>
      <c r="C10" s="414">
        <f>'t1'!C10+'t1'!D10</f>
        <v>0</v>
      </c>
      <c r="D10" s="414">
        <f>'t5'!M10+'t5'!N10</f>
        <v>0</v>
      </c>
      <c r="E10" s="415">
        <f>'t6'!K10+'t6'!L10</f>
        <v>0</v>
      </c>
      <c r="F10" s="415">
        <f>'t4'!G33</f>
        <v>0</v>
      </c>
      <c r="G10" s="415">
        <f t="shared" si="1"/>
        <v>0</v>
      </c>
      <c r="H10" s="415">
        <f>'t4'!AD10</f>
        <v>0</v>
      </c>
      <c r="I10" s="215" t="str">
        <f t="shared" si="0"/>
        <v>OK</v>
      </c>
    </row>
    <row r="11" spans="1:9" ht="13.5" customHeight="1">
      <c r="A11" s="190" t="str">
        <f>'t1'!A11</f>
        <v>Qualifica funzionale VIII</v>
      </c>
      <c r="B11" s="225" t="str">
        <f>'t1'!B11</f>
        <v>0F8AMM</v>
      </c>
      <c r="C11" s="414">
        <f>'t1'!C11+'t1'!D11</f>
        <v>0</v>
      </c>
      <c r="D11" s="414">
        <f>'t5'!M11+'t5'!N11</f>
        <v>0</v>
      </c>
      <c r="E11" s="415">
        <f>'t6'!K11+'t6'!L11</f>
        <v>0</v>
      </c>
      <c r="F11" s="415">
        <f>'t4'!H33</f>
        <v>0</v>
      </c>
      <c r="G11" s="415">
        <f t="shared" si="1"/>
        <v>0</v>
      </c>
      <c r="H11" s="415">
        <f>'t4'!AD11</f>
        <v>0</v>
      </c>
      <c r="I11" s="215" t="str">
        <f t="shared" si="0"/>
        <v>OK</v>
      </c>
    </row>
    <row r="12" spans="1:9" ht="13.5" customHeight="1">
      <c r="A12" s="190" t="str">
        <f>'t1'!A12</f>
        <v>Qualifica funzionale VII </v>
      </c>
      <c r="B12" s="225" t="str">
        <f>'t1'!B12</f>
        <v>0F7AMM</v>
      </c>
      <c r="C12" s="414">
        <f>'t1'!C12+'t1'!D12</f>
        <v>0</v>
      </c>
      <c r="D12" s="414">
        <f>'t5'!M12+'t5'!N12</f>
        <v>0</v>
      </c>
      <c r="E12" s="415">
        <f>'t6'!K12+'t6'!L12</f>
        <v>0</v>
      </c>
      <c r="F12" s="415">
        <f>'t4'!I33</f>
        <v>0</v>
      </c>
      <c r="G12" s="415">
        <f t="shared" si="1"/>
        <v>0</v>
      </c>
      <c r="H12" s="415">
        <f>'t4'!AD12</f>
        <v>0</v>
      </c>
      <c r="I12" s="215" t="str">
        <f t="shared" si="0"/>
        <v>OK</v>
      </c>
    </row>
    <row r="13" spans="1:9" ht="13.5" customHeight="1">
      <c r="A13" s="190" t="str">
        <f>'t1'!A13</f>
        <v>Qualifica funzionale VI </v>
      </c>
      <c r="B13" s="225" t="str">
        <f>'t1'!B13</f>
        <v>0F6AMM</v>
      </c>
      <c r="C13" s="414">
        <f>'t1'!C13+'t1'!D13</f>
        <v>0</v>
      </c>
      <c r="D13" s="414">
        <f>'t5'!M13+'t5'!N13</f>
        <v>0</v>
      </c>
      <c r="E13" s="415">
        <f>'t6'!K13+'t6'!L13</f>
        <v>0</v>
      </c>
      <c r="F13" s="415">
        <f>'t4'!J33</f>
        <v>0</v>
      </c>
      <c r="G13" s="415">
        <f t="shared" si="1"/>
        <v>0</v>
      </c>
      <c r="H13" s="415">
        <f>'t4'!AD13</f>
        <v>0</v>
      </c>
      <c r="I13" s="215" t="str">
        <f t="shared" si="0"/>
        <v>OK</v>
      </c>
    </row>
    <row r="14" spans="1:9" ht="13.5" customHeight="1">
      <c r="A14" s="190" t="str">
        <f>'t1'!A14</f>
        <v>Qualifica funzionale V </v>
      </c>
      <c r="B14" s="225" t="str">
        <f>'t1'!B14</f>
        <v>0F5AMM</v>
      </c>
      <c r="C14" s="414">
        <f>'t1'!C14+'t1'!D14</f>
        <v>0</v>
      </c>
      <c r="D14" s="414">
        <f>'t5'!M14+'t5'!N14</f>
        <v>0</v>
      </c>
      <c r="E14" s="415">
        <f>'t6'!K14+'t6'!L14</f>
        <v>0</v>
      </c>
      <c r="F14" s="415">
        <f>'t4'!K33</f>
        <v>0</v>
      </c>
      <c r="G14" s="415">
        <f t="shared" si="1"/>
        <v>0</v>
      </c>
      <c r="H14" s="415">
        <f>'t4'!AD14</f>
        <v>0</v>
      </c>
      <c r="I14" s="215" t="str">
        <f t="shared" si="0"/>
        <v>OK</v>
      </c>
    </row>
    <row r="15" spans="1:9" ht="13.5" customHeight="1">
      <c r="A15" s="190" t="str">
        <f>'t1'!A15</f>
        <v>Qualifica funzionale IV </v>
      </c>
      <c r="B15" s="225" t="str">
        <f>'t1'!B15</f>
        <v>0F4AMM</v>
      </c>
      <c r="C15" s="414">
        <f>'t1'!C15+'t1'!D15</f>
        <v>0</v>
      </c>
      <c r="D15" s="414">
        <f>'t5'!M15+'t5'!N15</f>
        <v>0</v>
      </c>
      <c r="E15" s="415">
        <f>'t6'!K15+'t6'!L15</f>
        <v>0</v>
      </c>
      <c r="F15" s="415">
        <f>'t4'!L33</f>
        <v>0</v>
      </c>
      <c r="G15" s="415">
        <f t="shared" si="1"/>
        <v>0</v>
      </c>
      <c r="H15" s="415">
        <f>'t4'!AD15</f>
        <v>0</v>
      </c>
      <c r="I15" s="215" t="str">
        <f t="shared" si="0"/>
        <v>OK</v>
      </c>
    </row>
    <row r="16" spans="1:9" ht="13.5" customHeight="1">
      <c r="A16" s="190" t="str">
        <f>'t1'!A16</f>
        <v>Qualifica funzionale III </v>
      </c>
      <c r="B16" s="225" t="str">
        <f>'t1'!B16</f>
        <v>0F3AMM</v>
      </c>
      <c r="C16" s="414">
        <f>'t1'!C16+'t1'!D16</f>
        <v>0</v>
      </c>
      <c r="D16" s="414">
        <f>'t5'!M16+'t5'!N16</f>
        <v>0</v>
      </c>
      <c r="E16" s="415">
        <f>'t6'!K16+'t6'!L16</f>
        <v>0</v>
      </c>
      <c r="F16" s="415">
        <f>'t4'!M33</f>
        <v>0</v>
      </c>
      <c r="G16" s="415">
        <f t="shared" si="1"/>
        <v>0</v>
      </c>
      <c r="H16" s="415">
        <f>'t4'!AD16</f>
        <v>0</v>
      </c>
      <c r="I16" s="215" t="str">
        <f t="shared" si="0"/>
        <v>OK</v>
      </c>
    </row>
    <row r="17" spans="1:9" ht="13.5" customHeight="1">
      <c r="A17" s="190" t="str">
        <f>'t1'!A17</f>
        <v>Qualifica funzionale II </v>
      </c>
      <c r="B17" s="225" t="str">
        <f>'t1'!B17</f>
        <v>0F2AMM</v>
      </c>
      <c r="C17" s="414">
        <f>'t1'!C17+'t1'!D17</f>
        <v>0</v>
      </c>
      <c r="D17" s="414">
        <f>'t5'!M17+'t5'!N17</f>
        <v>0</v>
      </c>
      <c r="E17" s="415">
        <f>'t6'!K17+'t6'!L17</f>
        <v>0</v>
      </c>
      <c r="F17" s="415">
        <f>'t4'!N33</f>
        <v>0</v>
      </c>
      <c r="G17" s="415">
        <f t="shared" si="1"/>
        <v>0</v>
      </c>
      <c r="H17" s="415">
        <f>'t4'!AD17</f>
        <v>0</v>
      </c>
      <c r="I17" s="215" t="str">
        <f t="shared" si="0"/>
        <v>OK</v>
      </c>
    </row>
    <row r="18" spans="1:9" ht="13.5" customHeight="1">
      <c r="A18" s="190" t="str">
        <f>'t1'!A18</f>
        <v>Qualifica funzionale I </v>
      </c>
      <c r="B18" s="225" t="str">
        <f>'t1'!B18</f>
        <v>0F1AMM</v>
      </c>
      <c r="C18" s="414">
        <f>'t1'!C18+'t1'!D18</f>
        <v>0</v>
      </c>
      <c r="D18" s="414">
        <f>'t5'!M18+'t5'!N18</f>
        <v>0</v>
      </c>
      <c r="E18" s="415">
        <f>'t6'!K18+'t6'!L18</f>
        <v>0</v>
      </c>
      <c r="F18" s="415">
        <f>'t4'!O33</f>
        <v>0</v>
      </c>
      <c r="G18" s="415">
        <f t="shared" si="1"/>
        <v>0</v>
      </c>
      <c r="H18" s="415">
        <f>'t4'!AD18</f>
        <v>0</v>
      </c>
      <c r="I18" s="215" t="str">
        <f t="shared" si="0"/>
        <v>OK</v>
      </c>
    </row>
    <row r="19" spans="1:9" ht="13.5" customHeight="1">
      <c r="A19" s="190" t="str">
        <f>'t1'!A19</f>
        <v>Ufficiale forestale - q.f. 9</v>
      </c>
      <c r="B19" s="225" t="str">
        <f>'t1'!B19</f>
        <v>0F9582</v>
      </c>
      <c r="C19" s="414">
        <f>'t1'!C19+'t1'!D19</f>
        <v>0</v>
      </c>
      <c r="D19" s="414">
        <f>'t5'!M19+'t5'!N19</f>
        <v>0</v>
      </c>
      <c r="E19" s="415">
        <f>'t6'!K19+'t6'!L19</f>
        <v>0</v>
      </c>
      <c r="F19" s="415">
        <f>'t4'!P33</f>
        <v>0</v>
      </c>
      <c r="G19" s="415">
        <f t="shared" si="1"/>
        <v>0</v>
      </c>
      <c r="H19" s="415">
        <f>'t4'!AD19</f>
        <v>0</v>
      </c>
      <c r="I19" s="215" t="str">
        <f t="shared" si="0"/>
        <v>OK</v>
      </c>
    </row>
    <row r="20" spans="1:9" ht="13.5" customHeight="1">
      <c r="A20" s="190" t="str">
        <f>'t1'!A20</f>
        <v>Ispettore/Ispettrice forestale - q.f. 7</v>
      </c>
      <c r="B20" s="225" t="str">
        <f>'t1'!B20</f>
        <v>0F7191</v>
      </c>
      <c r="C20" s="414">
        <f>'t1'!C20+'t1'!D20</f>
        <v>0</v>
      </c>
      <c r="D20" s="414">
        <f>'t5'!M20+'t5'!N20</f>
        <v>0</v>
      </c>
      <c r="E20" s="415">
        <f>'t6'!K20+'t6'!L20</f>
        <v>0</v>
      </c>
      <c r="F20" s="415">
        <f>'t4'!Q33</f>
        <v>0</v>
      </c>
      <c r="G20" s="415">
        <f t="shared" si="1"/>
        <v>0</v>
      </c>
      <c r="H20" s="415">
        <f>'t4'!AD20</f>
        <v>0</v>
      </c>
      <c r="I20" s="215" t="str">
        <f t="shared" si="0"/>
        <v>OK</v>
      </c>
    </row>
    <row r="21" spans="1:9" ht="13.5" customHeight="1">
      <c r="A21" s="190" t="str">
        <f>'t1'!A21</f>
        <v>Sovrintendente forestale - q.f. 6</v>
      </c>
      <c r="B21" s="225" t="str">
        <f>'t1'!B21</f>
        <v>0F6197</v>
      </c>
      <c r="C21" s="414">
        <f>'t1'!C21+'t1'!D21</f>
        <v>0</v>
      </c>
      <c r="D21" s="414">
        <f>'t5'!M21+'t5'!N21</f>
        <v>0</v>
      </c>
      <c r="E21" s="415">
        <f>'t6'!K21+'t6'!L21</f>
        <v>0</v>
      </c>
      <c r="F21" s="415">
        <f>'t4'!R33</f>
        <v>0</v>
      </c>
      <c r="G21" s="415">
        <f t="shared" si="1"/>
        <v>0</v>
      </c>
      <c r="H21" s="415">
        <f>'t4'!AD21</f>
        <v>0</v>
      </c>
      <c r="I21" s="215" t="str">
        <f t="shared" si="0"/>
        <v>OK</v>
      </c>
    </row>
    <row r="22" spans="1:9" ht="13.5" customHeight="1">
      <c r="A22" s="190" t="str">
        <f>'t1'!A22</f>
        <v>Agente ed assistente forestale q.f.5</v>
      </c>
      <c r="B22" s="225" t="str">
        <f>'t1'!B22</f>
        <v>0F5560</v>
      </c>
      <c r="C22" s="414">
        <f>'t1'!C22+'t1'!D22</f>
        <v>0</v>
      </c>
      <c r="D22" s="414">
        <f>'t5'!M22+'t5'!N22</f>
        <v>0</v>
      </c>
      <c r="E22" s="415">
        <f>'t6'!K22+'t6'!L22</f>
        <v>0</v>
      </c>
      <c r="F22" s="415">
        <f>'t4'!S33</f>
        <v>0</v>
      </c>
      <c r="G22" s="415">
        <f t="shared" si="1"/>
        <v>0</v>
      </c>
      <c r="H22" s="415">
        <f>'t4'!AD22</f>
        <v>0</v>
      </c>
      <c r="I22" s="215" t="str">
        <f t="shared" si="0"/>
        <v>OK</v>
      </c>
    </row>
    <row r="23" spans="1:9" ht="13.5" customHeight="1">
      <c r="A23" s="190" t="str">
        <f>'t1'!A23</f>
        <v>Esperto antincendio - q.f. 9</v>
      </c>
      <c r="B23" s="225" t="str">
        <f>'t1'!B23</f>
        <v>0F9IS3</v>
      </c>
      <c r="C23" s="414">
        <f>'t1'!C23+'t1'!D23</f>
        <v>0</v>
      </c>
      <c r="D23" s="414">
        <f>'t5'!M23+'t5'!N23</f>
        <v>0</v>
      </c>
      <c r="E23" s="415">
        <f>'t6'!K23+'t6'!L23</f>
        <v>0</v>
      </c>
      <c r="F23" s="415">
        <f>'t4'!T33</f>
        <v>0</v>
      </c>
      <c r="G23" s="415">
        <f t="shared" si="1"/>
        <v>0</v>
      </c>
      <c r="H23" s="415">
        <f>'t4'!AD23</f>
        <v>0</v>
      </c>
      <c r="I23" s="215" t="str">
        <f t="shared" si="0"/>
        <v>OK</v>
      </c>
    </row>
    <row r="24" spans="1:9" ht="13.5" customHeight="1">
      <c r="A24" s="190" t="str">
        <f>'t1'!A24</f>
        <v>Ispettore antincendi - q.f. 7</v>
      </c>
      <c r="B24" s="225" t="str">
        <f>'t1'!B24</f>
        <v>0F7IS2</v>
      </c>
      <c r="C24" s="414">
        <f>'t1'!C24+'t1'!D24</f>
        <v>0</v>
      </c>
      <c r="D24" s="414">
        <f>'t5'!M24+'t5'!N24</f>
        <v>0</v>
      </c>
      <c r="E24" s="415">
        <f>'t6'!K24+'t6'!L24</f>
        <v>0</v>
      </c>
      <c r="F24" s="415">
        <f>'t4'!U33</f>
        <v>0</v>
      </c>
      <c r="G24" s="415">
        <f t="shared" si="1"/>
        <v>0</v>
      </c>
      <c r="H24" s="415">
        <f>'t4'!AD24</f>
        <v>0</v>
      </c>
      <c r="I24" s="215" t="str">
        <f t="shared" si="0"/>
        <v>OK</v>
      </c>
    </row>
    <row r="25" spans="1:9" ht="13.5" customHeight="1">
      <c r="A25" s="190" t="str">
        <f>'t1'!A25</f>
        <v>Assistente antincendi - q.f. 6</v>
      </c>
      <c r="B25" s="225" t="str">
        <f>'t1'!B25</f>
        <v>0F6AS1</v>
      </c>
      <c r="C25" s="414">
        <f>'t1'!C25+'t1'!D25</f>
        <v>0</v>
      </c>
      <c r="D25" s="414">
        <f>'t5'!M25+'t5'!N25</f>
        <v>0</v>
      </c>
      <c r="E25" s="415">
        <f>'t6'!K25+'t6'!L25</f>
        <v>0</v>
      </c>
      <c r="F25" s="415">
        <f>'t4'!V33</f>
        <v>0</v>
      </c>
      <c r="G25" s="415">
        <f t="shared" si="1"/>
        <v>0</v>
      </c>
      <c r="H25" s="415">
        <f>'t4'!AD25</f>
        <v>0</v>
      </c>
      <c r="I25" s="215" t="str">
        <f t="shared" si="0"/>
        <v>OK</v>
      </c>
    </row>
    <row r="26" spans="1:9" ht="13.5" customHeight="1">
      <c r="A26" s="190" t="str">
        <f>'t1'!A26</f>
        <v>Capo squdra e reparto - q.f. 5</v>
      </c>
      <c r="B26" s="225" t="str">
        <f>'t1'!B26</f>
        <v>0F5CSR</v>
      </c>
      <c r="C26" s="414">
        <f>'t1'!C26+'t1'!D26</f>
        <v>0</v>
      </c>
      <c r="D26" s="414">
        <f>'t5'!M26+'t5'!N26</f>
        <v>0</v>
      </c>
      <c r="E26" s="415">
        <f>'t6'!K26+'t6'!L26</f>
        <v>0</v>
      </c>
      <c r="F26" s="415">
        <f>'t4'!W33</f>
        <v>0</v>
      </c>
      <c r="G26" s="415">
        <f t="shared" si="1"/>
        <v>0</v>
      </c>
      <c r="H26" s="415">
        <f>'t4'!AD26</f>
        <v>0</v>
      </c>
      <c r="I26" s="215" t="str">
        <f t="shared" si="0"/>
        <v>OK</v>
      </c>
    </row>
    <row r="27" spans="1:9" ht="13.5" customHeight="1">
      <c r="A27" s="190" t="str">
        <f>'t1'!A27</f>
        <v>Vigile del fuoco - q.f. 4</v>
      </c>
      <c r="B27" s="225" t="str">
        <f>'t1'!B27</f>
        <v>0F4VF1</v>
      </c>
      <c r="C27" s="414">
        <f>'t1'!C27+'t1'!D27</f>
        <v>0</v>
      </c>
      <c r="D27" s="414">
        <f>'t5'!M27+'t5'!N27</f>
        <v>0</v>
      </c>
      <c r="E27" s="415">
        <f>'t6'!K27+'t6'!L27</f>
        <v>0</v>
      </c>
      <c r="F27" s="415">
        <f>'t4'!X33</f>
        <v>0</v>
      </c>
      <c r="G27" s="415">
        <f t="shared" si="1"/>
        <v>0</v>
      </c>
      <c r="H27" s="415">
        <f>'t4'!AD27</f>
        <v>0</v>
      </c>
      <c r="I27" s="215" t="str">
        <f t="shared" si="0"/>
        <v>OK</v>
      </c>
    </row>
    <row r="28" spans="1:9" ht="13.5" customHeight="1">
      <c r="A28" s="190" t="str">
        <f>'t1'!A28</f>
        <v>Capo cantoniere - q.f  5</v>
      </c>
      <c r="B28" s="225" t="str">
        <f>'t1'!B28</f>
        <v>0F5CAN</v>
      </c>
      <c r="C28" s="414">
        <f>'t1'!C28+'t1'!D28</f>
        <v>0</v>
      </c>
      <c r="D28" s="414">
        <f>'t5'!M28+'t5'!N28</f>
        <v>0</v>
      </c>
      <c r="E28" s="415">
        <f>'t6'!K28+'t6'!L28</f>
        <v>0</v>
      </c>
      <c r="F28" s="415">
        <f>'t4'!Y33</f>
        <v>0</v>
      </c>
      <c r="G28" s="415">
        <f t="shared" si="1"/>
        <v>0</v>
      </c>
      <c r="H28" s="415">
        <f>'t4'!AD28</f>
        <v>0</v>
      </c>
      <c r="I28" s="215" t="str">
        <f t="shared" si="0"/>
        <v>OK</v>
      </c>
    </row>
    <row r="29" spans="1:9" ht="13.5" customHeight="1">
      <c r="A29" s="190" t="str">
        <f>'t1'!A29</f>
        <v>Cantoniere specializzato - q.f 4</v>
      </c>
      <c r="B29" s="225" t="str">
        <f>'t1'!B29</f>
        <v>0F4CAN</v>
      </c>
      <c r="C29" s="414">
        <f>'t1'!C29+'t1'!D29</f>
        <v>0</v>
      </c>
      <c r="D29" s="414">
        <f>'t5'!M29+'t5'!N29</f>
        <v>0</v>
      </c>
      <c r="E29" s="415">
        <f>'t6'!K29+'t6'!L29</f>
        <v>0</v>
      </c>
      <c r="F29" s="415">
        <f>'t4'!Z33</f>
        <v>0</v>
      </c>
      <c r="G29" s="415">
        <f t="shared" si="1"/>
        <v>0</v>
      </c>
      <c r="H29" s="415">
        <f>'t4'!AD29</f>
        <v>0</v>
      </c>
      <c r="I29" s="215" t="str">
        <f t="shared" si="0"/>
        <v>OK</v>
      </c>
    </row>
    <row r="30" spans="1:9" ht="13.5" customHeight="1">
      <c r="A30" s="190" t="str">
        <f>'t1'!A30</f>
        <v>Cantoniere - q.f  3</v>
      </c>
      <c r="B30" s="225" t="str">
        <f>'t1'!B30</f>
        <v>0F3CAN</v>
      </c>
      <c r="C30" s="414">
        <f>'t1'!C30+'t1'!D30</f>
        <v>0</v>
      </c>
      <c r="D30" s="414">
        <f>'t5'!M30+'t5'!N30</f>
        <v>0</v>
      </c>
      <c r="E30" s="415">
        <f>'t6'!K30+'t6'!L30</f>
        <v>0</v>
      </c>
      <c r="F30" s="415">
        <f>'t4'!AA33</f>
        <v>0</v>
      </c>
      <c r="G30" s="415">
        <f t="shared" si="1"/>
        <v>0</v>
      </c>
      <c r="H30" s="415">
        <f>'t4'!AD30</f>
        <v>0</v>
      </c>
      <c r="I30" s="215" t="str">
        <f t="shared" si="0"/>
        <v>OK</v>
      </c>
    </row>
    <row r="31" spans="1:9" ht="13.5" customHeight="1">
      <c r="A31" s="190" t="str">
        <f>'t1'!A31</f>
        <v>Personale Contrattista</v>
      </c>
      <c r="B31" s="225" t="str">
        <f>'t1'!B31</f>
        <v>000061</v>
      </c>
      <c r="C31" s="414">
        <f>'t1'!C31+'t1'!D31</f>
        <v>0</v>
      </c>
      <c r="D31" s="414">
        <f>'t5'!M31+'t5'!N31</f>
        <v>0</v>
      </c>
      <c r="E31" s="415">
        <f>'t6'!K31+'t6'!L31</f>
        <v>0</v>
      </c>
      <c r="F31" s="415">
        <f>'t4'!AB33</f>
        <v>0</v>
      </c>
      <c r="G31" s="415">
        <f t="shared" si="1"/>
        <v>0</v>
      </c>
      <c r="H31" s="415">
        <f>'t4'!AD31</f>
        <v>0</v>
      </c>
      <c r="I31" s="215" t="str">
        <f t="shared" si="0"/>
        <v>OK</v>
      </c>
    </row>
    <row r="32" spans="1:9" ht="13.5" customHeight="1">
      <c r="A32" s="190" t="str">
        <f>'t1'!A32</f>
        <v>Altre qualifiche</v>
      </c>
      <c r="B32" s="225" t="str">
        <f>'t1'!B32</f>
        <v>000000</v>
      </c>
      <c r="C32" s="414">
        <f>'t1'!C32+'t1'!D32</f>
        <v>0</v>
      </c>
      <c r="D32" s="414">
        <f>'t5'!M32+'t5'!N32</f>
        <v>0</v>
      </c>
      <c r="E32" s="415">
        <f>'t6'!K32+'t6'!L32</f>
        <v>0</v>
      </c>
      <c r="F32" s="415">
        <f>'t4'!AC33</f>
        <v>0</v>
      </c>
      <c r="G32" s="415">
        <f t="shared" si="1"/>
        <v>0</v>
      </c>
      <c r="H32" s="415">
        <f>'t4'!AD32</f>
        <v>0</v>
      </c>
      <c r="I32" s="215" t="str">
        <f t="shared" si="0"/>
        <v>OK</v>
      </c>
    </row>
    <row r="33" spans="1:9" s="421" customFormat="1" ht="15.75" customHeight="1">
      <c r="A33" s="449" t="str">
        <f>'t1'!A33</f>
        <v>TOTALE</v>
      </c>
      <c r="B33" s="250"/>
      <c r="C33" s="444">
        <f aca="true" t="shared" si="2" ref="C33:H33">SUM(C6:C32)</f>
        <v>0</v>
      </c>
      <c r="D33" s="444">
        <f t="shared" si="2"/>
        <v>0</v>
      </c>
      <c r="E33" s="444">
        <f t="shared" si="2"/>
        <v>0</v>
      </c>
      <c r="F33" s="444">
        <f t="shared" si="2"/>
        <v>0</v>
      </c>
      <c r="G33" s="444">
        <f t="shared" si="2"/>
        <v>0</v>
      </c>
      <c r="H33" s="444">
        <f t="shared" si="2"/>
        <v>0</v>
      </c>
      <c r="I33" s="216" t="str">
        <f>IF(H33&lt;=G33,"OK","ERRORE")</f>
        <v>OK</v>
      </c>
    </row>
  </sheetData>
  <sheetProtection password="EA98" sheet="1" objects="1" scenarios="1" formatColumns="0" selectLockedCells="1" selectUnlockedCells="1"/>
  <mergeCells count="2">
    <mergeCell ref="D2:I2"/>
    <mergeCell ref="A1:G1"/>
  </mergeCells>
  <printOptions horizontalCentered="1" verticalCentered="1"/>
  <pageMargins left="0" right="0" top="0.17" bottom="0.17" header="0.19" footer="0.2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M36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4.33203125" style="5" customWidth="1"/>
    <col min="2" max="2" width="9.66015625" style="7" customWidth="1"/>
    <col min="3" max="13" width="12.83203125" style="5" customWidth="1"/>
    <col min="14" max="16384" width="9.33203125" style="5" customWidth="1"/>
  </cols>
  <sheetData>
    <row r="1" spans="1:13" ht="24.75" customHeight="1">
      <c r="A1" s="708" t="s">
        <v>294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446" t="s">
        <v>278</v>
      </c>
      <c r="M1" s="490">
        <v>2007</v>
      </c>
    </row>
    <row r="2" spans="1:13" ht="30" customHeight="1" thickBot="1">
      <c r="A2" s="491"/>
      <c r="B2" s="492"/>
      <c r="C2" s="447"/>
      <c r="D2" s="447"/>
      <c r="E2" s="447"/>
      <c r="F2" s="447"/>
      <c r="G2" s="447"/>
      <c r="H2" s="447"/>
      <c r="I2" s="493"/>
      <c r="J2" s="707"/>
      <c r="K2" s="707"/>
      <c r="L2" s="707"/>
      <c r="M2" s="707"/>
    </row>
    <row r="3" spans="1:13" ht="15" customHeight="1" thickBot="1">
      <c r="A3" s="450"/>
      <c r="B3" s="451"/>
      <c r="C3" s="705" t="s">
        <v>0</v>
      </c>
      <c r="D3" s="705"/>
      <c r="E3" s="705"/>
      <c r="F3" s="705"/>
      <c r="G3" s="705"/>
      <c r="H3" s="705"/>
      <c r="I3" s="705"/>
      <c r="J3" s="705"/>
      <c r="K3" s="705"/>
      <c r="L3" s="705"/>
      <c r="M3" s="706"/>
    </row>
    <row r="4" spans="1:13" ht="23.25" thickTop="1">
      <c r="A4" s="709" t="s">
        <v>79</v>
      </c>
      <c r="B4" s="711" t="s">
        <v>1</v>
      </c>
      <c r="C4" s="25" t="str">
        <f>"Presenti al 31/12/"&amp;M1-1&amp;" (*)"</f>
        <v>Presenti al 31/12/2006 (*)</v>
      </c>
      <c r="D4" s="24"/>
      <c r="E4" s="22" t="s">
        <v>2</v>
      </c>
      <c r="F4" s="23" t="s">
        <v>6</v>
      </c>
      <c r="G4" s="24"/>
      <c r="H4" s="25" t="s">
        <v>69</v>
      </c>
      <c r="I4" s="24"/>
      <c r="J4" s="25" t="s">
        <v>70</v>
      </c>
      <c r="K4" s="24"/>
      <c r="L4" s="25" t="str">
        <f>"Presenti al 31/12/"&amp;M1&amp;" (**)"</f>
        <v>Presenti al 31/12/2007 (**)</v>
      </c>
      <c r="M4" s="369"/>
    </row>
    <row r="5" spans="1:13" ht="12" thickBot="1">
      <c r="A5" s="710"/>
      <c r="B5" s="712"/>
      <c r="C5" s="303" t="s">
        <v>3</v>
      </c>
      <c r="D5" s="304" t="s">
        <v>4</v>
      </c>
      <c r="E5" s="612" t="s">
        <v>338</v>
      </c>
      <c r="F5" s="303" t="s">
        <v>3</v>
      </c>
      <c r="G5" s="304" t="s">
        <v>4</v>
      </c>
      <c r="H5" s="303" t="s">
        <v>3</v>
      </c>
      <c r="I5" s="304" t="s">
        <v>4</v>
      </c>
      <c r="J5" s="303" t="s">
        <v>3</v>
      </c>
      <c r="K5" s="304" t="s">
        <v>4</v>
      </c>
      <c r="L5" s="303" t="s">
        <v>3</v>
      </c>
      <c r="M5" s="370" t="s">
        <v>4</v>
      </c>
    </row>
    <row r="6" spans="1:13" ht="12.75" customHeight="1" thickTop="1">
      <c r="A6" s="190" t="s">
        <v>295</v>
      </c>
      <c r="B6" s="437" t="s">
        <v>296</v>
      </c>
      <c r="C6" s="400"/>
      <c r="D6" s="401"/>
      <c r="E6" s="399"/>
      <c r="F6" s="399"/>
      <c r="G6" s="311"/>
      <c r="H6" s="399"/>
      <c r="I6" s="311"/>
      <c r="J6" s="399"/>
      <c r="K6" s="311"/>
      <c r="L6" s="525">
        <f>F6+H6+J6</f>
        <v>0</v>
      </c>
      <c r="M6" s="526">
        <f>G6+I6+K6</f>
        <v>0</v>
      </c>
    </row>
    <row r="7" spans="1:13" ht="12.75" customHeight="1">
      <c r="A7" s="190" t="s">
        <v>297</v>
      </c>
      <c r="B7" s="438" t="s">
        <v>298</v>
      </c>
      <c r="C7" s="400"/>
      <c r="D7" s="401"/>
      <c r="E7" s="399"/>
      <c r="F7" s="399"/>
      <c r="G7" s="311"/>
      <c r="H7" s="399"/>
      <c r="I7" s="311"/>
      <c r="J7" s="399"/>
      <c r="K7" s="311"/>
      <c r="L7" s="525">
        <f aca="true" t="shared" si="0" ref="L7:L32">F7+H7+J7</f>
        <v>0</v>
      </c>
      <c r="M7" s="526">
        <f aca="true" t="shared" si="1" ref="M7:M32">G7+I7+K7</f>
        <v>0</v>
      </c>
    </row>
    <row r="8" spans="1:13" ht="12.75" customHeight="1">
      <c r="A8" s="190" t="s">
        <v>299</v>
      </c>
      <c r="B8" s="438" t="s">
        <v>300</v>
      </c>
      <c r="C8" s="400"/>
      <c r="D8" s="401"/>
      <c r="E8" s="399"/>
      <c r="F8" s="399"/>
      <c r="G8" s="311"/>
      <c r="H8" s="399"/>
      <c r="I8" s="311"/>
      <c r="J8" s="399"/>
      <c r="K8" s="311"/>
      <c r="L8" s="525">
        <f t="shared" si="0"/>
        <v>0</v>
      </c>
      <c r="M8" s="526">
        <f t="shared" si="1"/>
        <v>0</v>
      </c>
    </row>
    <row r="9" spans="1:13" ht="12.75" customHeight="1">
      <c r="A9" s="190" t="s">
        <v>301</v>
      </c>
      <c r="B9" s="438" t="s">
        <v>302</v>
      </c>
      <c r="C9" s="400"/>
      <c r="D9" s="401"/>
      <c r="E9" s="399"/>
      <c r="F9" s="399"/>
      <c r="G9" s="311"/>
      <c r="H9" s="399"/>
      <c r="I9" s="311"/>
      <c r="J9" s="399"/>
      <c r="K9" s="311"/>
      <c r="L9" s="525">
        <f t="shared" si="0"/>
        <v>0</v>
      </c>
      <c r="M9" s="526">
        <f t="shared" si="1"/>
        <v>0</v>
      </c>
    </row>
    <row r="10" spans="1:13" ht="12.75" customHeight="1">
      <c r="A10" s="190" t="s">
        <v>303</v>
      </c>
      <c r="B10" s="438" t="s">
        <v>351</v>
      </c>
      <c r="C10" s="400"/>
      <c r="D10" s="401"/>
      <c r="E10" s="399"/>
      <c r="F10" s="399"/>
      <c r="G10" s="311"/>
      <c r="H10" s="399"/>
      <c r="I10" s="311"/>
      <c r="J10" s="399"/>
      <c r="K10" s="311"/>
      <c r="L10" s="525">
        <f t="shared" si="0"/>
        <v>0</v>
      </c>
      <c r="M10" s="526">
        <f t="shared" si="1"/>
        <v>0</v>
      </c>
    </row>
    <row r="11" spans="1:13" ht="12.75" customHeight="1">
      <c r="A11" s="190" t="s">
        <v>304</v>
      </c>
      <c r="B11" s="438" t="s">
        <v>352</v>
      </c>
      <c r="C11" s="400"/>
      <c r="D11" s="401"/>
      <c r="E11" s="399"/>
      <c r="F11" s="399"/>
      <c r="G11" s="311"/>
      <c r="H11" s="399"/>
      <c r="I11" s="311"/>
      <c r="J11" s="399"/>
      <c r="K11" s="311"/>
      <c r="L11" s="525">
        <f t="shared" si="0"/>
        <v>0</v>
      </c>
      <c r="M11" s="526">
        <f t="shared" si="1"/>
        <v>0</v>
      </c>
    </row>
    <row r="12" spans="1:13" ht="12.75" customHeight="1">
      <c r="A12" s="190" t="s">
        <v>305</v>
      </c>
      <c r="B12" s="438" t="s">
        <v>353</v>
      </c>
      <c r="C12" s="400"/>
      <c r="D12" s="401"/>
      <c r="E12" s="399"/>
      <c r="F12" s="399"/>
      <c r="G12" s="311"/>
      <c r="H12" s="399"/>
      <c r="I12" s="311"/>
      <c r="J12" s="399"/>
      <c r="K12" s="311"/>
      <c r="L12" s="525">
        <f t="shared" si="0"/>
        <v>0</v>
      </c>
      <c r="M12" s="526">
        <f t="shared" si="1"/>
        <v>0</v>
      </c>
    </row>
    <row r="13" spans="1:13" ht="12.75" customHeight="1">
      <c r="A13" s="190" t="s">
        <v>306</v>
      </c>
      <c r="B13" s="438" t="s">
        <v>354</v>
      </c>
      <c r="C13" s="400"/>
      <c r="D13" s="401"/>
      <c r="E13" s="399"/>
      <c r="F13" s="399"/>
      <c r="G13" s="311"/>
      <c r="H13" s="399"/>
      <c r="I13" s="311"/>
      <c r="J13" s="399"/>
      <c r="K13" s="311"/>
      <c r="L13" s="525">
        <f t="shared" si="0"/>
        <v>0</v>
      </c>
      <c r="M13" s="526">
        <f t="shared" si="1"/>
        <v>0</v>
      </c>
    </row>
    <row r="14" spans="1:13" ht="12.75" customHeight="1">
      <c r="A14" s="190" t="s">
        <v>307</v>
      </c>
      <c r="B14" s="438" t="s">
        <v>355</v>
      </c>
      <c r="C14" s="400"/>
      <c r="D14" s="401"/>
      <c r="E14" s="399"/>
      <c r="F14" s="399"/>
      <c r="G14" s="311"/>
      <c r="H14" s="399"/>
      <c r="I14" s="311"/>
      <c r="J14" s="399"/>
      <c r="K14" s="311"/>
      <c r="L14" s="525">
        <f t="shared" si="0"/>
        <v>0</v>
      </c>
      <c r="M14" s="526">
        <f t="shared" si="1"/>
        <v>0</v>
      </c>
    </row>
    <row r="15" spans="1:13" ht="12.75" customHeight="1">
      <c r="A15" s="190" t="s">
        <v>308</v>
      </c>
      <c r="B15" s="438" t="s">
        <v>356</v>
      </c>
      <c r="C15" s="400"/>
      <c r="D15" s="401"/>
      <c r="E15" s="399"/>
      <c r="F15" s="399"/>
      <c r="G15" s="311"/>
      <c r="H15" s="399"/>
      <c r="I15" s="311"/>
      <c r="J15" s="399"/>
      <c r="K15" s="311"/>
      <c r="L15" s="525">
        <f t="shared" si="0"/>
        <v>0</v>
      </c>
      <c r="M15" s="526">
        <f t="shared" si="1"/>
        <v>0</v>
      </c>
    </row>
    <row r="16" spans="1:13" ht="12.75" customHeight="1">
      <c r="A16" s="190" t="s">
        <v>309</v>
      </c>
      <c r="B16" s="438" t="s">
        <v>357</v>
      </c>
      <c r="C16" s="400"/>
      <c r="D16" s="401"/>
      <c r="E16" s="399"/>
      <c r="F16" s="399"/>
      <c r="G16" s="311"/>
      <c r="H16" s="399"/>
      <c r="I16" s="311"/>
      <c r="J16" s="399"/>
      <c r="K16" s="311"/>
      <c r="L16" s="525">
        <f t="shared" si="0"/>
        <v>0</v>
      </c>
      <c r="M16" s="526">
        <f t="shared" si="1"/>
        <v>0</v>
      </c>
    </row>
    <row r="17" spans="1:13" ht="12.75" customHeight="1">
      <c r="A17" s="190" t="s">
        <v>310</v>
      </c>
      <c r="B17" s="438" t="s">
        <v>358</v>
      </c>
      <c r="C17" s="400"/>
      <c r="D17" s="401"/>
      <c r="E17" s="399"/>
      <c r="F17" s="399"/>
      <c r="G17" s="311"/>
      <c r="H17" s="399"/>
      <c r="I17" s="311"/>
      <c r="J17" s="399"/>
      <c r="K17" s="311"/>
      <c r="L17" s="525">
        <f t="shared" si="0"/>
        <v>0</v>
      </c>
      <c r="M17" s="526">
        <f t="shared" si="1"/>
        <v>0</v>
      </c>
    </row>
    <row r="18" spans="1:13" ht="12.75" customHeight="1">
      <c r="A18" s="190" t="s">
        <v>311</v>
      </c>
      <c r="B18" s="438" t="s">
        <v>359</v>
      </c>
      <c r="C18" s="400"/>
      <c r="D18" s="401"/>
      <c r="E18" s="399"/>
      <c r="F18" s="399"/>
      <c r="G18" s="311"/>
      <c r="H18" s="399"/>
      <c r="I18" s="311"/>
      <c r="J18" s="399"/>
      <c r="K18" s="311"/>
      <c r="L18" s="525">
        <f t="shared" si="0"/>
        <v>0</v>
      </c>
      <c r="M18" s="526">
        <f t="shared" si="1"/>
        <v>0</v>
      </c>
    </row>
    <row r="19" spans="1:13" ht="12.75" customHeight="1">
      <c r="A19" s="190" t="s">
        <v>312</v>
      </c>
      <c r="B19" s="438" t="s">
        <v>313</v>
      </c>
      <c r="C19" s="400"/>
      <c r="D19" s="402"/>
      <c r="E19" s="399"/>
      <c r="F19" s="399"/>
      <c r="G19" s="311"/>
      <c r="H19" s="399"/>
      <c r="I19" s="311"/>
      <c r="J19" s="399"/>
      <c r="K19" s="315"/>
      <c r="L19" s="525">
        <f t="shared" si="0"/>
        <v>0</v>
      </c>
      <c r="M19" s="526">
        <f t="shared" si="1"/>
        <v>0</v>
      </c>
    </row>
    <row r="20" spans="1:13" ht="12.75" customHeight="1">
      <c r="A20" s="190" t="s">
        <v>314</v>
      </c>
      <c r="B20" s="438" t="s">
        <v>315</v>
      </c>
      <c r="C20" s="400"/>
      <c r="D20" s="401"/>
      <c r="E20" s="399"/>
      <c r="F20" s="399"/>
      <c r="G20" s="311"/>
      <c r="H20" s="399"/>
      <c r="I20" s="311"/>
      <c r="J20" s="399"/>
      <c r="K20" s="311"/>
      <c r="L20" s="525">
        <f t="shared" si="0"/>
        <v>0</v>
      </c>
      <c r="M20" s="526">
        <f t="shared" si="1"/>
        <v>0</v>
      </c>
    </row>
    <row r="21" spans="1:13" ht="12.75" customHeight="1">
      <c r="A21" s="190" t="s">
        <v>316</v>
      </c>
      <c r="B21" s="439" t="s">
        <v>317</v>
      </c>
      <c r="C21" s="400"/>
      <c r="D21" s="401"/>
      <c r="E21" s="399"/>
      <c r="F21" s="399"/>
      <c r="G21" s="311"/>
      <c r="H21" s="399"/>
      <c r="I21" s="311"/>
      <c r="J21" s="399"/>
      <c r="K21" s="311"/>
      <c r="L21" s="525">
        <f t="shared" si="0"/>
        <v>0</v>
      </c>
      <c r="M21" s="526">
        <f t="shared" si="1"/>
        <v>0</v>
      </c>
    </row>
    <row r="22" spans="1:13" ht="12.75" customHeight="1">
      <c r="A22" s="190" t="s">
        <v>318</v>
      </c>
      <c r="B22" s="439" t="s">
        <v>319</v>
      </c>
      <c r="C22" s="400"/>
      <c r="D22" s="401"/>
      <c r="E22" s="399"/>
      <c r="F22" s="399"/>
      <c r="G22" s="311"/>
      <c r="H22" s="399"/>
      <c r="I22" s="311"/>
      <c r="J22" s="399"/>
      <c r="K22" s="311"/>
      <c r="L22" s="525">
        <f t="shared" si="0"/>
        <v>0</v>
      </c>
      <c r="M22" s="526">
        <f t="shared" si="1"/>
        <v>0</v>
      </c>
    </row>
    <row r="23" spans="1:13" ht="12.75" customHeight="1">
      <c r="A23" s="190" t="s">
        <v>320</v>
      </c>
      <c r="B23" s="439" t="s">
        <v>321</v>
      </c>
      <c r="C23" s="400"/>
      <c r="D23" s="401"/>
      <c r="E23" s="399"/>
      <c r="F23" s="399"/>
      <c r="G23" s="311"/>
      <c r="H23" s="399"/>
      <c r="I23" s="311"/>
      <c r="J23" s="399"/>
      <c r="K23" s="311"/>
      <c r="L23" s="525">
        <f t="shared" si="0"/>
        <v>0</v>
      </c>
      <c r="M23" s="526">
        <f t="shared" si="1"/>
        <v>0</v>
      </c>
    </row>
    <row r="24" spans="1:13" ht="12.75" customHeight="1">
      <c r="A24" s="190" t="s">
        <v>322</v>
      </c>
      <c r="B24" s="439" t="s">
        <v>360</v>
      </c>
      <c r="C24" s="400"/>
      <c r="D24" s="401"/>
      <c r="E24" s="399"/>
      <c r="F24" s="399"/>
      <c r="G24" s="311"/>
      <c r="H24" s="399"/>
      <c r="I24" s="311"/>
      <c r="J24" s="399"/>
      <c r="K24" s="311"/>
      <c r="L24" s="525">
        <f t="shared" si="0"/>
        <v>0</v>
      </c>
      <c r="M24" s="526">
        <f t="shared" si="1"/>
        <v>0</v>
      </c>
    </row>
    <row r="25" spans="1:13" ht="12.75" customHeight="1">
      <c r="A25" s="190" t="s">
        <v>323</v>
      </c>
      <c r="B25" s="438" t="s">
        <v>324</v>
      </c>
      <c r="C25" s="400"/>
      <c r="D25" s="401"/>
      <c r="E25" s="399"/>
      <c r="F25" s="399"/>
      <c r="G25" s="311"/>
      <c r="H25" s="399"/>
      <c r="I25" s="311"/>
      <c r="J25" s="399"/>
      <c r="K25" s="311"/>
      <c r="L25" s="525">
        <f t="shared" si="0"/>
        <v>0</v>
      </c>
      <c r="M25" s="526">
        <f t="shared" si="1"/>
        <v>0</v>
      </c>
    </row>
    <row r="26" spans="1:13" ht="12.75" customHeight="1">
      <c r="A26" s="190" t="s">
        <v>325</v>
      </c>
      <c r="B26" s="438" t="s">
        <v>326</v>
      </c>
      <c r="C26" s="400"/>
      <c r="D26" s="401"/>
      <c r="E26" s="399"/>
      <c r="F26" s="399"/>
      <c r="G26" s="311"/>
      <c r="H26" s="399"/>
      <c r="I26" s="311"/>
      <c r="J26" s="399"/>
      <c r="K26" s="311"/>
      <c r="L26" s="525">
        <f t="shared" si="0"/>
        <v>0</v>
      </c>
      <c r="M26" s="526">
        <f t="shared" si="1"/>
        <v>0</v>
      </c>
    </row>
    <row r="27" spans="1:13" ht="12.75" customHeight="1">
      <c r="A27" s="26" t="s">
        <v>327</v>
      </c>
      <c r="B27" s="438" t="s">
        <v>328</v>
      </c>
      <c r="C27" s="400"/>
      <c r="D27" s="401"/>
      <c r="E27" s="399"/>
      <c r="F27" s="399"/>
      <c r="G27" s="311"/>
      <c r="H27" s="399"/>
      <c r="I27" s="311"/>
      <c r="J27" s="399"/>
      <c r="K27" s="311"/>
      <c r="L27" s="525">
        <f t="shared" si="0"/>
        <v>0</v>
      </c>
      <c r="M27" s="526">
        <f t="shared" si="1"/>
        <v>0</v>
      </c>
    </row>
    <row r="28" spans="1:13" ht="12.75" customHeight="1">
      <c r="A28" s="190" t="s">
        <v>329</v>
      </c>
      <c r="B28" s="439" t="s">
        <v>330</v>
      </c>
      <c r="C28" s="400"/>
      <c r="D28" s="401"/>
      <c r="E28" s="399"/>
      <c r="F28" s="399"/>
      <c r="G28" s="311"/>
      <c r="H28" s="399"/>
      <c r="I28" s="311"/>
      <c r="J28" s="399"/>
      <c r="K28" s="311"/>
      <c r="L28" s="525">
        <f t="shared" si="0"/>
        <v>0</v>
      </c>
      <c r="M28" s="526">
        <f t="shared" si="1"/>
        <v>0</v>
      </c>
    </row>
    <row r="29" spans="1:13" ht="12.75" customHeight="1">
      <c r="A29" s="190" t="s">
        <v>331</v>
      </c>
      <c r="B29" s="439" t="s">
        <v>332</v>
      </c>
      <c r="C29" s="400"/>
      <c r="D29" s="401"/>
      <c r="E29" s="399"/>
      <c r="F29" s="399"/>
      <c r="G29" s="311"/>
      <c r="H29" s="399"/>
      <c r="I29" s="311"/>
      <c r="J29" s="399"/>
      <c r="K29" s="311"/>
      <c r="L29" s="525">
        <f t="shared" si="0"/>
        <v>0</v>
      </c>
      <c r="M29" s="526">
        <f t="shared" si="1"/>
        <v>0</v>
      </c>
    </row>
    <row r="30" spans="1:13" ht="12.75" customHeight="1">
      <c r="A30" s="190" t="s">
        <v>333</v>
      </c>
      <c r="B30" s="438" t="s">
        <v>334</v>
      </c>
      <c r="C30" s="400"/>
      <c r="D30" s="401"/>
      <c r="E30" s="399"/>
      <c r="F30" s="399"/>
      <c r="G30" s="311"/>
      <c r="H30" s="399"/>
      <c r="I30" s="311"/>
      <c r="J30" s="399"/>
      <c r="K30" s="311"/>
      <c r="L30" s="525">
        <f t="shared" si="0"/>
        <v>0</v>
      </c>
      <c r="M30" s="526">
        <f t="shared" si="1"/>
        <v>0</v>
      </c>
    </row>
    <row r="31" spans="1:13" ht="12.75" customHeight="1">
      <c r="A31" s="190" t="s">
        <v>337</v>
      </c>
      <c r="B31" s="438" t="s">
        <v>242</v>
      </c>
      <c r="C31" s="400"/>
      <c r="D31" s="401"/>
      <c r="E31" s="399"/>
      <c r="F31" s="399"/>
      <c r="G31" s="311"/>
      <c r="H31" s="399"/>
      <c r="I31" s="311"/>
      <c r="J31" s="399"/>
      <c r="K31" s="311"/>
      <c r="L31" s="525">
        <f t="shared" si="0"/>
        <v>0</v>
      </c>
      <c r="M31" s="526">
        <f t="shared" si="1"/>
        <v>0</v>
      </c>
    </row>
    <row r="32" spans="1:13" ht="12.75" customHeight="1" thickBot="1">
      <c r="A32" s="190" t="s">
        <v>335</v>
      </c>
      <c r="B32" s="438" t="s">
        <v>336</v>
      </c>
      <c r="C32" s="400"/>
      <c r="D32" s="401"/>
      <c r="E32" s="399"/>
      <c r="F32" s="399"/>
      <c r="G32" s="311"/>
      <c r="H32" s="399"/>
      <c r="I32" s="311"/>
      <c r="J32" s="399"/>
      <c r="K32" s="311"/>
      <c r="L32" s="525">
        <f t="shared" si="0"/>
        <v>0</v>
      </c>
      <c r="M32" s="526">
        <f t="shared" si="1"/>
        <v>0</v>
      </c>
    </row>
    <row r="33" spans="1:13" ht="15.75" customHeight="1" thickBot="1" thickTop="1">
      <c r="A33" s="368" t="s">
        <v>5</v>
      </c>
      <c r="B33" s="16"/>
      <c r="C33" s="527">
        <f aca="true" t="shared" si="2" ref="C33:M33">SUM(C6:C32)</f>
        <v>0</v>
      </c>
      <c r="D33" s="528">
        <f t="shared" si="2"/>
        <v>0</v>
      </c>
      <c r="E33" s="527">
        <f t="shared" si="2"/>
        <v>0</v>
      </c>
      <c r="F33" s="527">
        <f t="shared" si="2"/>
        <v>0</v>
      </c>
      <c r="G33" s="528">
        <f t="shared" si="2"/>
        <v>0</v>
      </c>
      <c r="H33" s="527">
        <f t="shared" si="2"/>
        <v>0</v>
      </c>
      <c r="I33" s="528">
        <f t="shared" si="2"/>
        <v>0</v>
      </c>
      <c r="J33" s="527">
        <f t="shared" si="2"/>
        <v>0</v>
      </c>
      <c r="K33" s="528">
        <f t="shared" si="2"/>
        <v>0</v>
      </c>
      <c r="L33" s="527">
        <f t="shared" si="2"/>
        <v>0</v>
      </c>
      <c r="M33" s="529">
        <f t="shared" si="2"/>
        <v>0</v>
      </c>
    </row>
    <row r="34" ht="18.75" customHeight="1">
      <c r="A34" s="28"/>
    </row>
    <row r="35" ht="11.25">
      <c r="A35" s="421" t="str">
        <f>"(*) inserire i dati comunicati nella tab.1 (colonna presenti al 31/12/"&amp;M1-1&amp;") della rilevazione dell'anno precedente"</f>
        <v>(*) inserire i dati comunicati nella tab.1 (colonna presenti al 31/12/2006) della rilevazione dell'anno precedente</v>
      </c>
    </row>
    <row r="36" ht="11.25">
      <c r="A36" s="5" t="s">
        <v>98</v>
      </c>
    </row>
  </sheetData>
  <sheetProtection password="EA98" sheet="1" scenarios="1" formatColumns="0" selectLockedCells="1" autoFilter="0"/>
  <mergeCells count="5">
    <mergeCell ref="C3:M3"/>
    <mergeCell ref="J2:M2"/>
    <mergeCell ref="A1:K1"/>
    <mergeCell ref="A4:A5"/>
    <mergeCell ref="B4:B5"/>
  </mergeCells>
  <printOptions horizontalCentered="1" verticalCentered="1"/>
  <pageMargins left="0" right="0" top="0.17" bottom="0.16" header="0.18" footer="0.2"/>
  <pageSetup horizontalDpi="300" verticalDpi="3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6"/>
  <dimension ref="A1:M11"/>
  <sheetViews>
    <sheetView showGridLines="0" workbookViewId="0" topLeftCell="A1">
      <selection activeCell="H7" sqref="H7"/>
    </sheetView>
  </sheetViews>
  <sheetFormatPr defaultColWidth="9.33203125" defaultRowHeight="10.5"/>
  <cols>
    <col min="1" max="1" width="43.83203125" style="5" bestFit="1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708" t="str">
        <f>'t1'!A1</f>
        <v>COMPARTO PROVINCIA AUTONOMA DI BOLZANO</v>
      </c>
      <c r="B1" s="708"/>
      <c r="C1" s="708"/>
      <c r="D1" s="708"/>
      <c r="E1" s="384"/>
      <c r="F1" s="387"/>
      <c r="G1" s="387"/>
      <c r="H1" s="387"/>
      <c r="I1" s="387"/>
      <c r="K1" s="3"/>
      <c r="M1"/>
    </row>
    <row r="2" spans="3:13" ht="21" customHeight="1">
      <c r="C2" s="732"/>
      <c r="D2" s="732"/>
      <c r="E2" s="732"/>
      <c r="F2" s="388"/>
      <c r="G2" s="388"/>
      <c r="H2" s="388"/>
      <c r="I2" s="388"/>
      <c r="K2" s="3"/>
      <c r="M2"/>
    </row>
    <row r="3" spans="1:5" ht="31.5" customHeight="1" thickBot="1">
      <c r="A3" s="740" t="s">
        <v>423</v>
      </c>
      <c r="B3" s="740"/>
      <c r="C3" s="740"/>
      <c r="D3" s="740"/>
      <c r="E3" s="740"/>
    </row>
    <row r="4" spans="1:5" s="236" customFormat="1" ht="54" customHeight="1">
      <c r="A4" s="663" t="s">
        <v>424</v>
      </c>
      <c r="B4" s="664" t="s">
        <v>425</v>
      </c>
      <c r="C4" s="664" t="s">
        <v>189</v>
      </c>
      <c r="D4" s="665" t="s">
        <v>190</v>
      </c>
      <c r="E4" s="666" t="s">
        <v>426</v>
      </c>
    </row>
    <row r="5" spans="1:5" s="236" customFormat="1" ht="12" thickBot="1">
      <c r="A5" s="667"/>
      <c r="B5" s="668" t="s">
        <v>151</v>
      </c>
      <c r="C5" s="668" t="s">
        <v>152</v>
      </c>
      <c r="D5" s="669"/>
      <c r="E5" s="670"/>
    </row>
    <row r="6" spans="1:5" ht="20.25" customHeight="1">
      <c r="A6" s="241" t="s">
        <v>145</v>
      </c>
      <c r="B6" s="642">
        <f>'t2'!C10+'t2'!D10</f>
        <v>0</v>
      </c>
      <c r="C6" s="247">
        <f>'t14'!C15</f>
        <v>0</v>
      </c>
      <c r="D6" s="250" t="str">
        <f aca="true" t="shared" si="0" ref="D6:D11">IF(B6=0,IF(C6=0,"OK","MANCANO LE UNITA'"),IF(C6=0,"MANCANO LE SPESE","OK"))</f>
        <v>OK</v>
      </c>
      <c r="E6" s="244" t="str">
        <f aca="true" t="shared" si="1" ref="E6:E11">IF(AND(B6&gt;0,C6&gt;0),C6/B6," ")</f>
        <v> </v>
      </c>
    </row>
    <row r="7" spans="1:5" ht="20.25" customHeight="1">
      <c r="A7" s="240" t="s">
        <v>146</v>
      </c>
      <c r="B7" s="643">
        <f>'t2'!E10+'t2'!F10</f>
        <v>0</v>
      </c>
      <c r="C7" s="248">
        <f>'t14'!C16</f>
        <v>0</v>
      </c>
      <c r="D7" s="251" t="str">
        <f t="shared" si="0"/>
        <v>OK</v>
      </c>
      <c r="E7" s="245" t="str">
        <f t="shared" si="1"/>
        <v> </v>
      </c>
    </row>
    <row r="8" spans="1:5" ht="20.25" customHeight="1">
      <c r="A8" s="240" t="s">
        <v>431</v>
      </c>
      <c r="B8" s="643">
        <f>'t2'!G10+'t2'!H10</f>
        <v>0</v>
      </c>
      <c r="C8" s="248">
        <f>'t14'!C21</f>
        <v>0</v>
      </c>
      <c r="D8" s="251" t="str">
        <f t="shared" si="0"/>
        <v>OK</v>
      </c>
      <c r="E8" s="245" t="str">
        <f t="shared" si="1"/>
        <v> </v>
      </c>
    </row>
    <row r="9" spans="1:5" ht="20.25" customHeight="1">
      <c r="A9" s="240" t="s">
        <v>147</v>
      </c>
      <c r="B9" s="643">
        <f>'t2'!I10+'t2'!J10</f>
        <v>0</v>
      </c>
      <c r="C9" s="248">
        <f>'t14'!C22</f>
        <v>0</v>
      </c>
      <c r="D9" s="251" t="str">
        <f t="shared" si="0"/>
        <v>OK</v>
      </c>
      <c r="E9" s="245" t="str">
        <f t="shared" si="1"/>
        <v> </v>
      </c>
    </row>
    <row r="10" spans="1:5" ht="20.25" customHeight="1">
      <c r="A10" s="240" t="s">
        <v>408</v>
      </c>
      <c r="B10" s="214">
        <f>SI_I!G50</f>
        <v>0</v>
      </c>
      <c r="C10" s="248">
        <f>'t14'!C12</f>
        <v>0</v>
      </c>
      <c r="D10" s="251" t="str">
        <f t="shared" si="0"/>
        <v>OK</v>
      </c>
      <c r="E10" s="245" t="str">
        <f t="shared" si="1"/>
        <v> </v>
      </c>
    </row>
    <row r="11" spans="1:5" ht="20.25" customHeight="1" thickBot="1">
      <c r="A11" s="242" t="s">
        <v>409</v>
      </c>
      <c r="B11" s="243">
        <f>SI_I!G53</f>
        <v>0</v>
      </c>
      <c r="C11" s="249">
        <f>'t14'!C13</f>
        <v>0</v>
      </c>
      <c r="D11" s="252" t="str">
        <f t="shared" si="0"/>
        <v>OK</v>
      </c>
      <c r="E11" s="246" t="str">
        <f t="shared" si="1"/>
        <v> </v>
      </c>
    </row>
  </sheetData>
  <sheetProtection password="EA98" sheet="1" objects="1" scenarios="1" formatColumns="0" selectLockedCells="1" selectUnlockedCells="1"/>
  <mergeCells count="3">
    <mergeCell ref="A3:E3"/>
    <mergeCell ref="A1:D1"/>
    <mergeCell ref="C2:E2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M32"/>
  <sheetViews>
    <sheetView showGridLines="0" workbookViewId="0" topLeftCell="A1">
      <pane ySplit="5" topLeftCell="BM6" activePane="bottomLeft" state="frozen"/>
      <selection pane="topLeft" activeCell="C102" sqref="C102"/>
      <selection pane="bottomLeft" activeCell="C102" sqref="C102"/>
    </sheetView>
  </sheetViews>
  <sheetFormatPr defaultColWidth="9.33203125" defaultRowHeight="10.5"/>
  <cols>
    <col min="1" max="1" width="4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35" customWidth="1"/>
    <col min="9" max="9" width="18.33203125" style="135" customWidth="1"/>
    <col min="10" max="10" width="9.33203125" style="135" customWidth="1"/>
  </cols>
  <sheetData>
    <row r="1" spans="1:13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384"/>
      <c r="K1" s="3"/>
      <c r="M1"/>
    </row>
    <row r="2" spans="4:13" s="5" customFormat="1" ht="21" customHeight="1">
      <c r="D2" s="732"/>
      <c r="E2" s="732"/>
      <c r="F2" s="732"/>
      <c r="G2" s="732"/>
      <c r="H2" s="732"/>
      <c r="I2" s="732"/>
      <c r="J2" s="388"/>
      <c r="K2" s="3"/>
      <c r="M2"/>
    </row>
    <row r="3" spans="1:6" s="5" customFormat="1" ht="21" customHeight="1">
      <c r="A3" s="235" t="s">
        <v>220</v>
      </c>
      <c r="B3" s="7"/>
      <c r="F3" s="7"/>
    </row>
    <row r="4" spans="1:9" ht="56.25">
      <c r="A4" s="220" t="s">
        <v>191</v>
      </c>
      <c r="B4" s="222" t="s">
        <v>149</v>
      </c>
      <c r="C4" s="221" t="s">
        <v>192</v>
      </c>
      <c r="D4" s="221" t="s">
        <v>196</v>
      </c>
      <c r="E4" s="221" t="s">
        <v>198</v>
      </c>
      <c r="F4" s="221" t="s">
        <v>199</v>
      </c>
      <c r="G4" s="221" t="s">
        <v>148</v>
      </c>
      <c r="H4" s="221" t="s">
        <v>200</v>
      </c>
      <c r="I4" s="221" t="s">
        <v>201</v>
      </c>
    </row>
    <row r="5" spans="1:10" s="239" customFormat="1" ht="10.5">
      <c r="A5" s="219"/>
      <c r="B5" s="233"/>
      <c r="C5" s="237" t="s">
        <v>151</v>
      </c>
      <c r="D5" s="237" t="s">
        <v>152</v>
      </c>
      <c r="E5" s="237" t="s">
        <v>193</v>
      </c>
      <c r="F5" s="237" t="s">
        <v>154</v>
      </c>
      <c r="G5" s="237" t="s">
        <v>194</v>
      </c>
      <c r="H5" s="237" t="s">
        <v>195</v>
      </c>
      <c r="I5" s="237" t="s">
        <v>197</v>
      </c>
      <c r="J5" s="238"/>
    </row>
    <row r="6" spans="1:9" ht="12.75">
      <c r="A6" s="167" t="str">
        <f>'t1'!A6</f>
        <v>Segretario A</v>
      </c>
      <c r="B6" s="391" t="str">
        <f>'t1'!B6</f>
        <v>0D0102</v>
      </c>
      <c r="C6" s="416">
        <f>'t12'!C6</f>
        <v>0</v>
      </c>
      <c r="D6" s="417">
        <f>'t12'!D6</f>
        <v>0</v>
      </c>
      <c r="E6" s="418" t="str">
        <f>IF(C6=0," ",D6/C6*12)</f>
        <v> </v>
      </c>
      <c r="F6" s="442">
        <v>0</v>
      </c>
      <c r="G6" s="418" t="str">
        <f aca="true" t="shared" si="0" ref="G6:G32">IF(E6=" "," ",E6-F6)</f>
        <v> </v>
      </c>
      <c r="H6" s="419" t="str">
        <f aca="true" t="shared" si="1" ref="H6:H32">IF(E6=" "," ",IF(F6=0," ",G6/F6))</f>
        <v> </v>
      </c>
      <c r="I6" s="397" t="str">
        <f aca="true" t="shared" si="2" ref="I6:I32">IF(E6=" "," ",IF(F6=0," ",IF(ABS(H6)&gt;0.05,"ERRORE","OK")))</f>
        <v> </v>
      </c>
    </row>
    <row r="7" spans="1:9" ht="12.75">
      <c r="A7" s="167" t="str">
        <f>'t1'!A7</f>
        <v>Segretario B</v>
      </c>
      <c r="B7" s="391" t="str">
        <f>'t1'!B7</f>
        <v>0D0103</v>
      </c>
      <c r="C7" s="416">
        <f>'t12'!C7</f>
        <v>0</v>
      </c>
      <c r="D7" s="417">
        <f>'t12'!D7</f>
        <v>0</v>
      </c>
      <c r="E7" s="418" t="str">
        <f aca="true" t="shared" si="3" ref="E7:E32">IF(C7=0," ",D7/C7*12)</f>
        <v> </v>
      </c>
      <c r="F7" s="442">
        <v>0</v>
      </c>
      <c r="G7" s="418" t="str">
        <f t="shared" si="0"/>
        <v> </v>
      </c>
      <c r="H7" s="419" t="str">
        <f t="shared" si="1"/>
        <v> </v>
      </c>
      <c r="I7" s="397" t="str">
        <f t="shared" si="2"/>
        <v> </v>
      </c>
    </row>
    <row r="8" spans="1:9" ht="12.75">
      <c r="A8" s="167" t="str">
        <f>'t1'!A8</f>
        <v>Segretario C</v>
      </c>
      <c r="B8" s="391" t="str">
        <f>'t1'!B8</f>
        <v>0D0485</v>
      </c>
      <c r="C8" s="416">
        <f>'t12'!C8</f>
        <v>0</v>
      </c>
      <c r="D8" s="417">
        <f>'t12'!D8</f>
        <v>0</v>
      </c>
      <c r="E8" s="418" t="str">
        <f t="shared" si="3"/>
        <v> </v>
      </c>
      <c r="F8" s="442">
        <v>0</v>
      </c>
      <c r="G8" s="418" t="str">
        <f t="shared" si="0"/>
        <v> </v>
      </c>
      <c r="H8" s="419" t="str">
        <f t="shared" si="1"/>
        <v> </v>
      </c>
      <c r="I8" s="397" t="str">
        <f t="shared" si="2"/>
        <v> </v>
      </c>
    </row>
    <row r="9" spans="1:9" ht="12.75">
      <c r="A9" s="167" t="str">
        <f>'t1'!A9</f>
        <v>Dirigenti</v>
      </c>
      <c r="B9" s="391" t="str">
        <f>'t1'!B9</f>
        <v>0D0164</v>
      </c>
      <c r="C9" s="416">
        <f>'t12'!C9</f>
        <v>0</v>
      </c>
      <c r="D9" s="417">
        <f>'t12'!D9</f>
        <v>0</v>
      </c>
      <c r="E9" s="418" t="str">
        <f t="shared" si="3"/>
        <v> </v>
      </c>
      <c r="F9" s="442">
        <v>0</v>
      </c>
      <c r="G9" s="418" t="str">
        <f t="shared" si="0"/>
        <v> </v>
      </c>
      <c r="H9" s="419" t="str">
        <f t="shared" si="1"/>
        <v> </v>
      </c>
      <c r="I9" s="397" t="str">
        <f t="shared" si="2"/>
        <v> </v>
      </c>
    </row>
    <row r="10" spans="1:9" ht="12.75">
      <c r="A10" s="167" t="str">
        <f>'t1'!A10</f>
        <v>Qualifica funzionale IX </v>
      </c>
      <c r="B10" s="391" t="str">
        <f>'t1'!B10</f>
        <v>0F9AMM</v>
      </c>
      <c r="C10" s="416">
        <f>'t12'!C10</f>
        <v>0</v>
      </c>
      <c r="D10" s="417">
        <f>'t12'!D10</f>
        <v>0</v>
      </c>
      <c r="E10" s="418" t="str">
        <f t="shared" si="3"/>
        <v> </v>
      </c>
      <c r="F10" s="442">
        <v>0</v>
      </c>
      <c r="G10" s="418" t="str">
        <f t="shared" si="0"/>
        <v> </v>
      </c>
      <c r="H10" s="419" t="str">
        <f t="shared" si="1"/>
        <v> </v>
      </c>
      <c r="I10" s="397" t="str">
        <f t="shared" si="2"/>
        <v> </v>
      </c>
    </row>
    <row r="11" spans="1:9" ht="12.75">
      <c r="A11" s="167" t="str">
        <f>'t1'!A11</f>
        <v>Qualifica funzionale VIII</v>
      </c>
      <c r="B11" s="391" t="str">
        <f>'t1'!B11</f>
        <v>0F8AMM</v>
      </c>
      <c r="C11" s="416">
        <f>'t12'!C11</f>
        <v>0</v>
      </c>
      <c r="D11" s="417">
        <f>'t12'!D11</f>
        <v>0</v>
      </c>
      <c r="E11" s="418" t="str">
        <f t="shared" si="3"/>
        <v> </v>
      </c>
      <c r="F11" s="442">
        <v>0</v>
      </c>
      <c r="G11" s="418" t="str">
        <f t="shared" si="0"/>
        <v> </v>
      </c>
      <c r="H11" s="419" t="str">
        <f t="shared" si="1"/>
        <v> </v>
      </c>
      <c r="I11" s="397" t="str">
        <f t="shared" si="2"/>
        <v> </v>
      </c>
    </row>
    <row r="12" spans="1:9" ht="12.75">
      <c r="A12" s="167" t="str">
        <f>'t1'!A12</f>
        <v>Qualifica funzionale VII </v>
      </c>
      <c r="B12" s="391" t="str">
        <f>'t1'!B12</f>
        <v>0F7AMM</v>
      </c>
      <c r="C12" s="416">
        <f>'t12'!C12</f>
        <v>0</v>
      </c>
      <c r="D12" s="417">
        <f>'t12'!D12</f>
        <v>0</v>
      </c>
      <c r="E12" s="418" t="str">
        <f t="shared" si="3"/>
        <v> </v>
      </c>
      <c r="F12" s="442">
        <v>0</v>
      </c>
      <c r="G12" s="418" t="str">
        <f t="shared" si="0"/>
        <v> </v>
      </c>
      <c r="H12" s="419" t="str">
        <f t="shared" si="1"/>
        <v> </v>
      </c>
      <c r="I12" s="397" t="str">
        <f t="shared" si="2"/>
        <v> </v>
      </c>
    </row>
    <row r="13" spans="1:9" ht="12.75">
      <c r="A13" s="167" t="str">
        <f>'t1'!A13</f>
        <v>Qualifica funzionale VI </v>
      </c>
      <c r="B13" s="391" t="str">
        <f>'t1'!B13</f>
        <v>0F6AMM</v>
      </c>
      <c r="C13" s="416">
        <f>'t12'!C13</f>
        <v>0</v>
      </c>
      <c r="D13" s="417">
        <f>'t12'!D13</f>
        <v>0</v>
      </c>
      <c r="E13" s="418" t="str">
        <f t="shared" si="3"/>
        <v> </v>
      </c>
      <c r="F13" s="442">
        <v>0</v>
      </c>
      <c r="G13" s="418" t="str">
        <f t="shared" si="0"/>
        <v> </v>
      </c>
      <c r="H13" s="419" t="str">
        <f t="shared" si="1"/>
        <v> </v>
      </c>
      <c r="I13" s="397" t="str">
        <f t="shared" si="2"/>
        <v> </v>
      </c>
    </row>
    <row r="14" spans="1:9" ht="12.75">
      <c r="A14" s="167" t="str">
        <f>'t1'!A14</f>
        <v>Qualifica funzionale V </v>
      </c>
      <c r="B14" s="391" t="str">
        <f>'t1'!B14</f>
        <v>0F5AMM</v>
      </c>
      <c r="C14" s="416">
        <f>'t12'!C14</f>
        <v>0</v>
      </c>
      <c r="D14" s="417">
        <f>'t12'!D14</f>
        <v>0</v>
      </c>
      <c r="E14" s="418" t="str">
        <f t="shared" si="3"/>
        <v> </v>
      </c>
      <c r="F14" s="442">
        <v>0</v>
      </c>
      <c r="G14" s="418" t="str">
        <f t="shared" si="0"/>
        <v> </v>
      </c>
      <c r="H14" s="419" t="str">
        <f t="shared" si="1"/>
        <v> </v>
      </c>
      <c r="I14" s="397" t="str">
        <f t="shared" si="2"/>
        <v> </v>
      </c>
    </row>
    <row r="15" spans="1:9" ht="12.75">
      <c r="A15" s="167" t="str">
        <f>'t1'!A15</f>
        <v>Qualifica funzionale IV </v>
      </c>
      <c r="B15" s="391" t="str">
        <f>'t1'!B15</f>
        <v>0F4AMM</v>
      </c>
      <c r="C15" s="416">
        <f>'t12'!C15</f>
        <v>0</v>
      </c>
      <c r="D15" s="417">
        <f>'t12'!D15</f>
        <v>0</v>
      </c>
      <c r="E15" s="418" t="str">
        <f t="shared" si="3"/>
        <v> </v>
      </c>
      <c r="F15" s="442">
        <v>0</v>
      </c>
      <c r="G15" s="418" t="str">
        <f t="shared" si="0"/>
        <v> </v>
      </c>
      <c r="H15" s="419" t="str">
        <f t="shared" si="1"/>
        <v> </v>
      </c>
      <c r="I15" s="397" t="str">
        <f t="shared" si="2"/>
        <v> </v>
      </c>
    </row>
    <row r="16" spans="1:9" ht="12.75">
      <c r="A16" s="167" t="str">
        <f>'t1'!A16</f>
        <v>Qualifica funzionale III </v>
      </c>
      <c r="B16" s="391" t="str">
        <f>'t1'!B16</f>
        <v>0F3AMM</v>
      </c>
      <c r="C16" s="416">
        <f>'t12'!C16</f>
        <v>0</v>
      </c>
      <c r="D16" s="417">
        <f>'t12'!D16</f>
        <v>0</v>
      </c>
      <c r="E16" s="418" t="str">
        <f t="shared" si="3"/>
        <v> </v>
      </c>
      <c r="F16" s="442">
        <v>0</v>
      </c>
      <c r="G16" s="418" t="str">
        <f t="shared" si="0"/>
        <v> </v>
      </c>
      <c r="H16" s="419" t="str">
        <f t="shared" si="1"/>
        <v> </v>
      </c>
      <c r="I16" s="397" t="str">
        <f t="shared" si="2"/>
        <v> </v>
      </c>
    </row>
    <row r="17" spans="1:9" ht="12.75">
      <c r="A17" s="167" t="str">
        <f>'t1'!A17</f>
        <v>Qualifica funzionale II </v>
      </c>
      <c r="B17" s="391" t="str">
        <f>'t1'!B17</f>
        <v>0F2AMM</v>
      </c>
      <c r="C17" s="416">
        <f>'t12'!C17</f>
        <v>0</v>
      </c>
      <c r="D17" s="417">
        <f>'t12'!D17</f>
        <v>0</v>
      </c>
      <c r="E17" s="418" t="str">
        <f t="shared" si="3"/>
        <v> </v>
      </c>
      <c r="F17" s="442">
        <v>0</v>
      </c>
      <c r="G17" s="418" t="str">
        <f t="shared" si="0"/>
        <v> </v>
      </c>
      <c r="H17" s="419" t="str">
        <f t="shared" si="1"/>
        <v> </v>
      </c>
      <c r="I17" s="397" t="str">
        <f t="shared" si="2"/>
        <v> </v>
      </c>
    </row>
    <row r="18" spans="1:9" ht="12.75">
      <c r="A18" s="167" t="str">
        <f>'t1'!A18</f>
        <v>Qualifica funzionale I </v>
      </c>
      <c r="B18" s="391" t="str">
        <f>'t1'!B18</f>
        <v>0F1AMM</v>
      </c>
      <c r="C18" s="416">
        <f>'t12'!C18</f>
        <v>0</v>
      </c>
      <c r="D18" s="417">
        <f>'t12'!D18</f>
        <v>0</v>
      </c>
      <c r="E18" s="418" t="str">
        <f t="shared" si="3"/>
        <v> </v>
      </c>
      <c r="F18" s="442">
        <v>0</v>
      </c>
      <c r="G18" s="418" t="str">
        <f t="shared" si="0"/>
        <v> </v>
      </c>
      <c r="H18" s="419" t="str">
        <f t="shared" si="1"/>
        <v> </v>
      </c>
      <c r="I18" s="397" t="str">
        <f t="shared" si="2"/>
        <v> </v>
      </c>
    </row>
    <row r="19" spans="1:9" ht="12.75">
      <c r="A19" s="167" t="str">
        <f>'t1'!A19</f>
        <v>Ufficiale forestale - q.f. 9</v>
      </c>
      <c r="B19" s="391" t="str">
        <f>'t1'!B19</f>
        <v>0F9582</v>
      </c>
      <c r="C19" s="416">
        <f>'t12'!C19</f>
        <v>0</v>
      </c>
      <c r="D19" s="417">
        <f>'t12'!D19</f>
        <v>0</v>
      </c>
      <c r="E19" s="418" t="str">
        <f t="shared" si="3"/>
        <v> </v>
      </c>
      <c r="F19" s="442">
        <v>0</v>
      </c>
      <c r="G19" s="418" t="str">
        <f t="shared" si="0"/>
        <v> </v>
      </c>
      <c r="H19" s="419" t="str">
        <f t="shared" si="1"/>
        <v> </v>
      </c>
      <c r="I19" s="397" t="str">
        <f t="shared" si="2"/>
        <v> </v>
      </c>
    </row>
    <row r="20" spans="1:9" ht="12.75">
      <c r="A20" s="167" t="str">
        <f>'t1'!A20</f>
        <v>Ispettore/Ispettrice forestale - q.f. 7</v>
      </c>
      <c r="B20" s="391" t="str">
        <f>'t1'!B20</f>
        <v>0F7191</v>
      </c>
      <c r="C20" s="416">
        <f>'t12'!C20</f>
        <v>0</v>
      </c>
      <c r="D20" s="417">
        <f>'t12'!D20</f>
        <v>0</v>
      </c>
      <c r="E20" s="418" t="str">
        <f t="shared" si="3"/>
        <v> </v>
      </c>
      <c r="F20" s="442">
        <v>0</v>
      </c>
      <c r="G20" s="418" t="str">
        <f t="shared" si="0"/>
        <v> </v>
      </c>
      <c r="H20" s="419" t="str">
        <f t="shared" si="1"/>
        <v> </v>
      </c>
      <c r="I20" s="397" t="str">
        <f t="shared" si="2"/>
        <v> </v>
      </c>
    </row>
    <row r="21" spans="1:9" ht="12.75">
      <c r="A21" s="167" t="str">
        <f>'t1'!A21</f>
        <v>Sovrintendente forestale - q.f. 6</v>
      </c>
      <c r="B21" s="391" t="str">
        <f>'t1'!B21</f>
        <v>0F6197</v>
      </c>
      <c r="C21" s="416">
        <f>'t12'!C21</f>
        <v>0</v>
      </c>
      <c r="D21" s="417">
        <f>'t12'!D21</f>
        <v>0</v>
      </c>
      <c r="E21" s="418" t="str">
        <f t="shared" si="3"/>
        <v> </v>
      </c>
      <c r="F21" s="442">
        <v>0</v>
      </c>
      <c r="G21" s="418" t="str">
        <f t="shared" si="0"/>
        <v> </v>
      </c>
      <c r="H21" s="419" t="str">
        <f t="shared" si="1"/>
        <v> </v>
      </c>
      <c r="I21" s="397" t="str">
        <f t="shared" si="2"/>
        <v> </v>
      </c>
    </row>
    <row r="22" spans="1:9" ht="12.75">
      <c r="A22" s="167" t="str">
        <f>'t1'!A22</f>
        <v>Agente ed assistente forestale q.f.5</v>
      </c>
      <c r="B22" s="391" t="str">
        <f>'t1'!B22</f>
        <v>0F5560</v>
      </c>
      <c r="C22" s="416">
        <f>'t12'!C22</f>
        <v>0</v>
      </c>
      <c r="D22" s="417">
        <f>'t12'!D22</f>
        <v>0</v>
      </c>
      <c r="E22" s="418" t="str">
        <f t="shared" si="3"/>
        <v> </v>
      </c>
      <c r="F22" s="442">
        <v>0</v>
      </c>
      <c r="G22" s="418" t="str">
        <f t="shared" si="0"/>
        <v> </v>
      </c>
      <c r="H22" s="419" t="str">
        <f t="shared" si="1"/>
        <v> </v>
      </c>
      <c r="I22" s="397" t="str">
        <f t="shared" si="2"/>
        <v> </v>
      </c>
    </row>
    <row r="23" spans="1:9" ht="12.75">
      <c r="A23" s="167" t="str">
        <f>'t1'!A23</f>
        <v>Esperto antincendio - q.f. 9</v>
      </c>
      <c r="B23" s="391" t="str">
        <f>'t1'!B23</f>
        <v>0F9IS3</v>
      </c>
      <c r="C23" s="416">
        <f>'t12'!C23</f>
        <v>0</v>
      </c>
      <c r="D23" s="417">
        <f>'t12'!D23</f>
        <v>0</v>
      </c>
      <c r="E23" s="418" t="str">
        <f t="shared" si="3"/>
        <v> </v>
      </c>
      <c r="F23" s="442">
        <v>0</v>
      </c>
      <c r="G23" s="418" t="str">
        <f t="shared" si="0"/>
        <v> </v>
      </c>
      <c r="H23" s="419" t="str">
        <f t="shared" si="1"/>
        <v> </v>
      </c>
      <c r="I23" s="397" t="str">
        <f t="shared" si="2"/>
        <v> </v>
      </c>
    </row>
    <row r="24" spans="1:9" ht="12.75">
      <c r="A24" s="167" t="str">
        <f>'t1'!A24</f>
        <v>Ispettore antincendi - q.f. 7</v>
      </c>
      <c r="B24" s="391" t="str">
        <f>'t1'!B24</f>
        <v>0F7IS2</v>
      </c>
      <c r="C24" s="416">
        <f>'t12'!C24</f>
        <v>0</v>
      </c>
      <c r="D24" s="417">
        <f>'t12'!D24</f>
        <v>0</v>
      </c>
      <c r="E24" s="418" t="str">
        <f t="shared" si="3"/>
        <v> </v>
      </c>
      <c r="F24" s="442">
        <v>0</v>
      </c>
      <c r="G24" s="418" t="str">
        <f t="shared" si="0"/>
        <v> </v>
      </c>
      <c r="H24" s="419" t="str">
        <f t="shared" si="1"/>
        <v> </v>
      </c>
      <c r="I24" s="397" t="str">
        <f t="shared" si="2"/>
        <v> </v>
      </c>
    </row>
    <row r="25" spans="1:9" ht="12.75">
      <c r="A25" s="167" t="str">
        <f>'t1'!A25</f>
        <v>Assistente antincendi - q.f. 6</v>
      </c>
      <c r="B25" s="391" t="str">
        <f>'t1'!B25</f>
        <v>0F6AS1</v>
      </c>
      <c r="C25" s="416">
        <f>'t12'!C25</f>
        <v>0</v>
      </c>
      <c r="D25" s="417">
        <f>'t12'!D25</f>
        <v>0</v>
      </c>
      <c r="E25" s="418" t="str">
        <f t="shared" si="3"/>
        <v> </v>
      </c>
      <c r="F25" s="442">
        <v>0</v>
      </c>
      <c r="G25" s="418" t="str">
        <f t="shared" si="0"/>
        <v> </v>
      </c>
      <c r="H25" s="419" t="str">
        <f t="shared" si="1"/>
        <v> </v>
      </c>
      <c r="I25" s="397" t="str">
        <f t="shared" si="2"/>
        <v> </v>
      </c>
    </row>
    <row r="26" spans="1:9" ht="12.75">
      <c r="A26" s="167" t="str">
        <f>'t1'!A26</f>
        <v>Capo squdra e reparto - q.f. 5</v>
      </c>
      <c r="B26" s="391" t="str">
        <f>'t1'!B26</f>
        <v>0F5CSR</v>
      </c>
      <c r="C26" s="416">
        <f>'t12'!C26</f>
        <v>0</v>
      </c>
      <c r="D26" s="417">
        <f>'t12'!D26</f>
        <v>0</v>
      </c>
      <c r="E26" s="418" t="str">
        <f t="shared" si="3"/>
        <v> </v>
      </c>
      <c r="F26" s="442">
        <v>0</v>
      </c>
      <c r="G26" s="418" t="str">
        <f t="shared" si="0"/>
        <v> </v>
      </c>
      <c r="H26" s="419" t="str">
        <f t="shared" si="1"/>
        <v> </v>
      </c>
      <c r="I26" s="397" t="str">
        <f t="shared" si="2"/>
        <v> </v>
      </c>
    </row>
    <row r="27" spans="1:9" ht="12.75">
      <c r="A27" s="167" t="str">
        <f>'t1'!A27</f>
        <v>Vigile del fuoco - q.f. 4</v>
      </c>
      <c r="B27" s="391" t="str">
        <f>'t1'!B27</f>
        <v>0F4VF1</v>
      </c>
      <c r="C27" s="416">
        <f>'t12'!C27</f>
        <v>0</v>
      </c>
      <c r="D27" s="417">
        <f>'t12'!D27</f>
        <v>0</v>
      </c>
      <c r="E27" s="418" t="str">
        <f t="shared" si="3"/>
        <v> </v>
      </c>
      <c r="F27" s="442">
        <v>0</v>
      </c>
      <c r="G27" s="418" t="str">
        <f t="shared" si="0"/>
        <v> </v>
      </c>
      <c r="H27" s="419" t="str">
        <f t="shared" si="1"/>
        <v> </v>
      </c>
      <c r="I27" s="397" t="str">
        <f t="shared" si="2"/>
        <v> </v>
      </c>
    </row>
    <row r="28" spans="1:9" ht="12.75">
      <c r="A28" s="167" t="str">
        <f>'t1'!A28</f>
        <v>Capo cantoniere - q.f  5</v>
      </c>
      <c r="B28" s="391" t="str">
        <f>'t1'!B28</f>
        <v>0F5CAN</v>
      </c>
      <c r="C28" s="416">
        <f>'t12'!C28</f>
        <v>0</v>
      </c>
      <c r="D28" s="417">
        <f>'t12'!D28</f>
        <v>0</v>
      </c>
      <c r="E28" s="418" t="str">
        <f t="shared" si="3"/>
        <v> </v>
      </c>
      <c r="F28" s="442">
        <v>0</v>
      </c>
      <c r="G28" s="418" t="str">
        <f t="shared" si="0"/>
        <v> </v>
      </c>
      <c r="H28" s="419" t="str">
        <f t="shared" si="1"/>
        <v> </v>
      </c>
      <c r="I28" s="397" t="str">
        <f t="shared" si="2"/>
        <v> </v>
      </c>
    </row>
    <row r="29" spans="1:9" ht="12.75">
      <c r="A29" s="167" t="str">
        <f>'t1'!A29</f>
        <v>Cantoniere specializzato - q.f 4</v>
      </c>
      <c r="B29" s="391" t="str">
        <f>'t1'!B29</f>
        <v>0F4CAN</v>
      </c>
      <c r="C29" s="416">
        <f>'t12'!C29</f>
        <v>0</v>
      </c>
      <c r="D29" s="417">
        <f>'t12'!D29</f>
        <v>0</v>
      </c>
      <c r="E29" s="418" t="str">
        <f t="shared" si="3"/>
        <v> </v>
      </c>
      <c r="F29" s="442">
        <v>0</v>
      </c>
      <c r="G29" s="418" t="str">
        <f t="shared" si="0"/>
        <v> </v>
      </c>
      <c r="H29" s="419" t="str">
        <f t="shared" si="1"/>
        <v> </v>
      </c>
      <c r="I29" s="397" t="str">
        <f t="shared" si="2"/>
        <v> </v>
      </c>
    </row>
    <row r="30" spans="1:9" ht="12.75">
      <c r="A30" s="167" t="str">
        <f>'t1'!A30</f>
        <v>Cantoniere - q.f  3</v>
      </c>
      <c r="B30" s="391" t="str">
        <f>'t1'!B30</f>
        <v>0F3CAN</v>
      </c>
      <c r="C30" s="416">
        <f>'t12'!C30</f>
        <v>0</v>
      </c>
      <c r="D30" s="417">
        <f>'t12'!D30</f>
        <v>0</v>
      </c>
      <c r="E30" s="418" t="str">
        <f t="shared" si="3"/>
        <v> </v>
      </c>
      <c r="F30" s="442">
        <v>0</v>
      </c>
      <c r="G30" s="418" t="str">
        <f t="shared" si="0"/>
        <v> </v>
      </c>
      <c r="H30" s="419" t="str">
        <f t="shared" si="1"/>
        <v> </v>
      </c>
      <c r="I30" s="397" t="str">
        <f t="shared" si="2"/>
        <v> </v>
      </c>
    </row>
    <row r="31" spans="1:9" ht="12.75">
      <c r="A31" s="167" t="str">
        <f>'t1'!A31</f>
        <v>Personale Contrattista</v>
      </c>
      <c r="B31" s="391" t="str">
        <f>'t1'!B31</f>
        <v>000061</v>
      </c>
      <c r="C31" s="416">
        <f>'t12'!C31</f>
        <v>0</v>
      </c>
      <c r="D31" s="417">
        <f>'t12'!D31</f>
        <v>0</v>
      </c>
      <c r="E31" s="418" t="str">
        <f t="shared" si="3"/>
        <v> </v>
      </c>
      <c r="F31" s="442">
        <v>0</v>
      </c>
      <c r="G31" s="418" t="str">
        <f t="shared" si="0"/>
        <v> </v>
      </c>
      <c r="H31" s="419" t="str">
        <f t="shared" si="1"/>
        <v> </v>
      </c>
      <c r="I31" s="397" t="str">
        <f t="shared" si="2"/>
        <v> </v>
      </c>
    </row>
    <row r="32" spans="1:9" ht="12.75">
      <c r="A32" s="167" t="str">
        <f>'t1'!A32</f>
        <v>Altre qualifiche</v>
      </c>
      <c r="B32" s="391" t="str">
        <f>'t1'!B32</f>
        <v>000000</v>
      </c>
      <c r="C32" s="416">
        <f>'t12'!C32</f>
        <v>0</v>
      </c>
      <c r="D32" s="417">
        <f>'t12'!D32</f>
        <v>0</v>
      </c>
      <c r="E32" s="418" t="str">
        <f t="shared" si="3"/>
        <v> </v>
      </c>
      <c r="F32" s="442">
        <v>0</v>
      </c>
      <c r="G32" s="418" t="str">
        <f t="shared" si="0"/>
        <v> </v>
      </c>
      <c r="H32" s="419" t="str">
        <f t="shared" si="1"/>
        <v> </v>
      </c>
      <c r="I32" s="397" t="str">
        <f t="shared" si="2"/>
        <v> </v>
      </c>
    </row>
  </sheetData>
  <sheetProtection password="EA98" sheet="1" objects="1" scenarios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90" zoomScaleNormal="90" workbookViewId="0" topLeftCell="A1">
      <pane ySplit="5" topLeftCell="BM6" activePane="bottomLeft" state="frozen"/>
      <selection pane="topLeft" activeCell="C102" sqref="C102"/>
      <selection pane="bottomLeft" activeCell="M12" sqref="M12"/>
    </sheetView>
  </sheetViews>
  <sheetFormatPr defaultColWidth="9.33203125" defaultRowHeight="10.5"/>
  <cols>
    <col min="1" max="1" width="71.33203125" style="516" customWidth="1"/>
    <col min="2" max="2" width="8" style="516" customWidth="1"/>
    <col min="3" max="3" width="14.16015625" style="516" customWidth="1"/>
    <col min="4" max="4" width="15.33203125" style="516" customWidth="1"/>
    <col min="5" max="5" width="25" style="516" bestFit="1" customWidth="1"/>
    <col min="6" max="6" width="17.33203125" style="516" customWidth="1"/>
    <col min="7" max="7" width="17.16015625" style="516" customWidth="1"/>
    <col min="8" max="14" width="9.33203125" style="516" customWidth="1"/>
  </cols>
  <sheetData>
    <row r="1" spans="1:13" s="5" customFormat="1" ht="26.25" customHeight="1">
      <c r="A1" s="708" t="str">
        <f>'t1'!A1:K1</f>
        <v>COMPARTO PROVINCIA AUTONOMA DI BOLZANO</v>
      </c>
      <c r="B1" s="708"/>
      <c r="C1" s="708"/>
      <c r="D1" s="708"/>
      <c r="E1" s="708"/>
      <c r="F1" s="387"/>
      <c r="G1" s="384"/>
      <c r="H1" s="387"/>
      <c r="K1" s="3"/>
      <c r="M1" s="515"/>
    </row>
    <row r="2" spans="2:13" s="5" customFormat="1" ht="21" customHeight="1">
      <c r="B2" s="732"/>
      <c r="C2" s="732"/>
      <c r="D2" s="732"/>
      <c r="E2" s="732"/>
      <c r="F2" s="732"/>
      <c r="G2" s="732"/>
      <c r="J2" s="388"/>
      <c r="K2" s="3"/>
      <c r="M2" s="515"/>
    </row>
    <row r="3" spans="1:2" s="5" customFormat="1" ht="21" customHeight="1" thickBot="1">
      <c r="A3" s="392" t="s">
        <v>221</v>
      </c>
      <c r="B3" s="7"/>
    </row>
    <row r="4" spans="1:7" ht="20.25" customHeight="1" thickBot="1">
      <c r="A4" s="403" t="s">
        <v>222</v>
      </c>
      <c r="B4" s="766">
        <f>'t12'!K33+'t13'!N33</f>
        <v>0</v>
      </c>
      <c r="C4" s="767"/>
      <c r="D4" s="767"/>
      <c r="E4" s="767"/>
      <c r="F4" s="767"/>
      <c r="G4" s="768"/>
    </row>
    <row r="5" spans="1:14" ht="68.25" customHeight="1" thickBot="1">
      <c r="A5" s="265" t="s">
        <v>45</v>
      </c>
      <c r="B5" s="266" t="s">
        <v>205</v>
      </c>
      <c r="C5" s="266" t="s">
        <v>206</v>
      </c>
      <c r="D5" s="267" t="s">
        <v>207</v>
      </c>
      <c r="E5" s="769" t="s">
        <v>204</v>
      </c>
      <c r="F5" s="770"/>
      <c r="G5" s="771"/>
      <c r="H5" s="515"/>
      <c r="I5" s="515"/>
      <c r="J5" s="515"/>
      <c r="K5" s="515"/>
      <c r="L5" s="515"/>
      <c r="M5" s="515"/>
      <c r="N5" s="515"/>
    </row>
    <row r="6" spans="1:14" ht="19.5" customHeight="1">
      <c r="A6" s="264" t="str">
        <f>'t14'!A4</f>
        <v>ASSEGNI PER IL NUCLEO FAMILIARE</v>
      </c>
      <c r="B6" s="398" t="str">
        <f>'t14'!B4</f>
        <v>L005</v>
      </c>
      <c r="C6" s="393">
        <f>'t14'!C4</f>
        <v>0</v>
      </c>
      <c r="D6" s="517" t="str">
        <f aca="true" t="shared" si="0" ref="D6:D11">IF($B$4=0," ",(IF(C6=0," ",C6/$B$4)))</f>
        <v> </v>
      </c>
      <c r="E6" s="750" t="str">
        <f>IF($B$4=0,"TABELLE 12 -13 ASSENTI",(IF('t12'!$K$33=0,"TAB. 12 ASSENTE",(IF('t13'!N33=0,"TAB. 13 ASSENTE"," ")))))</f>
        <v>TABELLE 12 -13 ASSENTI</v>
      </c>
      <c r="F6" s="751"/>
      <c r="G6" s="752"/>
      <c r="H6" s="515"/>
      <c r="I6" s="515"/>
      <c r="J6" s="515"/>
      <c r="K6" s="515"/>
      <c r="L6" s="515"/>
      <c r="M6" s="515"/>
      <c r="N6" s="515"/>
    </row>
    <row r="7" spans="1:14" ht="19.5" customHeight="1">
      <c r="A7" s="264" t="str">
        <f>'t14'!A5</f>
        <v>GESTIONE MENSE</v>
      </c>
      <c r="B7" s="398" t="str">
        <f>'t14'!B5</f>
        <v>L010</v>
      </c>
      <c r="C7" s="394">
        <f>'t14'!C5</f>
        <v>0</v>
      </c>
      <c r="D7" s="518" t="str">
        <f t="shared" si="0"/>
        <v> </v>
      </c>
      <c r="E7" s="744"/>
      <c r="F7" s="745"/>
      <c r="G7" s="746"/>
      <c r="H7" s="515"/>
      <c r="I7" s="515"/>
      <c r="J7" s="515"/>
      <c r="K7" s="515"/>
      <c r="L7" s="515"/>
      <c r="M7" s="515"/>
      <c r="N7" s="515"/>
    </row>
    <row r="8" spans="1:14" ht="19.5" customHeight="1">
      <c r="A8" s="264" t="str">
        <f>'t14'!A6</f>
        <v>EROGAZIONE BUONI PASTO</v>
      </c>
      <c r="B8" s="398" t="str">
        <f>'t14'!B6</f>
        <v>L011</v>
      </c>
      <c r="C8" s="394">
        <f>'t14'!C6</f>
        <v>0</v>
      </c>
      <c r="D8" s="518" t="str">
        <f t="shared" si="0"/>
        <v> </v>
      </c>
      <c r="E8" s="744"/>
      <c r="F8" s="745"/>
      <c r="G8" s="746"/>
      <c r="H8" s="515"/>
      <c r="I8" s="515"/>
      <c r="J8" s="515"/>
      <c r="K8" s="515"/>
      <c r="L8" s="515"/>
      <c r="M8" s="515"/>
      <c r="N8" s="515"/>
    </row>
    <row r="9" spans="1:14" ht="19.5" customHeight="1">
      <c r="A9" s="264" t="str">
        <f>'t14'!A7</f>
        <v>FORMAZIONE DEL PERSONALE</v>
      </c>
      <c r="B9" s="398" t="str">
        <f>'t14'!B7</f>
        <v>L020</v>
      </c>
      <c r="C9" s="394">
        <f>'t14'!C7</f>
        <v>0</v>
      </c>
      <c r="D9" s="518" t="str">
        <f t="shared" si="0"/>
        <v> </v>
      </c>
      <c r="E9" s="744"/>
      <c r="F9" s="745"/>
      <c r="G9" s="746"/>
      <c r="H9" s="515"/>
      <c r="I9" s="515"/>
      <c r="J9" s="515"/>
      <c r="K9" s="515"/>
      <c r="L9" s="515"/>
      <c r="M9" s="515"/>
      <c r="N9" s="515"/>
    </row>
    <row r="10" spans="1:14" ht="19.5" customHeight="1">
      <c r="A10" s="264" t="str">
        <f>'t14'!A8</f>
        <v>BENESSERE DEL PERSONALE</v>
      </c>
      <c r="B10" s="398" t="str">
        <f>'t14'!B8</f>
        <v>L090</v>
      </c>
      <c r="C10" s="394">
        <f>'t14'!C8</f>
        <v>0</v>
      </c>
      <c r="D10" s="518" t="str">
        <f t="shared" si="0"/>
        <v> </v>
      </c>
      <c r="E10" s="744"/>
      <c r="F10" s="745"/>
      <c r="G10" s="746"/>
      <c r="H10" s="515"/>
      <c r="I10" s="515"/>
      <c r="J10" s="515"/>
      <c r="K10" s="515"/>
      <c r="L10" s="515"/>
      <c r="M10" s="515"/>
      <c r="N10" s="515"/>
    </row>
    <row r="11" spans="1:14" ht="19.5" customHeight="1" thickBot="1">
      <c r="A11" s="264" t="str">
        <f>'t14'!A9</f>
        <v>EQUO INDENNIZZO AL PERSONALE</v>
      </c>
      <c r="B11" s="398" t="str">
        <f>'t14'!B9</f>
        <v>L100</v>
      </c>
      <c r="C11" s="394">
        <f>'t14'!C9</f>
        <v>0</v>
      </c>
      <c r="D11" s="519" t="str">
        <f t="shared" si="0"/>
        <v> </v>
      </c>
      <c r="E11" s="747"/>
      <c r="F11" s="748"/>
      <c r="G11" s="749"/>
      <c r="H11" s="515"/>
      <c r="I11" s="515"/>
      <c r="J11" s="515"/>
      <c r="K11" s="515"/>
      <c r="L11" s="515"/>
      <c r="M11" s="515"/>
      <c r="N11" s="515"/>
    </row>
    <row r="12" spans="1:14" ht="30.75" customHeight="1" thickBot="1">
      <c r="A12" s="264" t="str">
        <f>'t14'!A10</f>
        <v>SOMME CORRISPOSTE ALL'AGENZIA DI SOMMINISTRAZIONE (INTERINALI)</v>
      </c>
      <c r="B12" s="398" t="str">
        <f>'t14'!B10</f>
        <v>L105</v>
      </c>
      <c r="C12" s="394">
        <f>'t14'!C10</f>
        <v>0</v>
      </c>
      <c r="D12" s="520" t="str">
        <f>IF($B$4=0," ",IF(C12=0," ",C12/$B$4))</f>
        <v> </v>
      </c>
      <c r="E12" s="753" t="str">
        <f>(IF(AND(C12=0,C23&gt;0),"INSERIRE SOMME SPETTANTI ALL'AGENZIA",IF(C12&gt;(C23/100*30),"ATTENZIONE VERIFICARE IMPORTO"," ")))</f>
        <v> </v>
      </c>
      <c r="F12" s="754"/>
      <c r="G12" s="755"/>
      <c r="H12" s="515"/>
      <c r="I12" s="515"/>
      <c r="J12" s="515"/>
      <c r="K12" s="515"/>
      <c r="L12" s="515"/>
      <c r="M12" s="515"/>
      <c r="N12" s="515"/>
    </row>
    <row r="13" spans="1:14" ht="19.5" customHeight="1" thickBot="1">
      <c r="A13" s="264" t="str">
        <f>'t14'!A11</f>
        <v>COPERTURE ASSICURATIVE</v>
      </c>
      <c r="B13" s="398" t="str">
        <f>'t14'!B11</f>
        <v>L107</v>
      </c>
      <c r="C13" s="394">
        <f>'t14'!C11</f>
        <v>0</v>
      </c>
      <c r="D13" s="517" t="str">
        <f aca="true" t="shared" si="1" ref="D13:D20">IF($B$4=0," ",(IF(C13=0," ",C13/$B$4)))</f>
        <v> </v>
      </c>
      <c r="E13" s="741" t="str">
        <f>IF($B$4=0,"TABELLE 12 -13 ASSENTI",(IF('t12'!$K$33=0,"TAB. 12 ASSENTE",(IF('t13'!$N$33=0,"TAB. 13 ASSENTE"," ")))))</f>
        <v>TABELLE 12 -13 ASSENTI</v>
      </c>
      <c r="F13" s="756" t="s">
        <v>277</v>
      </c>
      <c r="G13" s="757" t="s">
        <v>277</v>
      </c>
      <c r="H13" s="515"/>
      <c r="I13" s="515"/>
      <c r="J13" s="515"/>
      <c r="K13" s="515"/>
      <c r="L13" s="515"/>
      <c r="M13" s="515"/>
      <c r="N13" s="515"/>
    </row>
    <row r="14" spans="1:14" ht="48" customHeight="1" thickBot="1">
      <c r="A14" s="264" t="str">
        <f>'t14'!A12</f>
        <v>CONTRATTI DI COLLABORAZIONE COORDINATA E CONTINUATIVA</v>
      </c>
      <c r="B14" s="398" t="str">
        <f>'t14'!B12</f>
        <v>L108</v>
      </c>
      <c r="C14" s="394">
        <f>'t14'!C12</f>
        <v>0</v>
      </c>
      <c r="D14" s="518" t="str">
        <f t="shared" si="1"/>
        <v> </v>
      </c>
      <c r="E14" s="753" t="str">
        <f>IF(SI_I!G50=0,IF('t14'!C12=0," ","MANCA IL NUMERO DEI CONTRATTI NELLA SI_I"),IF('t14'!C12=0,"VERIFICARE SE INSERIRE LE SPESE"," "))</f>
        <v> </v>
      </c>
      <c r="F14" s="756"/>
      <c r="G14" s="420" t="str">
        <f>IF(AND(C14&gt;0,SI_I!G50&gt;0),"VALORE MEDIO UNITARIO DI SPESA =  "&amp;C14/SI_I!G50," ")</f>
        <v> </v>
      </c>
      <c r="H14" s="515"/>
      <c r="I14" s="515"/>
      <c r="J14" s="515"/>
      <c r="K14" s="515"/>
      <c r="L14" s="515"/>
      <c r="M14" s="515"/>
      <c r="N14" s="515"/>
    </row>
    <row r="15" spans="1:14" ht="50.25" customHeight="1" thickBot="1">
      <c r="A15" s="264" t="str">
        <f>'t14'!A13</f>
        <v>INCARICHI DI STUDIO/RICERCA/CONSULENZA</v>
      </c>
      <c r="B15" s="398" t="str">
        <f>'t14'!B13</f>
        <v>L109</v>
      </c>
      <c r="C15" s="394">
        <f>'t14'!C13</f>
        <v>0</v>
      </c>
      <c r="D15" s="518" t="str">
        <f t="shared" si="1"/>
        <v> </v>
      </c>
      <c r="E15" s="753" t="str">
        <f>IF(SI_I!G53=0,IF('t14'!C13=0," ","MANCA IL NUMERO DEI CONTRATTI NELLA SI1"),IF('t14'!C13=0,"VERIFICARE SE INSERIRE LE SPESE"," "))</f>
        <v> </v>
      </c>
      <c r="F15" s="756"/>
      <c r="G15" s="420" t="str">
        <f>IF(AND(C15&gt;0,SI_I!G53&gt;0),"VALORE MEDIO UNITARIO DI SPESA =  "&amp;C15/SI_I!G53," ")</f>
        <v> </v>
      </c>
      <c r="H15" s="515"/>
      <c r="I15" s="515"/>
      <c r="J15" s="515"/>
      <c r="K15" s="515"/>
      <c r="L15" s="515"/>
      <c r="M15" s="515"/>
      <c r="N15" s="515"/>
    </row>
    <row r="16" spans="1:14" ht="19.5" customHeight="1">
      <c r="A16" s="264" t="str">
        <f>'t14'!A14</f>
        <v>ALTRE SPESE</v>
      </c>
      <c r="B16" s="398" t="str">
        <f>'t14'!B14</f>
        <v>L110</v>
      </c>
      <c r="C16" s="394">
        <f>'t14'!C14</f>
        <v>0</v>
      </c>
      <c r="D16" s="518" t="str">
        <f t="shared" si="1"/>
        <v> </v>
      </c>
      <c r="E16" s="750" t="str">
        <f>IF($B$4=0,"TABELLE 12 -13 ASSENTI",(IF('t12'!K33=0,"TAB. 12 ASSENTE",(IF('t13'!N33=0,"TAB. 13 ASSENTE"," ")))))</f>
        <v>TABELLE 12 -13 ASSENTI</v>
      </c>
      <c r="F16" s="758" t="s">
        <v>277</v>
      </c>
      <c r="G16" s="759" t="s">
        <v>277</v>
      </c>
      <c r="H16" s="515"/>
      <c r="I16" s="515"/>
      <c r="J16" s="515"/>
      <c r="K16" s="515"/>
      <c r="L16" s="515"/>
      <c r="M16" s="515"/>
      <c r="N16" s="515"/>
    </row>
    <row r="17" spans="1:14" ht="19.5" customHeight="1">
      <c r="A17" s="264" t="str">
        <f>'t14'!A15</f>
        <v>RETRIBUZIONI DEL PERSONALE A TEMPO DETERMINATO </v>
      </c>
      <c r="B17" s="398" t="str">
        <f>'t14'!B15</f>
        <v>P015</v>
      </c>
      <c r="C17" s="394">
        <f>'t14'!C15</f>
        <v>0</v>
      </c>
      <c r="D17" s="518" t="str">
        <f t="shared" si="1"/>
        <v> </v>
      </c>
      <c r="E17" s="760" t="s">
        <v>277</v>
      </c>
      <c r="F17" s="761" t="s">
        <v>277</v>
      </c>
      <c r="G17" s="762" t="s">
        <v>277</v>
      </c>
      <c r="H17" s="515"/>
      <c r="I17" s="515"/>
      <c r="J17" s="515"/>
      <c r="K17" s="515"/>
      <c r="L17" s="515"/>
      <c r="M17" s="515"/>
      <c r="N17" s="515"/>
    </row>
    <row r="18" spans="1:14" ht="19.5" customHeight="1">
      <c r="A18" s="264" t="str">
        <f>'t14'!A16</f>
        <v>RETRIBUZIONI DEL PERSONALE CON CONTRATTO DI FORMAZIONE E LAVORO</v>
      </c>
      <c r="B18" s="398" t="str">
        <f>'t14'!B16</f>
        <v>P016</v>
      </c>
      <c r="C18" s="394">
        <f>'t14'!C16</f>
        <v>0</v>
      </c>
      <c r="D18" s="518" t="str">
        <f t="shared" si="1"/>
        <v> </v>
      </c>
      <c r="E18" s="760" t="s">
        <v>277</v>
      </c>
      <c r="F18" s="761" t="s">
        <v>277</v>
      </c>
      <c r="G18" s="762" t="s">
        <v>277</v>
      </c>
      <c r="H18" s="515"/>
      <c r="I18" s="515"/>
      <c r="J18" s="515"/>
      <c r="K18" s="515"/>
      <c r="L18" s="515"/>
      <c r="M18" s="515"/>
      <c r="N18" s="515"/>
    </row>
    <row r="19" spans="1:14" ht="19.5" customHeight="1" thickBot="1">
      <c r="A19" s="264" t="str">
        <f>'t14'!A17</f>
        <v>INDENNITA' DI MISSIONE E TRASFERIMENTO</v>
      </c>
      <c r="B19" s="398" t="str">
        <f>'t14'!B17</f>
        <v>P030</v>
      </c>
      <c r="C19" s="394">
        <f>'t14'!C17</f>
        <v>0</v>
      </c>
      <c r="D19" s="518" t="str">
        <f t="shared" si="1"/>
        <v> </v>
      </c>
      <c r="E19" s="763" t="s">
        <v>277</v>
      </c>
      <c r="F19" s="764" t="s">
        <v>277</v>
      </c>
      <c r="G19" s="765" t="s">
        <v>277</v>
      </c>
      <c r="H19" s="515"/>
      <c r="I19" s="515"/>
      <c r="J19" s="515"/>
      <c r="K19" s="515"/>
      <c r="L19" s="515"/>
      <c r="M19" s="515"/>
      <c r="N19" s="515"/>
    </row>
    <row r="20" spans="1:14" ht="30.75" customHeight="1" thickBot="1">
      <c r="A20" s="264" t="str">
        <f>'t14'!A18</f>
        <v>CONTRIBUTI A CARICO DELL'AMMINISTRAZIONE SU COMPETENZE FISSE ED ACCESSORIE</v>
      </c>
      <c r="B20" s="398" t="str">
        <f>'t14'!B18</f>
        <v>P055</v>
      </c>
      <c r="C20" s="394">
        <f>'t14'!C18</f>
        <v>0</v>
      </c>
      <c r="D20" s="518" t="str">
        <f t="shared" si="1"/>
        <v> </v>
      </c>
      <c r="E20" s="611" t="str">
        <f>IF(AND(C27=0,B4=0)," ",IF(C27=0,"TABELLA 14 ASSENTE",IF(AND(B4=0,C17=0,C18=0,C24=0),"INSERIRE RETRIBUZIONI",IF(C20=0,"INSERIRE CONTRIBUTI",ROUND((C20/(B4+C17+C18+C24)*100),2)))))</f>
        <v> </v>
      </c>
      <c r="F20" s="754" t="str">
        <f>IF(AND(B4=0,C27=0)," ",IF(C27=0,"VALORE INCONGRUENTE",IF(C20=0," ",IF(OR(E20&lt;21.34,E20&gt;32.02),"VALORE INCONGRUENTE (Inc. 4)","OK"))))</f>
        <v> </v>
      </c>
      <c r="G20" s="755"/>
      <c r="H20" s="515"/>
      <c r="I20" s="515"/>
      <c r="J20" s="515"/>
      <c r="K20" s="515"/>
      <c r="L20" s="515"/>
      <c r="M20" s="515"/>
      <c r="N20" s="515"/>
    </row>
    <row r="21" spans="1:14" ht="30.75" customHeight="1" thickBot="1">
      <c r="A21" s="264" t="str">
        <f>'t14'!A19</f>
        <v>QUOTE ANNUE DI ACCANTONAMENTO DEL TFR O ALTRA INDENNITA' DI FINE SERVIZIO</v>
      </c>
      <c r="B21" s="398" t="str">
        <f>'t14'!B19</f>
        <v>P058</v>
      </c>
      <c r="C21" s="394">
        <f>'t14'!C19</f>
        <v>0</v>
      </c>
      <c r="D21" s="518" t="str">
        <f>IF($B$4=0," ",(IF(C21=0," ",C21/$B$4)))</f>
        <v> </v>
      </c>
      <c r="E21" s="744" t="str">
        <f>IF($B$4=0,"TABELLE 12 -13 ASSENTI",(IF('t12'!$K$33=0,"TAB. 12 ASSENTE",(IF('t13'!$N$33=0,"TAB. 13 ASSENTE"," ")))))</f>
        <v>TABELLE 12 -13 ASSENTI</v>
      </c>
      <c r="F21" s="745" t="s">
        <v>277</v>
      </c>
      <c r="G21" s="746" t="s">
        <v>277</v>
      </c>
      <c r="H21" s="515"/>
      <c r="I21" s="515"/>
      <c r="J21" s="515"/>
      <c r="K21" s="515"/>
      <c r="L21" s="515"/>
      <c r="M21" s="515"/>
      <c r="N21" s="515"/>
    </row>
    <row r="22" spans="1:14" ht="24" customHeight="1" thickBot="1">
      <c r="A22" s="264" t="str">
        <f>'t14'!A20</f>
        <v>IRAP</v>
      </c>
      <c r="B22" s="398" t="str">
        <f>'t14'!B20</f>
        <v>P061</v>
      </c>
      <c r="C22" s="394">
        <f>'t14'!C20</f>
        <v>0</v>
      </c>
      <c r="D22" s="518" t="str">
        <f>IF($B$4=0," ",IF(C22=0," ",C22/$B$4))</f>
        <v> </v>
      </c>
      <c r="E22" s="611" t="str">
        <f>IF(AND(B4=0,C27=0)," ",IF(C27=0,"TABELLA 14 ASSENTE",IF(AND(B4=0,C17=0,C18=0,C24=0),"INSERIRE RETRIBUZIONI",IF(C22=0,"INSERIRE SOMME IRAP",ROUND((C22/(B4+C17+C18+C24)*100),2)))))</f>
        <v> </v>
      </c>
      <c r="F22" s="754" t="str">
        <f>IF(AND(B4=0,C27=0)," ",IF(C27=0,"VALORE INCONGRUENTE",IF(C22=0," ",IF(OR(E22&lt;7.65,E22&gt;9.35),"VALORE INCONGRUENTE (Inc.4)","OK"))))</f>
        <v> </v>
      </c>
      <c r="G22" s="755"/>
      <c r="H22" s="515"/>
      <c r="I22" s="515"/>
      <c r="J22" s="515"/>
      <c r="K22" s="515"/>
      <c r="L22" s="515"/>
      <c r="M22" s="515"/>
      <c r="N22" s="515"/>
    </row>
    <row r="23" spans="1:14" ht="19.5" customHeight="1" thickBot="1">
      <c r="A23" s="264" t="str">
        <f>'t14'!A21</f>
        <v>ONERI PER I CONTRATTI DI SOMMINISTRAZIONE (INTERINALI)</v>
      </c>
      <c r="B23" s="398" t="str">
        <f>'t14'!B21</f>
        <v>P062</v>
      </c>
      <c r="C23" s="395">
        <f>'t14'!C21</f>
        <v>0</v>
      </c>
      <c r="D23" s="520" t="str">
        <f>IF($B$4=0," ",(IF(AND(C23=0,C12&gt;0),"MANCANO GLI ONERI PER I LAVORATORI",IF(C23=0," ",C23/$B$4))))</f>
        <v> </v>
      </c>
      <c r="E23" s="741" t="str">
        <f>(IF(AND(C23=0,C12&gt;0),"INSERIRE RETRIBUZIONI PER INTERINALI"," "))</f>
        <v> </v>
      </c>
      <c r="F23" s="742"/>
      <c r="G23" s="743"/>
      <c r="H23" s="515"/>
      <c r="I23" s="515"/>
      <c r="J23" s="515"/>
      <c r="K23" s="515"/>
      <c r="L23" s="515"/>
      <c r="M23" s="515"/>
      <c r="N23" s="515"/>
    </row>
    <row r="24" spans="1:14" ht="19.5" customHeight="1">
      <c r="A24" s="264" t="str">
        <f>'t14'!A22</f>
        <v>COMPENSI PER IL PERSONALE ADDETTO AI  LAVORI SOCIALMENTE UTILI</v>
      </c>
      <c r="B24" s="398" t="str">
        <f>'t14'!B22</f>
        <v>P065</v>
      </c>
      <c r="C24" s="394">
        <f>'t14'!C22</f>
        <v>0</v>
      </c>
      <c r="D24" s="522" t="str">
        <f>IF($B$4=0," ",(IF(C24=0," ",C24/$B$4)))</f>
        <v> </v>
      </c>
      <c r="E24" s="744" t="str">
        <f>IF($B$4=0,"TABELLE 12 -13 ASSENTI",(IF('t12'!$K$33=0,"TAB. 12 ASSENTE",(IF('t13'!$N$33=0,"TAB. 13 ASSENTE"," ")))))</f>
        <v>TABELLE 12 -13 ASSENTI</v>
      </c>
      <c r="F24" s="745"/>
      <c r="G24" s="746"/>
      <c r="H24" s="515"/>
      <c r="I24" s="515"/>
      <c r="J24" s="515"/>
      <c r="K24" s="515"/>
      <c r="L24" s="515"/>
      <c r="M24" s="515"/>
      <c r="N24" s="515"/>
    </row>
    <row r="25" spans="1:14" ht="19.5" customHeight="1">
      <c r="A25" s="264" t="str">
        <f>'t14'!A23</f>
        <v>SOMME RIMBORSATE ALLE AMMINISTRAZIONI PER SPESE DI PERSONALE</v>
      </c>
      <c r="B25" s="398" t="str">
        <f>'t14'!B23</f>
        <v>P071</v>
      </c>
      <c r="C25" s="394">
        <f>'t14'!C23</f>
        <v>0</v>
      </c>
      <c r="D25" s="521" t="str">
        <f>IF($B$4=0," ",(IF(C25=0," ",C25/$B$4)))</f>
        <v> </v>
      </c>
      <c r="E25" s="744"/>
      <c r="F25" s="745"/>
      <c r="G25" s="746"/>
      <c r="H25" s="515"/>
      <c r="I25" s="515"/>
      <c r="J25" s="515"/>
      <c r="K25" s="515"/>
      <c r="L25" s="515"/>
      <c r="M25" s="515"/>
      <c r="N25" s="515"/>
    </row>
    <row r="26" spans="1:14" ht="19.5" customHeight="1" thickBot="1">
      <c r="A26" s="264" t="str">
        <f>'t14'!A24</f>
        <v>RIMBORSI RICEVUTI  DALLE AMMINISTRAZIONI PER SPESE DI PERSONALE </v>
      </c>
      <c r="B26" s="398" t="str">
        <f>'t14'!B24</f>
        <v>P090</v>
      </c>
      <c r="C26" s="396">
        <f>'t14'!C24</f>
        <v>0</v>
      </c>
      <c r="D26" s="523" t="str">
        <f>IF($B$4=0," ",(IF(C26=0," ",C26/$B$4)))</f>
        <v> </v>
      </c>
      <c r="E26" s="747"/>
      <c r="F26" s="748"/>
      <c r="G26" s="749"/>
      <c r="H26" s="515"/>
      <c r="I26" s="515"/>
      <c r="J26" s="515"/>
      <c r="K26" s="515"/>
      <c r="L26" s="515"/>
      <c r="M26" s="515"/>
      <c r="N26" s="515"/>
    </row>
    <row r="27" spans="1:14" s="514" customFormat="1" ht="18" customHeight="1">
      <c r="A27" s="512" t="s">
        <v>5</v>
      </c>
      <c r="B27" s="512"/>
      <c r="C27" s="513">
        <f>SUM(C6:C26)</f>
        <v>0</v>
      </c>
      <c r="D27" s="512"/>
      <c r="E27" s="512"/>
      <c r="F27" s="512"/>
      <c r="G27" s="512"/>
      <c r="I27" s="516"/>
      <c r="J27" s="516"/>
      <c r="K27" s="516"/>
      <c r="L27" s="516"/>
      <c r="M27" s="516"/>
      <c r="N27" s="516"/>
    </row>
  </sheetData>
  <sheetProtection password="EA98" sheet="1" objects="1" scenarios="1" formatColumns="0" selectLockedCells="1" selectUnlockedCells="1"/>
  <mergeCells count="15">
    <mergeCell ref="E15:F15"/>
    <mergeCell ref="A1:E1"/>
    <mergeCell ref="B2:G2"/>
    <mergeCell ref="B4:G4"/>
    <mergeCell ref="E5:G5"/>
    <mergeCell ref="E23:G23"/>
    <mergeCell ref="E24:G26"/>
    <mergeCell ref="E6:G11"/>
    <mergeCell ref="E12:G12"/>
    <mergeCell ref="F20:G20"/>
    <mergeCell ref="F22:G22"/>
    <mergeCell ref="E13:G13"/>
    <mergeCell ref="E16:G19"/>
    <mergeCell ref="E21:G21"/>
    <mergeCell ref="E14:F14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84" r:id="rId1"/>
  <ignoredErrors>
    <ignoredError sqref="D23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32"/>
  <sheetViews>
    <sheetView showGridLines="0" workbookViewId="0" topLeftCell="A1">
      <pane ySplit="5" topLeftCell="BM6" activePane="bottomLeft" state="frozen"/>
      <selection pane="topLeft" activeCell="C102" sqref="C102"/>
      <selection pane="bottomLeft" activeCell="N9" sqref="N9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7.66015625" style="508" customWidth="1"/>
    <col min="4" max="4" width="17.83203125" style="7" customWidth="1"/>
    <col min="5" max="5" width="16" style="7" customWidth="1"/>
    <col min="6" max="6" width="13.16015625" style="440" customWidth="1"/>
    <col min="7" max="7" width="15.83203125" style="7" customWidth="1"/>
    <col min="8" max="8" width="9.33203125" style="135" customWidth="1"/>
  </cols>
  <sheetData>
    <row r="1" spans="1:11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I1" s="3"/>
      <c r="K1"/>
    </row>
    <row r="2" spans="3:11" s="5" customFormat="1" ht="21" customHeight="1">
      <c r="C2" s="504"/>
      <c r="D2" s="732"/>
      <c r="E2" s="732"/>
      <c r="F2" s="732"/>
      <c r="G2" s="732"/>
      <c r="H2" s="388"/>
      <c r="I2" s="3"/>
      <c r="K2"/>
    </row>
    <row r="3" spans="1:7" s="5" customFormat="1" ht="21" customHeight="1">
      <c r="A3" s="235" t="s">
        <v>281</v>
      </c>
      <c r="B3" s="7"/>
      <c r="C3" s="504"/>
      <c r="F3" s="441"/>
      <c r="G3" s="7"/>
    </row>
    <row r="4" spans="1:7" ht="53.25" customHeight="1">
      <c r="A4" s="220" t="s">
        <v>191</v>
      </c>
      <c r="B4" s="222" t="s">
        <v>149</v>
      </c>
      <c r="C4" s="505" t="str">
        <f>"Presenti 31.12."&amp;'t1'!M1&amp;" (Tab T1) uomini+donne della tabella T1"</f>
        <v>Presenti 31.12.2007 (Tab T1) uomini+donne della tabella T1</v>
      </c>
      <c r="D4" s="221" t="s">
        <v>275</v>
      </c>
      <c r="E4" s="221" t="s">
        <v>279</v>
      </c>
      <c r="F4" s="509" t="s">
        <v>280</v>
      </c>
      <c r="G4" s="221" t="s">
        <v>282</v>
      </c>
    </row>
    <row r="5" spans="1:8" s="239" customFormat="1" ht="10.5">
      <c r="A5" s="219"/>
      <c r="B5" s="233"/>
      <c r="C5" s="506" t="s">
        <v>151</v>
      </c>
      <c r="D5" s="237" t="s">
        <v>152</v>
      </c>
      <c r="E5" s="237" t="s">
        <v>153</v>
      </c>
      <c r="F5" s="510" t="s">
        <v>154</v>
      </c>
      <c r="G5" s="237"/>
      <c r="H5" s="135"/>
    </row>
    <row r="6" spans="1:7" ht="12.75">
      <c r="A6" s="167" t="str">
        <f>'t1'!A6</f>
        <v>Segretario A</v>
      </c>
      <c r="B6" s="391" t="str">
        <f>'t1'!B6</f>
        <v>0D0102</v>
      </c>
      <c r="C6" s="507">
        <f>('t1'!L6+'t1'!M6)</f>
        <v>0</v>
      </c>
      <c r="D6" s="417">
        <f>'t5'!M6+'t5'!N6</f>
        <v>0</v>
      </c>
      <c r="E6" s="417">
        <f>'t4'!AD6</f>
        <v>0</v>
      </c>
      <c r="F6" s="511">
        <f>'t12'!C6</f>
        <v>0</v>
      </c>
      <c r="G6" s="442" t="str">
        <f>IF(OR(AND(NOT(C6),NOT(D6),NOT(E6),NOT(F6)),AND((OR(C6,D6,E6)),F6)),"OK","ERRORE")</f>
        <v>OK</v>
      </c>
    </row>
    <row r="7" spans="1:7" ht="12.75">
      <c r="A7" s="167" t="str">
        <f>'t1'!A7</f>
        <v>Segretario B</v>
      </c>
      <c r="B7" s="391" t="str">
        <f>'t1'!B7</f>
        <v>0D0103</v>
      </c>
      <c r="C7" s="507">
        <f>('t1'!L7+'t1'!M7)</f>
        <v>0</v>
      </c>
      <c r="D7" s="417">
        <f>'t5'!M7+'t5'!N7</f>
        <v>0</v>
      </c>
      <c r="E7" s="417">
        <f>'t4'!AD7</f>
        <v>0</v>
      </c>
      <c r="F7" s="511">
        <f>'t12'!C7</f>
        <v>0</v>
      </c>
      <c r="G7" s="442" t="str">
        <f aca="true" t="shared" si="0" ref="G7:G32">IF(OR(AND(NOT(C7),NOT(D7),NOT(E7),NOT(F7)),AND((OR(C7,D7,E7)),F7)),"OK","ERRORE")</f>
        <v>OK</v>
      </c>
    </row>
    <row r="8" spans="1:7" ht="12.75">
      <c r="A8" s="167" t="str">
        <f>'t1'!A8</f>
        <v>Segretario C</v>
      </c>
      <c r="B8" s="391" t="str">
        <f>'t1'!B8</f>
        <v>0D0485</v>
      </c>
      <c r="C8" s="507">
        <f>('t1'!L8+'t1'!M8)</f>
        <v>0</v>
      </c>
      <c r="D8" s="417">
        <f>'t5'!M8+'t5'!N8</f>
        <v>0</v>
      </c>
      <c r="E8" s="417">
        <f>'t4'!AD8</f>
        <v>0</v>
      </c>
      <c r="F8" s="511">
        <f>'t12'!C8</f>
        <v>0</v>
      </c>
      <c r="G8" s="442" t="str">
        <f t="shared" si="0"/>
        <v>OK</v>
      </c>
    </row>
    <row r="9" spans="1:7" ht="12.75">
      <c r="A9" s="167" t="str">
        <f>'t1'!A9</f>
        <v>Dirigenti</v>
      </c>
      <c r="B9" s="391" t="str">
        <f>'t1'!B9</f>
        <v>0D0164</v>
      </c>
      <c r="C9" s="507">
        <f>('t1'!L9+'t1'!M9)</f>
        <v>0</v>
      </c>
      <c r="D9" s="417">
        <f>'t5'!M9+'t5'!N9</f>
        <v>0</v>
      </c>
      <c r="E9" s="417">
        <f>'t4'!AD9</f>
        <v>0</v>
      </c>
      <c r="F9" s="511">
        <f>'t12'!C9</f>
        <v>0</v>
      </c>
      <c r="G9" s="442" t="str">
        <f t="shared" si="0"/>
        <v>OK</v>
      </c>
    </row>
    <row r="10" spans="1:7" ht="12.75">
      <c r="A10" s="167" t="str">
        <f>'t1'!A10</f>
        <v>Qualifica funzionale IX </v>
      </c>
      <c r="B10" s="391" t="str">
        <f>'t1'!B10</f>
        <v>0F9AMM</v>
      </c>
      <c r="C10" s="507">
        <f>('t1'!L10+'t1'!M10)</f>
        <v>0</v>
      </c>
      <c r="D10" s="417">
        <f>'t5'!M10+'t5'!N10</f>
        <v>0</v>
      </c>
      <c r="E10" s="417">
        <f>'t4'!AD10</f>
        <v>0</v>
      </c>
      <c r="F10" s="511">
        <f>'t12'!C10</f>
        <v>0</v>
      </c>
      <c r="G10" s="442" t="str">
        <f t="shared" si="0"/>
        <v>OK</v>
      </c>
    </row>
    <row r="11" spans="1:7" ht="12.75">
      <c r="A11" s="167" t="str">
        <f>'t1'!A11</f>
        <v>Qualifica funzionale VIII</v>
      </c>
      <c r="B11" s="391" t="str">
        <f>'t1'!B11</f>
        <v>0F8AMM</v>
      </c>
      <c r="C11" s="507">
        <f>('t1'!L11+'t1'!M11)</f>
        <v>0</v>
      </c>
      <c r="D11" s="417">
        <f>'t5'!M11+'t5'!N11</f>
        <v>0</v>
      </c>
      <c r="E11" s="417">
        <f>'t4'!AD11</f>
        <v>0</v>
      </c>
      <c r="F11" s="511">
        <f>'t12'!C11</f>
        <v>0</v>
      </c>
      <c r="G11" s="442" t="str">
        <f t="shared" si="0"/>
        <v>OK</v>
      </c>
    </row>
    <row r="12" spans="1:7" ht="12.75">
      <c r="A12" s="167" t="str">
        <f>'t1'!A12</f>
        <v>Qualifica funzionale VII </v>
      </c>
      <c r="B12" s="391" t="str">
        <f>'t1'!B12</f>
        <v>0F7AMM</v>
      </c>
      <c r="C12" s="507">
        <f>('t1'!L12+'t1'!M12)</f>
        <v>0</v>
      </c>
      <c r="D12" s="417">
        <f>'t5'!M12+'t5'!N12</f>
        <v>0</v>
      </c>
      <c r="E12" s="417">
        <f>'t4'!AD12</f>
        <v>0</v>
      </c>
      <c r="F12" s="511">
        <f>'t12'!C12</f>
        <v>0</v>
      </c>
      <c r="G12" s="442" t="str">
        <f t="shared" si="0"/>
        <v>OK</v>
      </c>
    </row>
    <row r="13" spans="1:7" ht="12.75">
      <c r="A13" s="167" t="str">
        <f>'t1'!A13</f>
        <v>Qualifica funzionale VI </v>
      </c>
      <c r="B13" s="391" t="str">
        <f>'t1'!B13</f>
        <v>0F6AMM</v>
      </c>
      <c r="C13" s="507">
        <f>('t1'!L13+'t1'!M13)</f>
        <v>0</v>
      </c>
      <c r="D13" s="417">
        <f>'t5'!M13+'t5'!N13</f>
        <v>0</v>
      </c>
      <c r="E13" s="417">
        <f>'t4'!AD13</f>
        <v>0</v>
      </c>
      <c r="F13" s="511">
        <f>'t12'!C13</f>
        <v>0</v>
      </c>
      <c r="G13" s="442" t="str">
        <f t="shared" si="0"/>
        <v>OK</v>
      </c>
    </row>
    <row r="14" spans="1:7" ht="12.75">
      <c r="A14" s="167" t="str">
        <f>'t1'!A14</f>
        <v>Qualifica funzionale V </v>
      </c>
      <c r="B14" s="391" t="str">
        <f>'t1'!B14</f>
        <v>0F5AMM</v>
      </c>
      <c r="C14" s="507">
        <f>('t1'!L14+'t1'!M14)</f>
        <v>0</v>
      </c>
      <c r="D14" s="417">
        <f>'t5'!M14+'t5'!N14</f>
        <v>0</v>
      </c>
      <c r="E14" s="417">
        <f>'t4'!AD14</f>
        <v>0</v>
      </c>
      <c r="F14" s="511">
        <f>'t12'!C14</f>
        <v>0</v>
      </c>
      <c r="G14" s="442" t="str">
        <f t="shared" si="0"/>
        <v>OK</v>
      </c>
    </row>
    <row r="15" spans="1:7" ht="12.75">
      <c r="A15" s="167" t="str">
        <f>'t1'!A15</f>
        <v>Qualifica funzionale IV </v>
      </c>
      <c r="B15" s="391" t="str">
        <f>'t1'!B15</f>
        <v>0F4AMM</v>
      </c>
      <c r="C15" s="507">
        <f>('t1'!L15+'t1'!M15)</f>
        <v>0</v>
      </c>
      <c r="D15" s="417">
        <f>'t5'!M15+'t5'!N15</f>
        <v>0</v>
      </c>
      <c r="E15" s="417">
        <f>'t4'!AD15</f>
        <v>0</v>
      </c>
      <c r="F15" s="511">
        <f>'t12'!C15</f>
        <v>0</v>
      </c>
      <c r="G15" s="442" t="str">
        <f t="shared" si="0"/>
        <v>OK</v>
      </c>
    </row>
    <row r="16" spans="1:7" ht="12.75">
      <c r="A16" s="167" t="str">
        <f>'t1'!A16</f>
        <v>Qualifica funzionale III </v>
      </c>
      <c r="B16" s="391" t="str">
        <f>'t1'!B16</f>
        <v>0F3AMM</v>
      </c>
      <c r="C16" s="507">
        <f>('t1'!L16+'t1'!M16)</f>
        <v>0</v>
      </c>
      <c r="D16" s="417">
        <f>'t5'!M16+'t5'!N16</f>
        <v>0</v>
      </c>
      <c r="E16" s="417">
        <f>'t4'!AD16</f>
        <v>0</v>
      </c>
      <c r="F16" s="511">
        <f>'t12'!C16</f>
        <v>0</v>
      </c>
      <c r="G16" s="442" t="str">
        <f t="shared" si="0"/>
        <v>OK</v>
      </c>
    </row>
    <row r="17" spans="1:7" ht="12.75">
      <c r="A17" s="167" t="str">
        <f>'t1'!A17</f>
        <v>Qualifica funzionale II </v>
      </c>
      <c r="B17" s="391" t="str">
        <f>'t1'!B17</f>
        <v>0F2AMM</v>
      </c>
      <c r="C17" s="507">
        <f>('t1'!L17+'t1'!M17)</f>
        <v>0</v>
      </c>
      <c r="D17" s="417">
        <f>'t5'!M17+'t5'!N17</f>
        <v>0</v>
      </c>
      <c r="E17" s="417">
        <f>'t4'!AD17</f>
        <v>0</v>
      </c>
      <c r="F17" s="511">
        <f>'t12'!C17</f>
        <v>0</v>
      </c>
      <c r="G17" s="442" t="str">
        <f t="shared" si="0"/>
        <v>OK</v>
      </c>
    </row>
    <row r="18" spans="1:7" ht="12.75">
      <c r="A18" s="167" t="str">
        <f>'t1'!A18</f>
        <v>Qualifica funzionale I </v>
      </c>
      <c r="B18" s="391" t="str">
        <f>'t1'!B18</f>
        <v>0F1AMM</v>
      </c>
      <c r="C18" s="507">
        <f>('t1'!L18+'t1'!M18)</f>
        <v>0</v>
      </c>
      <c r="D18" s="417">
        <f>'t5'!M18+'t5'!N18</f>
        <v>0</v>
      </c>
      <c r="E18" s="417">
        <f>'t4'!AD18</f>
        <v>0</v>
      </c>
      <c r="F18" s="511">
        <f>'t12'!C18</f>
        <v>0</v>
      </c>
      <c r="G18" s="442" t="str">
        <f t="shared" si="0"/>
        <v>OK</v>
      </c>
    </row>
    <row r="19" spans="1:7" ht="12.75">
      <c r="A19" s="167" t="str">
        <f>'t1'!A19</f>
        <v>Ufficiale forestale - q.f. 9</v>
      </c>
      <c r="B19" s="391" t="str">
        <f>'t1'!B19</f>
        <v>0F9582</v>
      </c>
      <c r="C19" s="507">
        <f>('t1'!L19+'t1'!M19)</f>
        <v>0</v>
      </c>
      <c r="D19" s="417">
        <f>'t5'!M19+'t5'!N19</f>
        <v>0</v>
      </c>
      <c r="E19" s="417">
        <f>'t4'!AD19</f>
        <v>0</v>
      </c>
      <c r="F19" s="511">
        <f>'t12'!C19</f>
        <v>0</v>
      </c>
      <c r="G19" s="442" t="str">
        <f t="shared" si="0"/>
        <v>OK</v>
      </c>
    </row>
    <row r="20" spans="1:7" ht="12.75">
      <c r="A20" s="167" t="str">
        <f>'t1'!A20</f>
        <v>Ispettore/Ispettrice forestale - q.f. 7</v>
      </c>
      <c r="B20" s="391" t="str">
        <f>'t1'!B20</f>
        <v>0F7191</v>
      </c>
      <c r="C20" s="507">
        <f>('t1'!L20+'t1'!M20)</f>
        <v>0</v>
      </c>
      <c r="D20" s="417">
        <f>'t5'!M20+'t5'!N20</f>
        <v>0</v>
      </c>
      <c r="E20" s="417">
        <f>'t4'!AD20</f>
        <v>0</v>
      </c>
      <c r="F20" s="511">
        <f>'t12'!C20</f>
        <v>0</v>
      </c>
      <c r="G20" s="442" t="str">
        <f t="shared" si="0"/>
        <v>OK</v>
      </c>
    </row>
    <row r="21" spans="1:7" ht="12.75">
      <c r="A21" s="167" t="str">
        <f>'t1'!A21</f>
        <v>Sovrintendente forestale - q.f. 6</v>
      </c>
      <c r="B21" s="391" t="str">
        <f>'t1'!B21</f>
        <v>0F6197</v>
      </c>
      <c r="C21" s="507">
        <f>('t1'!L21+'t1'!M21)</f>
        <v>0</v>
      </c>
      <c r="D21" s="417">
        <f>'t5'!M21+'t5'!N21</f>
        <v>0</v>
      </c>
      <c r="E21" s="417">
        <f>'t4'!AD21</f>
        <v>0</v>
      </c>
      <c r="F21" s="511">
        <f>'t12'!C21</f>
        <v>0</v>
      </c>
      <c r="G21" s="442" t="str">
        <f t="shared" si="0"/>
        <v>OK</v>
      </c>
    </row>
    <row r="22" spans="1:7" ht="12.75">
      <c r="A22" s="167" t="str">
        <f>'t1'!A22</f>
        <v>Agente ed assistente forestale q.f.5</v>
      </c>
      <c r="B22" s="391" t="str">
        <f>'t1'!B22</f>
        <v>0F5560</v>
      </c>
      <c r="C22" s="507">
        <f>('t1'!L22+'t1'!M22)</f>
        <v>0</v>
      </c>
      <c r="D22" s="417">
        <f>'t5'!M22+'t5'!N22</f>
        <v>0</v>
      </c>
      <c r="E22" s="417">
        <f>'t4'!AD22</f>
        <v>0</v>
      </c>
      <c r="F22" s="511">
        <f>'t12'!C22</f>
        <v>0</v>
      </c>
      <c r="G22" s="442" t="str">
        <f t="shared" si="0"/>
        <v>OK</v>
      </c>
    </row>
    <row r="23" spans="1:7" ht="12.75">
      <c r="A23" s="167" t="str">
        <f>'t1'!A23</f>
        <v>Esperto antincendio - q.f. 9</v>
      </c>
      <c r="B23" s="391" t="str">
        <f>'t1'!B23</f>
        <v>0F9IS3</v>
      </c>
      <c r="C23" s="507">
        <f>('t1'!L23+'t1'!M23)</f>
        <v>0</v>
      </c>
      <c r="D23" s="417">
        <f>'t5'!M23+'t5'!N23</f>
        <v>0</v>
      </c>
      <c r="E23" s="417">
        <f>'t4'!AD23</f>
        <v>0</v>
      </c>
      <c r="F23" s="511">
        <f>'t12'!C23</f>
        <v>0</v>
      </c>
      <c r="G23" s="442" t="str">
        <f t="shared" si="0"/>
        <v>OK</v>
      </c>
    </row>
    <row r="24" spans="1:7" ht="12.75">
      <c r="A24" s="167" t="str">
        <f>'t1'!A24</f>
        <v>Ispettore antincendi - q.f. 7</v>
      </c>
      <c r="B24" s="391" t="str">
        <f>'t1'!B24</f>
        <v>0F7IS2</v>
      </c>
      <c r="C24" s="507">
        <f>('t1'!L24+'t1'!M24)</f>
        <v>0</v>
      </c>
      <c r="D24" s="417">
        <f>'t5'!M24+'t5'!N24</f>
        <v>0</v>
      </c>
      <c r="E24" s="417">
        <f>'t4'!AD24</f>
        <v>0</v>
      </c>
      <c r="F24" s="511">
        <f>'t12'!C24</f>
        <v>0</v>
      </c>
      <c r="G24" s="442" t="str">
        <f t="shared" si="0"/>
        <v>OK</v>
      </c>
    </row>
    <row r="25" spans="1:7" ht="12.75">
      <c r="A25" s="167" t="str">
        <f>'t1'!A25</f>
        <v>Assistente antincendi - q.f. 6</v>
      </c>
      <c r="B25" s="391" t="str">
        <f>'t1'!B25</f>
        <v>0F6AS1</v>
      </c>
      <c r="C25" s="507">
        <f>('t1'!L25+'t1'!M25)</f>
        <v>0</v>
      </c>
      <c r="D25" s="417">
        <f>'t5'!M25+'t5'!N25</f>
        <v>0</v>
      </c>
      <c r="E25" s="417">
        <f>'t4'!AD25</f>
        <v>0</v>
      </c>
      <c r="F25" s="511">
        <f>'t12'!C25</f>
        <v>0</v>
      </c>
      <c r="G25" s="442" t="str">
        <f t="shared" si="0"/>
        <v>OK</v>
      </c>
    </row>
    <row r="26" spans="1:7" ht="12.75">
      <c r="A26" s="167" t="str">
        <f>'t1'!A26</f>
        <v>Capo squdra e reparto - q.f. 5</v>
      </c>
      <c r="B26" s="391" t="str">
        <f>'t1'!B26</f>
        <v>0F5CSR</v>
      </c>
      <c r="C26" s="507">
        <f>('t1'!L26+'t1'!M26)</f>
        <v>0</v>
      </c>
      <c r="D26" s="417">
        <f>'t5'!M26+'t5'!N26</f>
        <v>0</v>
      </c>
      <c r="E26" s="417">
        <f>'t4'!AD26</f>
        <v>0</v>
      </c>
      <c r="F26" s="511">
        <f>'t12'!C26</f>
        <v>0</v>
      </c>
      <c r="G26" s="442" t="str">
        <f t="shared" si="0"/>
        <v>OK</v>
      </c>
    </row>
    <row r="27" spans="1:7" ht="12.75">
      <c r="A27" s="167" t="str">
        <f>'t1'!A27</f>
        <v>Vigile del fuoco - q.f. 4</v>
      </c>
      <c r="B27" s="391" t="str">
        <f>'t1'!B27</f>
        <v>0F4VF1</v>
      </c>
      <c r="C27" s="507">
        <f>('t1'!L27+'t1'!M27)</f>
        <v>0</v>
      </c>
      <c r="D27" s="417">
        <f>'t5'!M27+'t5'!N27</f>
        <v>0</v>
      </c>
      <c r="E27" s="417">
        <f>'t4'!AD27</f>
        <v>0</v>
      </c>
      <c r="F27" s="511">
        <f>'t12'!C27</f>
        <v>0</v>
      </c>
      <c r="G27" s="442" t="str">
        <f t="shared" si="0"/>
        <v>OK</v>
      </c>
    </row>
    <row r="28" spans="1:7" ht="12.75">
      <c r="A28" s="167" t="str">
        <f>'t1'!A28</f>
        <v>Capo cantoniere - q.f  5</v>
      </c>
      <c r="B28" s="391" t="str">
        <f>'t1'!B28</f>
        <v>0F5CAN</v>
      </c>
      <c r="C28" s="507">
        <f>('t1'!L28+'t1'!M28)</f>
        <v>0</v>
      </c>
      <c r="D28" s="417">
        <f>'t5'!M28+'t5'!N28</f>
        <v>0</v>
      </c>
      <c r="E28" s="417">
        <f>'t4'!AD28</f>
        <v>0</v>
      </c>
      <c r="F28" s="511">
        <f>'t12'!C28</f>
        <v>0</v>
      </c>
      <c r="G28" s="442" t="str">
        <f t="shared" si="0"/>
        <v>OK</v>
      </c>
    </row>
    <row r="29" spans="1:7" ht="12.75">
      <c r="A29" s="167" t="str">
        <f>'t1'!A29</f>
        <v>Cantoniere specializzato - q.f 4</v>
      </c>
      <c r="B29" s="391" t="str">
        <f>'t1'!B29</f>
        <v>0F4CAN</v>
      </c>
      <c r="C29" s="507">
        <f>('t1'!L29+'t1'!M29)</f>
        <v>0</v>
      </c>
      <c r="D29" s="417">
        <f>'t5'!M29+'t5'!N29</f>
        <v>0</v>
      </c>
      <c r="E29" s="417">
        <f>'t4'!AD29</f>
        <v>0</v>
      </c>
      <c r="F29" s="511">
        <f>'t12'!C29</f>
        <v>0</v>
      </c>
      <c r="G29" s="442" t="str">
        <f t="shared" si="0"/>
        <v>OK</v>
      </c>
    </row>
    <row r="30" spans="1:7" ht="12.75">
      <c r="A30" s="167" t="str">
        <f>'t1'!A30</f>
        <v>Cantoniere - q.f  3</v>
      </c>
      <c r="B30" s="391" t="str">
        <f>'t1'!B30</f>
        <v>0F3CAN</v>
      </c>
      <c r="C30" s="507">
        <f>('t1'!L30+'t1'!M30)</f>
        <v>0</v>
      </c>
      <c r="D30" s="417">
        <f>'t5'!M30+'t5'!N30</f>
        <v>0</v>
      </c>
      <c r="E30" s="417">
        <f>'t4'!AD30</f>
        <v>0</v>
      </c>
      <c r="F30" s="511">
        <f>'t12'!C30</f>
        <v>0</v>
      </c>
      <c r="G30" s="442" t="str">
        <f t="shared" si="0"/>
        <v>OK</v>
      </c>
    </row>
    <row r="31" spans="1:7" ht="12.75">
      <c r="A31" s="167" t="str">
        <f>'t1'!A31</f>
        <v>Personale Contrattista</v>
      </c>
      <c r="B31" s="391" t="str">
        <f>'t1'!B31</f>
        <v>000061</v>
      </c>
      <c r="C31" s="507">
        <f>('t1'!L31+'t1'!M31)</f>
        <v>0</v>
      </c>
      <c r="D31" s="417">
        <f>'t5'!M31+'t5'!N31</f>
        <v>0</v>
      </c>
      <c r="E31" s="417">
        <f>'t4'!AD31</f>
        <v>0</v>
      </c>
      <c r="F31" s="511">
        <f>'t12'!C31</f>
        <v>0</v>
      </c>
      <c r="G31" s="442" t="str">
        <f t="shared" si="0"/>
        <v>OK</v>
      </c>
    </row>
    <row r="32" spans="1:7" ht="12.75">
      <c r="A32" s="167" t="str">
        <f>'t1'!A32</f>
        <v>Altre qualifiche</v>
      </c>
      <c r="B32" s="391" t="str">
        <f>'t1'!B32</f>
        <v>000000</v>
      </c>
      <c r="C32" s="507">
        <f>('t1'!L32+'t1'!M32)</f>
        <v>0</v>
      </c>
      <c r="D32" s="417">
        <f>'t5'!M32+'t5'!N32</f>
        <v>0</v>
      </c>
      <c r="E32" s="417">
        <f>'t4'!AD32</f>
        <v>0</v>
      </c>
      <c r="F32" s="511">
        <f>'t12'!C32</f>
        <v>0</v>
      </c>
      <c r="G32" s="442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I32"/>
  <sheetViews>
    <sheetView showGridLines="0" workbookViewId="0" topLeftCell="A1">
      <pane ySplit="5" topLeftCell="BM6" activePane="bottomLeft" state="frozen"/>
      <selection pane="topLeft" activeCell="C102" sqref="C102"/>
      <selection pane="bottomLeft" activeCell="I12" sqref="I12"/>
    </sheetView>
  </sheetViews>
  <sheetFormatPr defaultColWidth="9.33203125" defaultRowHeight="10.5"/>
  <cols>
    <col min="1" max="1" width="43.5" style="5" customWidth="1"/>
    <col min="2" max="2" width="11.33203125" style="7" customWidth="1"/>
    <col min="3" max="3" width="17.83203125" style="7" customWidth="1"/>
    <col min="4" max="4" width="26.66015625" style="440" customWidth="1"/>
    <col min="5" max="5" width="15.83203125" style="7" customWidth="1"/>
    <col min="6" max="6" width="9.33203125" style="135" customWidth="1"/>
  </cols>
  <sheetData>
    <row r="1" spans="1:9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G1" s="3"/>
      <c r="I1"/>
    </row>
    <row r="2" spans="3:9" s="5" customFormat="1" ht="12.75" customHeight="1">
      <c r="C2" s="732"/>
      <c r="D2" s="732"/>
      <c r="E2" s="732"/>
      <c r="F2" s="388"/>
      <c r="G2" s="3"/>
      <c r="I2"/>
    </row>
    <row r="3" spans="1:5" s="5" customFormat="1" ht="21" customHeight="1">
      <c r="A3" s="235" t="s">
        <v>220</v>
      </c>
      <c r="B3" s="7"/>
      <c r="D3" s="441"/>
      <c r="E3" s="7"/>
    </row>
    <row r="4" spans="1:5" ht="81.75" customHeight="1">
      <c r="A4" s="220" t="s">
        <v>191</v>
      </c>
      <c r="B4" s="222" t="s">
        <v>149</v>
      </c>
      <c r="C4" s="221" t="s">
        <v>276</v>
      </c>
      <c r="D4" s="509" t="s">
        <v>289</v>
      </c>
      <c r="E4" s="221" t="s">
        <v>290</v>
      </c>
    </row>
    <row r="5" spans="1:6" s="239" customFormat="1" ht="10.5">
      <c r="A5" s="219"/>
      <c r="B5" s="233"/>
      <c r="C5" s="237" t="s">
        <v>151</v>
      </c>
      <c r="D5" s="510" t="s">
        <v>152</v>
      </c>
      <c r="E5" s="237"/>
      <c r="F5" s="238"/>
    </row>
    <row r="6" spans="1:5" ht="12.75">
      <c r="A6" s="167" t="str">
        <f>'t1'!A6</f>
        <v>Segretario A</v>
      </c>
      <c r="B6" s="391" t="str">
        <f>'t1'!B6</f>
        <v>0D0102</v>
      </c>
      <c r="C6" s="417">
        <f>'t13'!N6</f>
        <v>0</v>
      </c>
      <c r="D6" s="511">
        <f>('t3'!G6+'t3'!H6+'t3'!I6+'t3'!J6)+('t12'!C6/12)</f>
        <v>0</v>
      </c>
      <c r="E6" s="442" t="str">
        <f>IF(OR((NOT(C6)),(AND(C6&gt;=0,D6&gt;0))),"OK","ERRORE")</f>
        <v>OK</v>
      </c>
    </row>
    <row r="7" spans="1:5" ht="12.75">
      <c r="A7" s="167" t="str">
        <f>'t1'!A7</f>
        <v>Segretario B</v>
      </c>
      <c r="B7" s="391" t="str">
        <f>'t1'!B7</f>
        <v>0D0103</v>
      </c>
      <c r="C7" s="417">
        <f>'t13'!N7</f>
        <v>0</v>
      </c>
      <c r="D7" s="511">
        <f>('t3'!G7+'t3'!H7+'t3'!I7+'t3'!J7)+('t12'!C7/12)</f>
        <v>0</v>
      </c>
      <c r="E7" s="442" t="str">
        <f aca="true" t="shared" si="0" ref="E7:E32">IF(OR((NOT(C7)),(AND(C7&gt;=0,D7&gt;0))),"OK","ERRORE")</f>
        <v>OK</v>
      </c>
    </row>
    <row r="8" spans="1:5" ht="12.75">
      <c r="A8" s="167" t="str">
        <f>'t1'!A8</f>
        <v>Segretario C</v>
      </c>
      <c r="B8" s="391" t="str">
        <f>'t1'!B8</f>
        <v>0D0485</v>
      </c>
      <c r="C8" s="417">
        <f>'t13'!N8</f>
        <v>0</v>
      </c>
      <c r="D8" s="511">
        <f>('t3'!G8+'t3'!H8+'t3'!I8+'t3'!J8)+('t12'!C8/12)</f>
        <v>0</v>
      </c>
      <c r="E8" s="442" t="str">
        <f t="shared" si="0"/>
        <v>OK</v>
      </c>
    </row>
    <row r="9" spans="1:5" ht="12.75">
      <c r="A9" s="167" t="str">
        <f>'t1'!A9</f>
        <v>Dirigenti</v>
      </c>
      <c r="B9" s="391" t="str">
        <f>'t1'!B9</f>
        <v>0D0164</v>
      </c>
      <c r="C9" s="417">
        <f>'t13'!N9</f>
        <v>0</v>
      </c>
      <c r="D9" s="511">
        <f>('t3'!G9+'t3'!H9+'t3'!I9+'t3'!J9)+('t12'!C9/12)</f>
        <v>0</v>
      </c>
      <c r="E9" s="442" t="str">
        <f t="shared" si="0"/>
        <v>OK</v>
      </c>
    </row>
    <row r="10" spans="1:5" ht="12.75">
      <c r="A10" s="167" t="str">
        <f>'t1'!A10</f>
        <v>Qualifica funzionale IX </v>
      </c>
      <c r="B10" s="391" t="str">
        <f>'t1'!B10</f>
        <v>0F9AMM</v>
      </c>
      <c r="C10" s="417">
        <f>'t13'!N10</f>
        <v>0</v>
      </c>
      <c r="D10" s="511">
        <f>('t3'!G10+'t3'!H10+'t3'!I10+'t3'!J10)+('t12'!C10/12)</f>
        <v>0</v>
      </c>
      <c r="E10" s="442" t="str">
        <f t="shared" si="0"/>
        <v>OK</v>
      </c>
    </row>
    <row r="11" spans="1:5" ht="12.75">
      <c r="A11" s="167" t="str">
        <f>'t1'!A11</f>
        <v>Qualifica funzionale VIII</v>
      </c>
      <c r="B11" s="391" t="str">
        <f>'t1'!B11</f>
        <v>0F8AMM</v>
      </c>
      <c r="C11" s="417">
        <f>'t13'!N11</f>
        <v>0</v>
      </c>
      <c r="D11" s="511">
        <f>('t3'!G11+'t3'!H11+'t3'!I11+'t3'!J11)+('t12'!C11/12)</f>
        <v>0</v>
      </c>
      <c r="E11" s="442" t="str">
        <f t="shared" si="0"/>
        <v>OK</v>
      </c>
    </row>
    <row r="12" spans="1:5" ht="12.75">
      <c r="A12" s="167" t="str">
        <f>'t1'!A12</f>
        <v>Qualifica funzionale VII </v>
      </c>
      <c r="B12" s="391" t="str">
        <f>'t1'!B12</f>
        <v>0F7AMM</v>
      </c>
      <c r="C12" s="417">
        <f>'t13'!N12</f>
        <v>0</v>
      </c>
      <c r="D12" s="511">
        <f>('t3'!G12+'t3'!H12+'t3'!I12+'t3'!J12)+('t12'!C12/12)</f>
        <v>0</v>
      </c>
      <c r="E12" s="442" t="str">
        <f t="shared" si="0"/>
        <v>OK</v>
      </c>
    </row>
    <row r="13" spans="1:5" ht="12.75">
      <c r="A13" s="167" t="str">
        <f>'t1'!A13</f>
        <v>Qualifica funzionale VI </v>
      </c>
      <c r="B13" s="391" t="str">
        <f>'t1'!B13</f>
        <v>0F6AMM</v>
      </c>
      <c r="C13" s="417">
        <f>'t13'!N13</f>
        <v>0</v>
      </c>
      <c r="D13" s="511">
        <f>('t3'!G13+'t3'!H13+'t3'!I13+'t3'!J13)+('t12'!C13/12)</f>
        <v>0</v>
      </c>
      <c r="E13" s="442" t="str">
        <f t="shared" si="0"/>
        <v>OK</v>
      </c>
    </row>
    <row r="14" spans="1:5" ht="12.75">
      <c r="A14" s="167" t="str">
        <f>'t1'!A14</f>
        <v>Qualifica funzionale V </v>
      </c>
      <c r="B14" s="391" t="str">
        <f>'t1'!B14</f>
        <v>0F5AMM</v>
      </c>
      <c r="C14" s="417">
        <f>'t13'!N14</f>
        <v>0</v>
      </c>
      <c r="D14" s="511">
        <f>('t3'!G14+'t3'!H14+'t3'!I14+'t3'!J14)+('t12'!C14/12)</f>
        <v>0</v>
      </c>
      <c r="E14" s="442" t="str">
        <f t="shared" si="0"/>
        <v>OK</v>
      </c>
    </row>
    <row r="15" spans="1:5" ht="12.75">
      <c r="A15" s="167" t="str">
        <f>'t1'!A15</f>
        <v>Qualifica funzionale IV </v>
      </c>
      <c r="B15" s="391" t="str">
        <f>'t1'!B15</f>
        <v>0F4AMM</v>
      </c>
      <c r="C15" s="417">
        <f>'t13'!N15</f>
        <v>0</v>
      </c>
      <c r="D15" s="511">
        <f>('t3'!G15+'t3'!H15+'t3'!I15+'t3'!J15)+('t12'!C15/12)</f>
        <v>0</v>
      </c>
      <c r="E15" s="442" t="str">
        <f t="shared" si="0"/>
        <v>OK</v>
      </c>
    </row>
    <row r="16" spans="1:5" ht="12.75">
      <c r="A16" s="167" t="str">
        <f>'t1'!A16</f>
        <v>Qualifica funzionale III </v>
      </c>
      <c r="B16" s="391" t="str">
        <f>'t1'!B16</f>
        <v>0F3AMM</v>
      </c>
      <c r="C16" s="417">
        <f>'t13'!N16</f>
        <v>0</v>
      </c>
      <c r="D16" s="511">
        <f>('t3'!G16+'t3'!H16+'t3'!I16+'t3'!J16)+('t12'!C16/12)</f>
        <v>0</v>
      </c>
      <c r="E16" s="442" t="str">
        <f t="shared" si="0"/>
        <v>OK</v>
      </c>
    </row>
    <row r="17" spans="1:5" ht="12.75">
      <c r="A17" s="167" t="str">
        <f>'t1'!A17</f>
        <v>Qualifica funzionale II </v>
      </c>
      <c r="B17" s="391" t="str">
        <f>'t1'!B17</f>
        <v>0F2AMM</v>
      </c>
      <c r="C17" s="417">
        <f>'t13'!N17</f>
        <v>0</v>
      </c>
      <c r="D17" s="511">
        <f>('t3'!G17+'t3'!H17+'t3'!I17+'t3'!J17)+('t12'!C17/12)</f>
        <v>0</v>
      </c>
      <c r="E17" s="442" t="str">
        <f t="shared" si="0"/>
        <v>OK</v>
      </c>
    </row>
    <row r="18" spans="1:5" ht="12.75">
      <c r="A18" s="167" t="str">
        <f>'t1'!A18</f>
        <v>Qualifica funzionale I </v>
      </c>
      <c r="B18" s="391" t="str">
        <f>'t1'!B18</f>
        <v>0F1AMM</v>
      </c>
      <c r="C18" s="417">
        <f>'t13'!N18</f>
        <v>0</v>
      </c>
      <c r="D18" s="511">
        <f>('t3'!G18+'t3'!H18+'t3'!I18+'t3'!J18)+('t12'!C18/12)</f>
        <v>0</v>
      </c>
      <c r="E18" s="442" t="str">
        <f t="shared" si="0"/>
        <v>OK</v>
      </c>
    </row>
    <row r="19" spans="1:5" ht="12.75">
      <c r="A19" s="167" t="str">
        <f>'t1'!A19</f>
        <v>Ufficiale forestale - q.f. 9</v>
      </c>
      <c r="B19" s="391" t="str">
        <f>'t1'!B19</f>
        <v>0F9582</v>
      </c>
      <c r="C19" s="417">
        <f>'t13'!N19</f>
        <v>0</v>
      </c>
      <c r="D19" s="511">
        <f>('t3'!G19+'t3'!H19+'t3'!I19+'t3'!J19)+('t12'!C19/12)</f>
        <v>0</v>
      </c>
      <c r="E19" s="442" t="str">
        <f t="shared" si="0"/>
        <v>OK</v>
      </c>
    </row>
    <row r="20" spans="1:5" ht="12.75">
      <c r="A20" s="167" t="str">
        <f>'t1'!A20</f>
        <v>Ispettore/Ispettrice forestale - q.f. 7</v>
      </c>
      <c r="B20" s="391" t="str">
        <f>'t1'!B20</f>
        <v>0F7191</v>
      </c>
      <c r="C20" s="417">
        <f>'t13'!N20</f>
        <v>0</v>
      </c>
      <c r="D20" s="511">
        <f>('t3'!G20+'t3'!H20+'t3'!I20+'t3'!J20)+('t12'!C20/12)</f>
        <v>0</v>
      </c>
      <c r="E20" s="442" t="str">
        <f t="shared" si="0"/>
        <v>OK</v>
      </c>
    </row>
    <row r="21" spans="1:5" ht="12.75">
      <c r="A21" s="167" t="str">
        <f>'t1'!A21</f>
        <v>Sovrintendente forestale - q.f. 6</v>
      </c>
      <c r="B21" s="391" t="str">
        <f>'t1'!B21</f>
        <v>0F6197</v>
      </c>
      <c r="C21" s="417">
        <f>'t13'!N21</f>
        <v>0</v>
      </c>
      <c r="D21" s="511">
        <f>('t3'!G21+'t3'!H21+'t3'!I21+'t3'!J21)+('t12'!C21/12)</f>
        <v>0</v>
      </c>
      <c r="E21" s="442" t="str">
        <f t="shared" si="0"/>
        <v>OK</v>
      </c>
    </row>
    <row r="22" spans="1:5" ht="12.75">
      <c r="A22" s="167" t="str">
        <f>'t1'!A22</f>
        <v>Agente ed assistente forestale q.f.5</v>
      </c>
      <c r="B22" s="391" t="str">
        <f>'t1'!B22</f>
        <v>0F5560</v>
      </c>
      <c r="C22" s="417">
        <f>'t13'!N22</f>
        <v>0</v>
      </c>
      <c r="D22" s="511">
        <f>('t3'!G22+'t3'!H22+'t3'!I22+'t3'!J22)+('t12'!C22/12)</f>
        <v>0</v>
      </c>
      <c r="E22" s="442" t="str">
        <f t="shared" si="0"/>
        <v>OK</v>
      </c>
    </row>
    <row r="23" spans="1:5" ht="12.75">
      <c r="A23" s="167" t="str">
        <f>'t1'!A23</f>
        <v>Esperto antincendio - q.f. 9</v>
      </c>
      <c r="B23" s="391" t="str">
        <f>'t1'!B23</f>
        <v>0F9IS3</v>
      </c>
      <c r="C23" s="417">
        <f>'t13'!N23</f>
        <v>0</v>
      </c>
      <c r="D23" s="511">
        <f>('t3'!G23+'t3'!H23+'t3'!I23+'t3'!J23)+('t12'!C23/12)</f>
        <v>0</v>
      </c>
      <c r="E23" s="442" t="str">
        <f t="shared" si="0"/>
        <v>OK</v>
      </c>
    </row>
    <row r="24" spans="1:5" ht="12.75">
      <c r="A24" s="167" t="str">
        <f>'t1'!A24</f>
        <v>Ispettore antincendi - q.f. 7</v>
      </c>
      <c r="B24" s="391" t="str">
        <f>'t1'!B24</f>
        <v>0F7IS2</v>
      </c>
      <c r="C24" s="417">
        <f>'t13'!N24</f>
        <v>0</v>
      </c>
      <c r="D24" s="511">
        <f>('t3'!G24+'t3'!H24+'t3'!I24+'t3'!J24)+('t12'!C24/12)</f>
        <v>0</v>
      </c>
      <c r="E24" s="442" t="str">
        <f t="shared" si="0"/>
        <v>OK</v>
      </c>
    </row>
    <row r="25" spans="1:5" ht="12.75">
      <c r="A25" s="167" t="str">
        <f>'t1'!A25</f>
        <v>Assistente antincendi - q.f. 6</v>
      </c>
      <c r="B25" s="391" t="str">
        <f>'t1'!B25</f>
        <v>0F6AS1</v>
      </c>
      <c r="C25" s="417">
        <f>'t13'!N25</f>
        <v>0</v>
      </c>
      <c r="D25" s="511">
        <f>('t3'!G25+'t3'!H25+'t3'!I25+'t3'!J25)+('t12'!C25/12)</f>
        <v>0</v>
      </c>
      <c r="E25" s="442" t="str">
        <f t="shared" si="0"/>
        <v>OK</v>
      </c>
    </row>
    <row r="26" spans="1:5" ht="12.75">
      <c r="A26" s="167" t="str">
        <f>'t1'!A26</f>
        <v>Capo squdra e reparto - q.f. 5</v>
      </c>
      <c r="B26" s="391" t="str">
        <f>'t1'!B26</f>
        <v>0F5CSR</v>
      </c>
      <c r="C26" s="417">
        <f>'t13'!N26</f>
        <v>0</v>
      </c>
      <c r="D26" s="511">
        <f>('t3'!G26+'t3'!H26+'t3'!I26+'t3'!J26)+('t12'!C26/12)</f>
        <v>0</v>
      </c>
      <c r="E26" s="442" t="str">
        <f t="shared" si="0"/>
        <v>OK</v>
      </c>
    </row>
    <row r="27" spans="1:5" ht="12.75">
      <c r="A27" s="167" t="str">
        <f>'t1'!A27</f>
        <v>Vigile del fuoco - q.f. 4</v>
      </c>
      <c r="B27" s="391" t="str">
        <f>'t1'!B27</f>
        <v>0F4VF1</v>
      </c>
      <c r="C27" s="417">
        <f>'t13'!N27</f>
        <v>0</v>
      </c>
      <c r="D27" s="511">
        <f>('t3'!G27+'t3'!H27+'t3'!I27+'t3'!J27)+('t12'!C27/12)</f>
        <v>0</v>
      </c>
      <c r="E27" s="442" t="str">
        <f t="shared" si="0"/>
        <v>OK</v>
      </c>
    </row>
    <row r="28" spans="1:5" ht="12.75">
      <c r="A28" s="167" t="str">
        <f>'t1'!A28</f>
        <v>Capo cantoniere - q.f  5</v>
      </c>
      <c r="B28" s="391" t="str">
        <f>'t1'!B28</f>
        <v>0F5CAN</v>
      </c>
      <c r="C28" s="417">
        <f>'t13'!N28</f>
        <v>0</v>
      </c>
      <c r="D28" s="511">
        <f>('t3'!G28+'t3'!H28+'t3'!I28+'t3'!J28)+('t12'!C28/12)</f>
        <v>0</v>
      </c>
      <c r="E28" s="442" t="str">
        <f t="shared" si="0"/>
        <v>OK</v>
      </c>
    </row>
    <row r="29" spans="1:5" ht="12.75">
      <c r="A29" s="167" t="str">
        <f>'t1'!A29</f>
        <v>Cantoniere specializzato - q.f 4</v>
      </c>
      <c r="B29" s="391" t="str">
        <f>'t1'!B29</f>
        <v>0F4CAN</v>
      </c>
      <c r="C29" s="417">
        <f>'t13'!N29</f>
        <v>0</v>
      </c>
      <c r="D29" s="511">
        <f>('t3'!G29+'t3'!H29+'t3'!I29+'t3'!J29)+('t12'!C29/12)</f>
        <v>0</v>
      </c>
      <c r="E29" s="442" t="str">
        <f t="shared" si="0"/>
        <v>OK</v>
      </c>
    </row>
    <row r="30" spans="1:5" ht="12.75">
      <c r="A30" s="167" t="str">
        <f>'t1'!A30</f>
        <v>Cantoniere - q.f  3</v>
      </c>
      <c r="B30" s="391" t="str">
        <f>'t1'!B30</f>
        <v>0F3CAN</v>
      </c>
      <c r="C30" s="417">
        <f>'t13'!N30</f>
        <v>0</v>
      </c>
      <c r="D30" s="511">
        <f>('t3'!G30+'t3'!H30+'t3'!I30+'t3'!J30)+('t12'!C30/12)</f>
        <v>0</v>
      </c>
      <c r="E30" s="442" t="str">
        <f t="shared" si="0"/>
        <v>OK</v>
      </c>
    </row>
    <row r="31" spans="1:5" ht="12.75">
      <c r="A31" s="167" t="str">
        <f>'t1'!A31</f>
        <v>Personale Contrattista</v>
      </c>
      <c r="B31" s="391" t="str">
        <f>'t1'!B31</f>
        <v>000061</v>
      </c>
      <c r="C31" s="417">
        <f>'t13'!N31</f>
        <v>0</v>
      </c>
      <c r="D31" s="511">
        <f>('t3'!G31+'t3'!H31+'t3'!I31+'t3'!J31)+('t12'!C31/12)</f>
        <v>0</v>
      </c>
      <c r="E31" s="442" t="str">
        <f t="shared" si="0"/>
        <v>OK</v>
      </c>
    </row>
    <row r="32" spans="1:5" ht="12.75">
      <c r="A32" s="167" t="str">
        <f>'t1'!A32</f>
        <v>Altre qualifiche</v>
      </c>
      <c r="B32" s="391" t="str">
        <f>'t1'!B32</f>
        <v>000000</v>
      </c>
      <c r="C32" s="417">
        <f>'t13'!N32</f>
        <v>0</v>
      </c>
      <c r="D32" s="511">
        <f>('t3'!G32+'t3'!H32+'t3'!I32+'t3'!J32)+('t12'!C32/12)</f>
        <v>0</v>
      </c>
      <c r="E32" s="442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2"/>
  <sheetViews>
    <sheetView showGridLines="0" workbookViewId="0" topLeftCell="A1">
      <selection activeCell="A2" sqref="A2"/>
    </sheetView>
  </sheetViews>
  <sheetFormatPr defaultColWidth="9.33203125" defaultRowHeight="10.5"/>
  <cols>
    <col min="1" max="1" width="52" style="5" customWidth="1"/>
    <col min="2" max="2" width="10" style="7" customWidth="1"/>
    <col min="3" max="9" width="17.83203125" style="7" customWidth="1"/>
    <col min="10" max="11" width="17.83203125" style="7" hidden="1" customWidth="1"/>
  </cols>
  <sheetData>
    <row r="1" spans="1:14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3"/>
      <c r="N1"/>
    </row>
    <row r="2" spans="4:14" s="5" customFormat="1" ht="12.75" customHeight="1">
      <c r="D2" s="732"/>
      <c r="E2" s="732"/>
      <c r="F2" s="732"/>
      <c r="G2" s="732"/>
      <c r="H2" s="732"/>
      <c r="I2" s="732"/>
      <c r="J2" s="732"/>
      <c r="K2" s="732"/>
      <c r="L2" s="3"/>
      <c r="N2"/>
    </row>
    <row r="3" spans="1:3" s="5" customFormat="1" ht="21" customHeight="1">
      <c r="A3" s="235" t="s">
        <v>398</v>
      </c>
      <c r="B3" s="7"/>
      <c r="C3" s="7"/>
    </row>
    <row r="4" spans="1:11" ht="45">
      <c r="A4" s="220" t="s">
        <v>191</v>
      </c>
      <c r="B4" s="222" t="s">
        <v>149</v>
      </c>
      <c r="C4" s="221" t="s">
        <v>399</v>
      </c>
      <c r="D4" s="221" t="s">
        <v>400</v>
      </c>
      <c r="E4" s="221" t="s">
        <v>401</v>
      </c>
      <c r="F4" s="221" t="s">
        <v>402</v>
      </c>
      <c r="G4" s="221" t="s">
        <v>403</v>
      </c>
      <c r="H4" s="221" t="s">
        <v>404</v>
      </c>
      <c r="I4" s="221" t="s">
        <v>405</v>
      </c>
      <c r="J4" s="221" t="s">
        <v>406</v>
      </c>
      <c r="K4" s="221" t="s">
        <v>407</v>
      </c>
    </row>
    <row r="5" spans="1:11" s="239" customFormat="1" ht="10.5">
      <c r="A5" s="219"/>
      <c r="B5" s="233"/>
      <c r="C5" s="233" t="s">
        <v>151</v>
      </c>
      <c r="D5" s="237" t="s">
        <v>152</v>
      </c>
      <c r="E5" s="237" t="s">
        <v>153</v>
      </c>
      <c r="F5" s="237" t="s">
        <v>154</v>
      </c>
      <c r="G5" s="237" t="s">
        <v>155</v>
      </c>
      <c r="H5" s="237" t="s">
        <v>179</v>
      </c>
      <c r="I5" s="237"/>
      <c r="J5" s="237"/>
      <c r="K5" s="237"/>
    </row>
    <row r="6" spans="1:11" ht="12.75">
      <c r="A6" s="167" t="str">
        <f>'t1'!A6</f>
        <v>Segretario A</v>
      </c>
      <c r="B6" s="391" t="str">
        <f>'t1'!B6</f>
        <v>0D0102</v>
      </c>
      <c r="C6" s="417">
        <f>'t11'!Q8+'t11'!R8</f>
        <v>0</v>
      </c>
      <c r="D6" s="417">
        <f>'t1'!L6+'t1'!M6</f>
        <v>0</v>
      </c>
      <c r="E6" s="417">
        <f>'t3'!G6+'t3'!H6+'t3'!I6+'t3'!J6</f>
        <v>0</v>
      </c>
      <c r="F6" s="417">
        <f>'t4'!AD6</f>
        <v>0</v>
      </c>
      <c r="G6" s="415">
        <f>'t4'!C33</f>
        <v>0</v>
      </c>
      <c r="H6" s="417">
        <f>'t5'!M6+'t5'!N6</f>
        <v>0</v>
      </c>
      <c r="I6" s="442" t="str">
        <f aca="true" t="shared" si="0" ref="I6:I32">IF(AND(J6="OK",K6="OK"),"OK","ERRORE")</f>
        <v>OK</v>
      </c>
      <c r="J6" s="442" t="str">
        <f aca="true" t="shared" si="1" ref="J6:J32">IF(AND(C6&gt;0,D6=0,E6=0,F6=0,G6=0,H6=0),"KO","OK")</f>
        <v>OK</v>
      </c>
      <c r="K6" s="442" t="str">
        <f aca="true" t="shared" si="2" ref="K6:K32">IF(AND(C6=0,OR(D6&gt;0,E6&gt;0,F6&gt;0,G6&gt;0,H6&gt;0)),"KO","OK")</f>
        <v>OK</v>
      </c>
    </row>
    <row r="7" spans="1:11" ht="12.75">
      <c r="A7" s="167" t="str">
        <f>'t1'!A7</f>
        <v>Segretario B</v>
      </c>
      <c r="B7" s="391" t="str">
        <f>'t1'!B7</f>
        <v>0D0103</v>
      </c>
      <c r="C7" s="417">
        <f>'t11'!Q9+'t11'!R9</f>
        <v>0</v>
      </c>
      <c r="D7" s="417">
        <f>'t1'!L7+'t1'!M7</f>
        <v>0</v>
      </c>
      <c r="E7" s="417">
        <f>'t3'!G7+'t3'!H7+'t3'!I7+'t3'!J7</f>
        <v>0</v>
      </c>
      <c r="F7" s="417">
        <f>'t4'!AD7</f>
        <v>0</v>
      </c>
      <c r="G7" s="415">
        <f>'t4'!D33</f>
        <v>0</v>
      </c>
      <c r="H7" s="417">
        <f>'t5'!M7+'t5'!N7</f>
        <v>0</v>
      </c>
      <c r="I7" s="442" t="str">
        <f t="shared" si="0"/>
        <v>OK</v>
      </c>
      <c r="J7" s="442" t="str">
        <f t="shared" si="1"/>
        <v>OK</v>
      </c>
      <c r="K7" s="442" t="str">
        <f t="shared" si="2"/>
        <v>OK</v>
      </c>
    </row>
    <row r="8" spans="1:11" ht="12.75">
      <c r="A8" s="167" t="str">
        <f>'t1'!A8</f>
        <v>Segretario C</v>
      </c>
      <c r="B8" s="391" t="str">
        <f>'t1'!B8</f>
        <v>0D0485</v>
      </c>
      <c r="C8" s="417">
        <f>'t11'!Q10+'t11'!R10</f>
        <v>0</v>
      </c>
      <c r="D8" s="417">
        <f>'t1'!L8+'t1'!M8</f>
        <v>0</v>
      </c>
      <c r="E8" s="417">
        <f>'t3'!G8+'t3'!H8+'t3'!I8+'t3'!J8</f>
        <v>0</v>
      </c>
      <c r="F8" s="417">
        <f>'t4'!AD8</f>
        <v>0</v>
      </c>
      <c r="G8" s="415">
        <f>'t4'!E33</f>
        <v>0</v>
      </c>
      <c r="H8" s="417">
        <f>'t5'!M8+'t5'!N8</f>
        <v>0</v>
      </c>
      <c r="I8" s="442" t="str">
        <f t="shared" si="0"/>
        <v>OK</v>
      </c>
      <c r="J8" s="442" t="str">
        <f t="shared" si="1"/>
        <v>OK</v>
      </c>
      <c r="K8" s="442" t="str">
        <f t="shared" si="2"/>
        <v>OK</v>
      </c>
    </row>
    <row r="9" spans="1:11" ht="12.75">
      <c r="A9" s="167" t="str">
        <f>'t1'!A9</f>
        <v>Dirigenti</v>
      </c>
      <c r="B9" s="391" t="str">
        <f>'t1'!B9</f>
        <v>0D0164</v>
      </c>
      <c r="C9" s="417">
        <f>'t11'!Q11+'t11'!R11</f>
        <v>0</v>
      </c>
      <c r="D9" s="417">
        <f>'t1'!L9+'t1'!M9</f>
        <v>0</v>
      </c>
      <c r="E9" s="417">
        <f>'t3'!G9+'t3'!H9+'t3'!I9+'t3'!J9</f>
        <v>0</v>
      </c>
      <c r="F9" s="417">
        <f>'t4'!AD9</f>
        <v>0</v>
      </c>
      <c r="G9" s="415">
        <f>'t4'!F33</f>
        <v>0</v>
      </c>
      <c r="H9" s="417">
        <f>'t5'!M9+'t5'!N9</f>
        <v>0</v>
      </c>
      <c r="I9" s="442" t="str">
        <f t="shared" si="0"/>
        <v>OK</v>
      </c>
      <c r="J9" s="442" t="str">
        <f t="shared" si="1"/>
        <v>OK</v>
      </c>
      <c r="K9" s="442" t="str">
        <f t="shared" si="2"/>
        <v>OK</v>
      </c>
    </row>
    <row r="10" spans="1:11" ht="12.75">
      <c r="A10" s="167" t="str">
        <f>'t1'!A10</f>
        <v>Qualifica funzionale IX </v>
      </c>
      <c r="B10" s="391" t="str">
        <f>'t1'!B10</f>
        <v>0F9AMM</v>
      </c>
      <c r="C10" s="417">
        <f>'t11'!Q12+'t11'!R12</f>
        <v>0</v>
      </c>
      <c r="D10" s="417">
        <f>'t1'!L10+'t1'!M10</f>
        <v>0</v>
      </c>
      <c r="E10" s="417">
        <f>'t3'!G10+'t3'!H10+'t3'!I10+'t3'!J10</f>
        <v>0</v>
      </c>
      <c r="F10" s="417">
        <f>'t4'!AD10</f>
        <v>0</v>
      </c>
      <c r="G10" s="415">
        <f>'t4'!G33</f>
        <v>0</v>
      </c>
      <c r="H10" s="417">
        <f>'t5'!M10+'t5'!N10</f>
        <v>0</v>
      </c>
      <c r="I10" s="442" t="str">
        <f t="shared" si="0"/>
        <v>OK</v>
      </c>
      <c r="J10" s="442" t="str">
        <f t="shared" si="1"/>
        <v>OK</v>
      </c>
      <c r="K10" s="442" t="str">
        <f t="shared" si="2"/>
        <v>OK</v>
      </c>
    </row>
    <row r="11" spans="1:11" ht="12.75">
      <c r="A11" s="167" t="str">
        <f>'t1'!A11</f>
        <v>Qualifica funzionale VIII</v>
      </c>
      <c r="B11" s="391" t="str">
        <f>'t1'!B11</f>
        <v>0F8AMM</v>
      </c>
      <c r="C11" s="417">
        <f>'t11'!Q13+'t11'!R13</f>
        <v>0</v>
      </c>
      <c r="D11" s="417">
        <f>'t1'!L11+'t1'!M11</f>
        <v>0</v>
      </c>
      <c r="E11" s="417">
        <f>'t3'!G11+'t3'!H11+'t3'!I11+'t3'!J11</f>
        <v>0</v>
      </c>
      <c r="F11" s="417">
        <f>'t4'!AD11</f>
        <v>0</v>
      </c>
      <c r="G11" s="415">
        <f>'t4'!H33</f>
        <v>0</v>
      </c>
      <c r="H11" s="417">
        <f>'t5'!M11+'t5'!N11</f>
        <v>0</v>
      </c>
      <c r="I11" s="442" t="str">
        <f t="shared" si="0"/>
        <v>OK</v>
      </c>
      <c r="J11" s="442" t="str">
        <f t="shared" si="1"/>
        <v>OK</v>
      </c>
      <c r="K11" s="442" t="str">
        <f t="shared" si="2"/>
        <v>OK</v>
      </c>
    </row>
    <row r="12" spans="1:11" ht="12.75">
      <c r="A12" s="167" t="str">
        <f>'t1'!A12</f>
        <v>Qualifica funzionale VII </v>
      </c>
      <c r="B12" s="391" t="str">
        <f>'t1'!B12</f>
        <v>0F7AMM</v>
      </c>
      <c r="C12" s="417">
        <f>'t11'!Q14+'t11'!R14</f>
        <v>0</v>
      </c>
      <c r="D12" s="417">
        <f>'t1'!L12+'t1'!M12</f>
        <v>0</v>
      </c>
      <c r="E12" s="417">
        <f>'t3'!G12+'t3'!H12+'t3'!I12+'t3'!J12</f>
        <v>0</v>
      </c>
      <c r="F12" s="417">
        <f>'t4'!AD12</f>
        <v>0</v>
      </c>
      <c r="G12" s="415">
        <f>'t4'!I33</f>
        <v>0</v>
      </c>
      <c r="H12" s="417">
        <f>'t5'!M12+'t5'!N12</f>
        <v>0</v>
      </c>
      <c r="I12" s="442" t="str">
        <f t="shared" si="0"/>
        <v>OK</v>
      </c>
      <c r="J12" s="442" t="str">
        <f t="shared" si="1"/>
        <v>OK</v>
      </c>
      <c r="K12" s="442" t="str">
        <f t="shared" si="2"/>
        <v>OK</v>
      </c>
    </row>
    <row r="13" spans="1:11" ht="12.75">
      <c r="A13" s="167" t="str">
        <f>'t1'!A13</f>
        <v>Qualifica funzionale VI </v>
      </c>
      <c r="B13" s="391" t="str">
        <f>'t1'!B13</f>
        <v>0F6AMM</v>
      </c>
      <c r="C13" s="417">
        <f>'t11'!Q15+'t11'!R15</f>
        <v>0</v>
      </c>
      <c r="D13" s="417">
        <f>'t1'!L13+'t1'!M13</f>
        <v>0</v>
      </c>
      <c r="E13" s="417">
        <f>'t3'!G13+'t3'!H13+'t3'!I13+'t3'!J13</f>
        <v>0</v>
      </c>
      <c r="F13" s="417">
        <f>'t4'!AD13</f>
        <v>0</v>
      </c>
      <c r="G13" s="415">
        <f>'t4'!J33</f>
        <v>0</v>
      </c>
      <c r="H13" s="417">
        <f>'t5'!M13+'t5'!N13</f>
        <v>0</v>
      </c>
      <c r="I13" s="442" t="str">
        <f t="shared" si="0"/>
        <v>OK</v>
      </c>
      <c r="J13" s="442" t="str">
        <f t="shared" si="1"/>
        <v>OK</v>
      </c>
      <c r="K13" s="442" t="str">
        <f t="shared" si="2"/>
        <v>OK</v>
      </c>
    </row>
    <row r="14" spans="1:11" ht="12.75">
      <c r="A14" s="167" t="str">
        <f>'t1'!A14</f>
        <v>Qualifica funzionale V </v>
      </c>
      <c r="B14" s="391" t="str">
        <f>'t1'!B14</f>
        <v>0F5AMM</v>
      </c>
      <c r="C14" s="417">
        <f>'t11'!Q16+'t11'!R16</f>
        <v>0</v>
      </c>
      <c r="D14" s="417">
        <f>'t1'!L14+'t1'!M14</f>
        <v>0</v>
      </c>
      <c r="E14" s="417">
        <f>'t3'!G14+'t3'!H14+'t3'!I14+'t3'!J14</f>
        <v>0</v>
      </c>
      <c r="F14" s="417">
        <f>'t4'!AD14</f>
        <v>0</v>
      </c>
      <c r="G14" s="415">
        <f>'t4'!K33</f>
        <v>0</v>
      </c>
      <c r="H14" s="417">
        <f>'t5'!M14+'t5'!N14</f>
        <v>0</v>
      </c>
      <c r="I14" s="442" t="str">
        <f t="shared" si="0"/>
        <v>OK</v>
      </c>
      <c r="J14" s="442" t="str">
        <f t="shared" si="1"/>
        <v>OK</v>
      </c>
      <c r="K14" s="442" t="str">
        <f t="shared" si="2"/>
        <v>OK</v>
      </c>
    </row>
    <row r="15" spans="1:11" ht="12.75">
      <c r="A15" s="167" t="str">
        <f>'t1'!A15</f>
        <v>Qualifica funzionale IV </v>
      </c>
      <c r="B15" s="391" t="str">
        <f>'t1'!B15</f>
        <v>0F4AMM</v>
      </c>
      <c r="C15" s="417">
        <f>'t11'!Q17+'t11'!R17</f>
        <v>0</v>
      </c>
      <c r="D15" s="417">
        <f>'t1'!L15+'t1'!M15</f>
        <v>0</v>
      </c>
      <c r="E15" s="417">
        <f>'t3'!G15+'t3'!H15+'t3'!I15+'t3'!J15</f>
        <v>0</v>
      </c>
      <c r="F15" s="417">
        <f>'t4'!AD15</f>
        <v>0</v>
      </c>
      <c r="G15" s="415">
        <f>'t4'!L33</f>
        <v>0</v>
      </c>
      <c r="H15" s="417">
        <f>'t5'!M15+'t5'!N15</f>
        <v>0</v>
      </c>
      <c r="I15" s="442" t="str">
        <f t="shared" si="0"/>
        <v>OK</v>
      </c>
      <c r="J15" s="442" t="str">
        <f t="shared" si="1"/>
        <v>OK</v>
      </c>
      <c r="K15" s="442" t="str">
        <f t="shared" si="2"/>
        <v>OK</v>
      </c>
    </row>
    <row r="16" spans="1:11" ht="12.75">
      <c r="A16" s="167" t="str">
        <f>'t1'!A16</f>
        <v>Qualifica funzionale III </v>
      </c>
      <c r="B16" s="391" t="str">
        <f>'t1'!B16</f>
        <v>0F3AMM</v>
      </c>
      <c r="C16" s="417">
        <f>'t11'!Q18+'t11'!R18</f>
        <v>0</v>
      </c>
      <c r="D16" s="417">
        <f>'t1'!L16+'t1'!M16</f>
        <v>0</v>
      </c>
      <c r="E16" s="417">
        <f>'t3'!G16+'t3'!H16+'t3'!I16+'t3'!J16</f>
        <v>0</v>
      </c>
      <c r="F16" s="417">
        <f>'t4'!AD16</f>
        <v>0</v>
      </c>
      <c r="G16" s="415">
        <f>'t4'!M33</f>
        <v>0</v>
      </c>
      <c r="H16" s="417">
        <f>'t5'!M16+'t5'!N16</f>
        <v>0</v>
      </c>
      <c r="I16" s="442" t="str">
        <f t="shared" si="0"/>
        <v>OK</v>
      </c>
      <c r="J16" s="442" t="str">
        <f t="shared" si="1"/>
        <v>OK</v>
      </c>
      <c r="K16" s="442" t="str">
        <f t="shared" si="2"/>
        <v>OK</v>
      </c>
    </row>
    <row r="17" spans="1:11" ht="12.75">
      <c r="A17" s="167" t="str">
        <f>'t1'!A17</f>
        <v>Qualifica funzionale II </v>
      </c>
      <c r="B17" s="391" t="str">
        <f>'t1'!B17</f>
        <v>0F2AMM</v>
      </c>
      <c r="C17" s="417">
        <f>'t11'!Q19+'t11'!R19</f>
        <v>0</v>
      </c>
      <c r="D17" s="417">
        <f>'t1'!L17+'t1'!M17</f>
        <v>0</v>
      </c>
      <c r="E17" s="417">
        <f>'t3'!G17+'t3'!H17+'t3'!I17+'t3'!J17</f>
        <v>0</v>
      </c>
      <c r="F17" s="417">
        <f>'t4'!AD17</f>
        <v>0</v>
      </c>
      <c r="G17" s="415">
        <f>'t4'!N33</f>
        <v>0</v>
      </c>
      <c r="H17" s="417">
        <f>'t5'!M17+'t5'!N17</f>
        <v>0</v>
      </c>
      <c r="I17" s="442" t="str">
        <f t="shared" si="0"/>
        <v>OK</v>
      </c>
      <c r="J17" s="442" t="str">
        <f t="shared" si="1"/>
        <v>OK</v>
      </c>
      <c r="K17" s="442" t="str">
        <f t="shared" si="2"/>
        <v>OK</v>
      </c>
    </row>
    <row r="18" spans="1:11" ht="12.75">
      <c r="A18" s="167" t="str">
        <f>'t1'!A18</f>
        <v>Qualifica funzionale I </v>
      </c>
      <c r="B18" s="391" t="str">
        <f>'t1'!B18</f>
        <v>0F1AMM</v>
      </c>
      <c r="C18" s="417">
        <f>'t11'!Q20+'t11'!R20</f>
        <v>0</v>
      </c>
      <c r="D18" s="417">
        <f>'t1'!L18+'t1'!M18</f>
        <v>0</v>
      </c>
      <c r="E18" s="417">
        <f>'t3'!G18+'t3'!H18+'t3'!I18+'t3'!J18</f>
        <v>0</v>
      </c>
      <c r="F18" s="417">
        <f>'t4'!AD18</f>
        <v>0</v>
      </c>
      <c r="G18" s="415">
        <f>'t4'!O33</f>
        <v>0</v>
      </c>
      <c r="H18" s="417">
        <f>'t5'!M18+'t5'!N18</f>
        <v>0</v>
      </c>
      <c r="I18" s="442" t="str">
        <f t="shared" si="0"/>
        <v>OK</v>
      </c>
      <c r="J18" s="442" t="str">
        <f t="shared" si="1"/>
        <v>OK</v>
      </c>
      <c r="K18" s="442" t="str">
        <f t="shared" si="2"/>
        <v>OK</v>
      </c>
    </row>
    <row r="19" spans="1:11" ht="12.75">
      <c r="A19" s="167" t="str">
        <f>'t1'!A19</f>
        <v>Ufficiale forestale - q.f. 9</v>
      </c>
      <c r="B19" s="391" t="str">
        <f>'t1'!B19</f>
        <v>0F9582</v>
      </c>
      <c r="C19" s="417">
        <f>'t11'!Q21+'t11'!R21</f>
        <v>0</v>
      </c>
      <c r="D19" s="417">
        <f>'t1'!L19+'t1'!M19</f>
        <v>0</v>
      </c>
      <c r="E19" s="417">
        <f>'t3'!G19+'t3'!H19+'t3'!I19+'t3'!J19</f>
        <v>0</v>
      </c>
      <c r="F19" s="417">
        <f>'t4'!AD19</f>
        <v>0</v>
      </c>
      <c r="G19" s="415">
        <f>'t4'!P33</f>
        <v>0</v>
      </c>
      <c r="H19" s="417">
        <f>'t5'!M19+'t5'!N19</f>
        <v>0</v>
      </c>
      <c r="I19" s="442" t="str">
        <f t="shared" si="0"/>
        <v>OK</v>
      </c>
      <c r="J19" s="442" t="str">
        <f t="shared" si="1"/>
        <v>OK</v>
      </c>
      <c r="K19" s="442" t="str">
        <f t="shared" si="2"/>
        <v>OK</v>
      </c>
    </row>
    <row r="20" spans="1:11" ht="12.75">
      <c r="A20" s="167" t="str">
        <f>'t1'!A20</f>
        <v>Ispettore/Ispettrice forestale - q.f. 7</v>
      </c>
      <c r="B20" s="391" t="str">
        <f>'t1'!B20</f>
        <v>0F7191</v>
      </c>
      <c r="C20" s="417">
        <f>'t11'!Q22+'t11'!R22</f>
        <v>0</v>
      </c>
      <c r="D20" s="417">
        <f>'t1'!L20+'t1'!M20</f>
        <v>0</v>
      </c>
      <c r="E20" s="417">
        <f>'t3'!G20+'t3'!H20+'t3'!I20+'t3'!J20</f>
        <v>0</v>
      </c>
      <c r="F20" s="417">
        <f>'t4'!AD20</f>
        <v>0</v>
      </c>
      <c r="G20" s="415">
        <f>'t4'!Q33</f>
        <v>0</v>
      </c>
      <c r="H20" s="417">
        <f>'t5'!M20+'t5'!N20</f>
        <v>0</v>
      </c>
      <c r="I20" s="442" t="str">
        <f t="shared" si="0"/>
        <v>OK</v>
      </c>
      <c r="J20" s="442" t="str">
        <f t="shared" si="1"/>
        <v>OK</v>
      </c>
      <c r="K20" s="442" t="str">
        <f t="shared" si="2"/>
        <v>OK</v>
      </c>
    </row>
    <row r="21" spans="1:11" ht="12.75">
      <c r="A21" s="167" t="str">
        <f>'t1'!A21</f>
        <v>Sovrintendente forestale - q.f. 6</v>
      </c>
      <c r="B21" s="391" t="str">
        <f>'t1'!B21</f>
        <v>0F6197</v>
      </c>
      <c r="C21" s="417">
        <f>'t11'!Q23+'t11'!R23</f>
        <v>0</v>
      </c>
      <c r="D21" s="417">
        <f>'t1'!L21+'t1'!M21</f>
        <v>0</v>
      </c>
      <c r="E21" s="417">
        <f>'t3'!G21+'t3'!H21+'t3'!I21+'t3'!J21</f>
        <v>0</v>
      </c>
      <c r="F21" s="417">
        <f>'t4'!AD21</f>
        <v>0</v>
      </c>
      <c r="G21" s="415">
        <f>'t4'!R33</f>
        <v>0</v>
      </c>
      <c r="H21" s="417">
        <f>'t5'!M21+'t5'!N21</f>
        <v>0</v>
      </c>
      <c r="I21" s="442" t="str">
        <f t="shared" si="0"/>
        <v>OK</v>
      </c>
      <c r="J21" s="442" t="str">
        <f t="shared" si="1"/>
        <v>OK</v>
      </c>
      <c r="K21" s="442" t="str">
        <f t="shared" si="2"/>
        <v>OK</v>
      </c>
    </row>
    <row r="22" spans="1:11" ht="12.75">
      <c r="A22" s="167" t="str">
        <f>'t1'!A22</f>
        <v>Agente ed assistente forestale q.f.5</v>
      </c>
      <c r="B22" s="391" t="str">
        <f>'t1'!B22</f>
        <v>0F5560</v>
      </c>
      <c r="C22" s="417">
        <f>'t11'!Q24+'t11'!R24</f>
        <v>0</v>
      </c>
      <c r="D22" s="417">
        <f>'t1'!L22+'t1'!M22</f>
        <v>0</v>
      </c>
      <c r="E22" s="417">
        <f>'t3'!G22+'t3'!H22+'t3'!I22+'t3'!J22</f>
        <v>0</v>
      </c>
      <c r="F22" s="417">
        <f>'t4'!AD22</f>
        <v>0</v>
      </c>
      <c r="G22" s="415">
        <f>'t4'!S33</f>
        <v>0</v>
      </c>
      <c r="H22" s="417">
        <f>'t5'!M22+'t5'!N22</f>
        <v>0</v>
      </c>
      <c r="I22" s="442" t="str">
        <f t="shared" si="0"/>
        <v>OK</v>
      </c>
      <c r="J22" s="442" t="str">
        <f t="shared" si="1"/>
        <v>OK</v>
      </c>
      <c r="K22" s="442" t="str">
        <f t="shared" si="2"/>
        <v>OK</v>
      </c>
    </row>
    <row r="23" spans="1:11" ht="12.75">
      <c r="A23" s="167" t="str">
        <f>'t1'!A23</f>
        <v>Esperto antincendio - q.f. 9</v>
      </c>
      <c r="B23" s="391" t="str">
        <f>'t1'!B23</f>
        <v>0F9IS3</v>
      </c>
      <c r="C23" s="417">
        <f>'t11'!Q25+'t11'!R25</f>
        <v>0</v>
      </c>
      <c r="D23" s="417">
        <f>'t1'!L23+'t1'!M23</f>
        <v>0</v>
      </c>
      <c r="E23" s="417">
        <f>'t3'!G23+'t3'!H23+'t3'!I23+'t3'!J23</f>
        <v>0</v>
      </c>
      <c r="F23" s="417">
        <f>'t4'!AD23</f>
        <v>0</v>
      </c>
      <c r="G23" s="415">
        <f>'t4'!T33</f>
        <v>0</v>
      </c>
      <c r="H23" s="417">
        <f>'t5'!M23+'t5'!N23</f>
        <v>0</v>
      </c>
      <c r="I23" s="442" t="str">
        <f t="shared" si="0"/>
        <v>OK</v>
      </c>
      <c r="J23" s="442" t="str">
        <f t="shared" si="1"/>
        <v>OK</v>
      </c>
      <c r="K23" s="442" t="str">
        <f t="shared" si="2"/>
        <v>OK</v>
      </c>
    </row>
    <row r="24" spans="1:11" ht="12.75">
      <c r="A24" s="167" t="str">
        <f>'t1'!A24</f>
        <v>Ispettore antincendi - q.f. 7</v>
      </c>
      <c r="B24" s="391" t="str">
        <f>'t1'!B24</f>
        <v>0F7IS2</v>
      </c>
      <c r="C24" s="417">
        <f>'t11'!Q26+'t11'!R26</f>
        <v>0</v>
      </c>
      <c r="D24" s="417">
        <f>'t1'!L24+'t1'!M24</f>
        <v>0</v>
      </c>
      <c r="E24" s="417">
        <f>'t3'!G24+'t3'!H24+'t3'!I24+'t3'!J24</f>
        <v>0</v>
      </c>
      <c r="F24" s="417">
        <f>'t4'!AD24</f>
        <v>0</v>
      </c>
      <c r="G24" s="415">
        <f>'t4'!U33</f>
        <v>0</v>
      </c>
      <c r="H24" s="417">
        <f>'t5'!M24+'t5'!N24</f>
        <v>0</v>
      </c>
      <c r="I24" s="442" t="str">
        <f t="shared" si="0"/>
        <v>OK</v>
      </c>
      <c r="J24" s="442" t="str">
        <f t="shared" si="1"/>
        <v>OK</v>
      </c>
      <c r="K24" s="442" t="str">
        <f t="shared" si="2"/>
        <v>OK</v>
      </c>
    </row>
    <row r="25" spans="1:11" ht="12.75">
      <c r="A25" s="167" t="str">
        <f>'t1'!A25</f>
        <v>Assistente antincendi - q.f. 6</v>
      </c>
      <c r="B25" s="391" t="str">
        <f>'t1'!B25</f>
        <v>0F6AS1</v>
      </c>
      <c r="C25" s="417">
        <f>'t11'!Q27+'t11'!R27</f>
        <v>0</v>
      </c>
      <c r="D25" s="417">
        <f>'t1'!L25+'t1'!M25</f>
        <v>0</v>
      </c>
      <c r="E25" s="417">
        <f>'t3'!G25+'t3'!H25+'t3'!I25+'t3'!J25</f>
        <v>0</v>
      </c>
      <c r="F25" s="417">
        <f>'t4'!AD25</f>
        <v>0</v>
      </c>
      <c r="G25" s="415">
        <f>'t4'!V33</f>
        <v>0</v>
      </c>
      <c r="H25" s="417">
        <f>'t5'!M25+'t5'!N25</f>
        <v>0</v>
      </c>
      <c r="I25" s="442" t="str">
        <f t="shared" si="0"/>
        <v>OK</v>
      </c>
      <c r="J25" s="442" t="str">
        <f t="shared" si="1"/>
        <v>OK</v>
      </c>
      <c r="K25" s="442" t="str">
        <f t="shared" si="2"/>
        <v>OK</v>
      </c>
    </row>
    <row r="26" spans="1:11" ht="12.75">
      <c r="A26" s="167" t="str">
        <f>'t1'!A26</f>
        <v>Capo squdra e reparto - q.f. 5</v>
      </c>
      <c r="B26" s="391" t="str">
        <f>'t1'!B26</f>
        <v>0F5CSR</v>
      </c>
      <c r="C26" s="417">
        <f>'t11'!Q28+'t11'!R28</f>
        <v>0</v>
      </c>
      <c r="D26" s="417">
        <f>'t1'!L26+'t1'!M26</f>
        <v>0</v>
      </c>
      <c r="E26" s="417">
        <f>'t3'!G26+'t3'!H26+'t3'!I26+'t3'!J26</f>
        <v>0</v>
      </c>
      <c r="F26" s="417">
        <f>'t4'!AD26</f>
        <v>0</v>
      </c>
      <c r="G26" s="415">
        <f>'t4'!W33</f>
        <v>0</v>
      </c>
      <c r="H26" s="417">
        <f>'t5'!M26+'t5'!N26</f>
        <v>0</v>
      </c>
      <c r="I26" s="442" t="str">
        <f t="shared" si="0"/>
        <v>OK</v>
      </c>
      <c r="J26" s="442" t="str">
        <f t="shared" si="1"/>
        <v>OK</v>
      </c>
      <c r="K26" s="442" t="str">
        <f t="shared" si="2"/>
        <v>OK</v>
      </c>
    </row>
    <row r="27" spans="1:11" ht="12.75">
      <c r="A27" s="167" t="str">
        <f>'t1'!A27</f>
        <v>Vigile del fuoco - q.f. 4</v>
      </c>
      <c r="B27" s="391" t="str">
        <f>'t1'!B27</f>
        <v>0F4VF1</v>
      </c>
      <c r="C27" s="417">
        <f>'t11'!Q29+'t11'!R29</f>
        <v>0</v>
      </c>
      <c r="D27" s="417">
        <f>'t1'!L27+'t1'!M27</f>
        <v>0</v>
      </c>
      <c r="E27" s="417">
        <f>'t3'!G27+'t3'!H27+'t3'!I27+'t3'!J27</f>
        <v>0</v>
      </c>
      <c r="F27" s="417">
        <f>'t4'!AD27</f>
        <v>0</v>
      </c>
      <c r="G27" s="415">
        <f>'t4'!X33</f>
        <v>0</v>
      </c>
      <c r="H27" s="417">
        <f>'t5'!M27+'t5'!N27</f>
        <v>0</v>
      </c>
      <c r="I27" s="442" t="str">
        <f t="shared" si="0"/>
        <v>OK</v>
      </c>
      <c r="J27" s="442" t="str">
        <f t="shared" si="1"/>
        <v>OK</v>
      </c>
      <c r="K27" s="442" t="str">
        <f t="shared" si="2"/>
        <v>OK</v>
      </c>
    </row>
    <row r="28" spans="1:11" ht="12.75">
      <c r="A28" s="167" t="str">
        <f>'t1'!A28</f>
        <v>Capo cantoniere - q.f  5</v>
      </c>
      <c r="B28" s="391" t="str">
        <f>'t1'!B28</f>
        <v>0F5CAN</v>
      </c>
      <c r="C28" s="417">
        <f>'t11'!Q30+'t11'!R30</f>
        <v>0</v>
      </c>
      <c r="D28" s="417">
        <f>'t1'!L28+'t1'!M28</f>
        <v>0</v>
      </c>
      <c r="E28" s="417">
        <f>'t3'!G28+'t3'!H28+'t3'!I28+'t3'!J28</f>
        <v>0</v>
      </c>
      <c r="F28" s="417">
        <f>'t4'!AD28</f>
        <v>0</v>
      </c>
      <c r="G28" s="415">
        <f>'t4'!Y33</f>
        <v>0</v>
      </c>
      <c r="H28" s="417">
        <f>'t5'!M28+'t5'!N28</f>
        <v>0</v>
      </c>
      <c r="I28" s="442" t="str">
        <f t="shared" si="0"/>
        <v>OK</v>
      </c>
      <c r="J28" s="442" t="str">
        <f t="shared" si="1"/>
        <v>OK</v>
      </c>
      <c r="K28" s="442" t="str">
        <f t="shared" si="2"/>
        <v>OK</v>
      </c>
    </row>
    <row r="29" spans="1:11" ht="12.75">
      <c r="A29" s="167" t="str">
        <f>'t1'!A29</f>
        <v>Cantoniere specializzato - q.f 4</v>
      </c>
      <c r="B29" s="391" t="str">
        <f>'t1'!B29</f>
        <v>0F4CAN</v>
      </c>
      <c r="C29" s="417">
        <f>'t11'!Q31+'t11'!R31</f>
        <v>0</v>
      </c>
      <c r="D29" s="417">
        <f>'t1'!L29+'t1'!M29</f>
        <v>0</v>
      </c>
      <c r="E29" s="417">
        <f>'t3'!G29+'t3'!H29+'t3'!I29+'t3'!J29</f>
        <v>0</v>
      </c>
      <c r="F29" s="417">
        <f>'t4'!AD29</f>
        <v>0</v>
      </c>
      <c r="G29" s="415">
        <f>'t4'!Z33</f>
        <v>0</v>
      </c>
      <c r="H29" s="417">
        <f>'t5'!M29+'t5'!N29</f>
        <v>0</v>
      </c>
      <c r="I29" s="442" t="str">
        <f t="shared" si="0"/>
        <v>OK</v>
      </c>
      <c r="J29" s="442" t="str">
        <f t="shared" si="1"/>
        <v>OK</v>
      </c>
      <c r="K29" s="442" t="str">
        <f t="shared" si="2"/>
        <v>OK</v>
      </c>
    </row>
    <row r="30" spans="1:11" ht="12.75">
      <c r="A30" s="167" t="str">
        <f>'t1'!A30</f>
        <v>Cantoniere - q.f  3</v>
      </c>
      <c r="B30" s="391" t="str">
        <f>'t1'!B30</f>
        <v>0F3CAN</v>
      </c>
      <c r="C30" s="417">
        <f>'t11'!Q32+'t11'!R32</f>
        <v>0</v>
      </c>
      <c r="D30" s="417">
        <f>'t1'!L30+'t1'!M30</f>
        <v>0</v>
      </c>
      <c r="E30" s="417">
        <f>'t3'!G30+'t3'!H30+'t3'!I30+'t3'!J30</f>
        <v>0</v>
      </c>
      <c r="F30" s="417">
        <f>'t4'!AD30</f>
        <v>0</v>
      </c>
      <c r="G30" s="415">
        <f>'t4'!AA33</f>
        <v>0</v>
      </c>
      <c r="H30" s="417">
        <f>'t5'!M30+'t5'!N30</f>
        <v>0</v>
      </c>
      <c r="I30" s="442" t="str">
        <f t="shared" si="0"/>
        <v>OK</v>
      </c>
      <c r="J30" s="442" t="str">
        <f t="shared" si="1"/>
        <v>OK</v>
      </c>
      <c r="K30" s="442" t="str">
        <f t="shared" si="2"/>
        <v>OK</v>
      </c>
    </row>
    <row r="31" spans="1:11" ht="12.75">
      <c r="A31" s="167" t="str">
        <f>'t1'!A31</f>
        <v>Personale Contrattista</v>
      </c>
      <c r="B31" s="391" t="str">
        <f>'t1'!B31</f>
        <v>000061</v>
      </c>
      <c r="C31" s="417">
        <f>'t11'!Q33+'t11'!R33</f>
        <v>0</v>
      </c>
      <c r="D31" s="417">
        <f>'t1'!L31+'t1'!M31</f>
        <v>0</v>
      </c>
      <c r="E31" s="417">
        <f>'t3'!G31+'t3'!H31+'t3'!I31+'t3'!J31</f>
        <v>0</v>
      </c>
      <c r="F31" s="417">
        <f>'t4'!AD31</f>
        <v>0</v>
      </c>
      <c r="G31" s="415">
        <f>'t4'!AB33</f>
        <v>0</v>
      </c>
      <c r="H31" s="417">
        <f>'t5'!M31+'t5'!N31</f>
        <v>0</v>
      </c>
      <c r="I31" s="442" t="str">
        <f t="shared" si="0"/>
        <v>OK</v>
      </c>
      <c r="J31" s="442" t="str">
        <f t="shared" si="1"/>
        <v>OK</v>
      </c>
      <c r="K31" s="442" t="str">
        <f t="shared" si="2"/>
        <v>OK</v>
      </c>
    </row>
    <row r="32" spans="1:11" ht="12.75">
      <c r="A32" s="167" t="str">
        <f>'t1'!A32</f>
        <v>Altre qualifiche</v>
      </c>
      <c r="B32" s="391" t="str">
        <f>'t1'!B32</f>
        <v>000000</v>
      </c>
      <c r="C32" s="417">
        <f>'t11'!Q34+'t11'!R34</f>
        <v>0</v>
      </c>
      <c r="D32" s="417">
        <f>'t1'!L32+'t1'!M32</f>
        <v>0</v>
      </c>
      <c r="E32" s="417">
        <f>'t3'!G32+'t3'!H32+'t3'!I32+'t3'!J32</f>
        <v>0</v>
      </c>
      <c r="F32" s="417">
        <f>'t4'!AD32</f>
        <v>0</v>
      </c>
      <c r="G32" s="415">
        <f>'t4'!AC33</f>
        <v>0</v>
      </c>
      <c r="H32" s="417">
        <f>'t5'!M32+'t5'!N32</f>
        <v>0</v>
      </c>
      <c r="I32" s="442" t="str">
        <f t="shared" si="0"/>
        <v>OK</v>
      </c>
      <c r="J32" s="442" t="str">
        <f t="shared" si="1"/>
        <v>OK</v>
      </c>
      <c r="K32" s="442" t="str">
        <f t="shared" si="2"/>
        <v>OK</v>
      </c>
    </row>
  </sheetData>
  <sheetProtection password="EAC4" sheet="1" objects="1" scenarios="1" formatColumns="0" selectLockedCells="1" selectUnlockedCells="1"/>
  <mergeCells count="2">
    <mergeCell ref="A1:K1"/>
    <mergeCell ref="D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/>
  <dimension ref="A1:M13"/>
  <sheetViews>
    <sheetView showGridLines="0" workbookViewId="0" topLeftCell="A1">
      <selection activeCell="C6" sqref="C6"/>
    </sheetView>
  </sheetViews>
  <sheetFormatPr defaultColWidth="9.33203125" defaultRowHeight="10.5"/>
  <cols>
    <col min="1" max="1" width="33" style="5" customWidth="1"/>
    <col min="2" max="2" width="13.33203125" style="7" customWidth="1"/>
    <col min="3" max="10" width="11.16015625" style="5" customWidth="1"/>
    <col min="11" max="11" width="13.33203125" style="5" customWidth="1"/>
    <col min="12" max="12" width="12.5" style="5" customWidth="1"/>
    <col min="13" max="13" width="10" style="5" customWidth="1"/>
    <col min="14" max="16384" width="9.33203125" style="5" customWidth="1"/>
  </cols>
  <sheetData>
    <row r="1" spans="1:13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3"/>
      <c r="L1" s="384"/>
      <c r="M1"/>
    </row>
    <row r="2" spans="1:12" ht="30" customHeight="1" thickBot="1">
      <c r="A2" s="6"/>
      <c r="G2" s="613"/>
      <c r="H2" s="613"/>
      <c r="I2" s="613"/>
      <c r="J2" s="613"/>
      <c r="K2" s="613"/>
      <c r="L2" s="613"/>
    </row>
    <row r="3" spans="1:12" ht="24.75" customHeight="1" thickBot="1">
      <c r="A3" s="12"/>
      <c r="B3" s="13"/>
      <c r="C3" s="130" t="s">
        <v>209</v>
      </c>
      <c r="D3" s="14"/>
      <c r="E3" s="14"/>
      <c r="F3" s="14"/>
      <c r="G3" s="14"/>
      <c r="H3" s="14"/>
      <c r="I3" s="14"/>
      <c r="J3" s="14"/>
      <c r="K3" s="14"/>
      <c r="L3" s="131"/>
    </row>
    <row r="4" spans="1:12" ht="34.5" thickTop="1">
      <c r="A4" s="132" t="s">
        <v>41</v>
      </c>
      <c r="B4" s="133" t="s">
        <v>1</v>
      </c>
      <c r="C4" s="22" t="s">
        <v>72</v>
      </c>
      <c r="D4" s="134"/>
      <c r="E4" s="22" t="s">
        <v>73</v>
      </c>
      <c r="F4" s="134"/>
      <c r="G4" s="22" t="s">
        <v>433</v>
      </c>
      <c r="H4" s="134"/>
      <c r="I4" s="22" t="s">
        <v>74</v>
      </c>
      <c r="J4" s="134"/>
      <c r="K4" s="22" t="s">
        <v>71</v>
      </c>
      <c r="L4" s="380"/>
    </row>
    <row r="5" spans="1:12" ht="20.25" customHeight="1" thickBot="1">
      <c r="A5" s="15"/>
      <c r="B5" s="21"/>
      <c r="C5" s="19" t="s">
        <v>3</v>
      </c>
      <c r="D5" s="20" t="s">
        <v>4</v>
      </c>
      <c r="E5" s="19" t="s">
        <v>3</v>
      </c>
      <c r="F5" s="20" t="s">
        <v>4</v>
      </c>
      <c r="G5" s="19" t="s">
        <v>3</v>
      </c>
      <c r="H5" s="20" t="s">
        <v>4</v>
      </c>
      <c r="I5" s="19" t="s">
        <v>3</v>
      </c>
      <c r="J5" s="20" t="s">
        <v>4</v>
      </c>
      <c r="K5" s="19" t="s">
        <v>3</v>
      </c>
      <c r="L5" s="163" t="s">
        <v>4</v>
      </c>
    </row>
    <row r="6" spans="1:12" ht="20.25" customHeight="1" thickTop="1">
      <c r="A6" s="598" t="s">
        <v>427</v>
      </c>
      <c r="B6" s="599" t="s">
        <v>285</v>
      </c>
      <c r="C6" s="648"/>
      <c r="D6" s="649"/>
      <c r="E6" s="648"/>
      <c r="F6" s="649"/>
      <c r="G6" s="648"/>
      <c r="H6" s="649"/>
      <c r="I6" s="648"/>
      <c r="J6" s="649"/>
      <c r="K6" s="650"/>
      <c r="L6" s="651"/>
    </row>
    <row r="7" spans="1:12" ht="20.25" customHeight="1">
      <c r="A7" s="598" t="s">
        <v>428</v>
      </c>
      <c r="B7" s="600" t="s">
        <v>245</v>
      </c>
      <c r="C7" s="652"/>
      <c r="D7" s="653"/>
      <c r="E7" s="654"/>
      <c r="F7" s="653"/>
      <c r="G7" s="654"/>
      <c r="H7" s="653"/>
      <c r="I7" s="652"/>
      <c r="J7" s="653"/>
      <c r="K7" s="648"/>
      <c r="L7" s="655"/>
    </row>
    <row r="8" spans="1:12" ht="20.25" customHeight="1">
      <c r="A8" s="598" t="s">
        <v>429</v>
      </c>
      <c r="B8" s="600" t="s">
        <v>244</v>
      </c>
      <c r="C8" s="648"/>
      <c r="D8" s="653"/>
      <c r="E8" s="652"/>
      <c r="F8" s="653"/>
      <c r="G8" s="652"/>
      <c r="H8" s="653"/>
      <c r="I8" s="648"/>
      <c r="J8" s="653"/>
      <c r="K8" s="652"/>
      <c r="L8" s="655"/>
    </row>
    <row r="9" spans="1:12" ht="20.25" customHeight="1" thickBot="1">
      <c r="A9" s="598" t="s">
        <v>430</v>
      </c>
      <c r="B9" s="600" t="s">
        <v>243</v>
      </c>
      <c r="C9" s="652"/>
      <c r="D9" s="656"/>
      <c r="E9" s="652"/>
      <c r="F9" s="656"/>
      <c r="G9" s="652"/>
      <c r="H9" s="656"/>
      <c r="I9" s="652"/>
      <c r="J9" s="656"/>
      <c r="K9" s="652"/>
      <c r="L9" s="657"/>
    </row>
    <row r="10" spans="1:12" ht="33" customHeight="1" thickBot="1" thickTop="1">
      <c r="A10" s="18" t="s">
        <v>5</v>
      </c>
      <c r="B10" s="16"/>
      <c r="C10" s="659">
        <f aca="true" t="shared" si="0" ref="C10:L10">SUM(C6:C9)</f>
        <v>0</v>
      </c>
      <c r="D10" s="660">
        <f t="shared" si="0"/>
        <v>0</v>
      </c>
      <c r="E10" s="659">
        <f t="shared" si="0"/>
        <v>0</v>
      </c>
      <c r="F10" s="660">
        <f t="shared" si="0"/>
        <v>0</v>
      </c>
      <c r="G10" s="659">
        <f t="shared" si="0"/>
        <v>0</v>
      </c>
      <c r="H10" s="660">
        <f t="shared" si="0"/>
        <v>0</v>
      </c>
      <c r="I10" s="659">
        <f t="shared" si="0"/>
        <v>0</v>
      </c>
      <c r="J10" s="660">
        <f t="shared" si="0"/>
        <v>0</v>
      </c>
      <c r="K10" s="659">
        <f t="shared" si="0"/>
        <v>0</v>
      </c>
      <c r="L10" s="661">
        <f t="shared" si="0"/>
        <v>0</v>
      </c>
    </row>
    <row r="11" spans="1:12" ht="8.25" customHeight="1">
      <c r="A11" s="8"/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</row>
    <row r="12" ht="12.75">
      <c r="A12" s="127" t="s">
        <v>75</v>
      </c>
    </row>
    <row r="13" ht="12.75">
      <c r="A13" s="127" t="s">
        <v>76</v>
      </c>
    </row>
  </sheetData>
  <sheetProtection password="EA98" sheet="1" scenarios="1" formatColumns="0" selectLockedCells="1"/>
  <mergeCells count="1">
    <mergeCell ref="A1:J1"/>
  </mergeCells>
  <dataValidations count="1">
    <dataValidation type="decimal" allowBlank="1" showInputMessage="1" showErrorMessage="1" promptTitle="ATTENZIONE!" prompt="Inserire solo decimali con due cifre dopo la virgola" sqref="C6:L9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/>
  <dimension ref="A1:R36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4" style="106" customWidth="1"/>
    <col min="2" max="2" width="10.66015625" style="125" customWidth="1"/>
    <col min="3" max="10" width="14.33203125" style="106" customWidth="1"/>
    <col min="11" max="12" width="9.16015625" style="0" customWidth="1"/>
    <col min="13" max="14" width="9.16015625" style="106" customWidth="1"/>
    <col min="15" max="15" width="6.66015625" style="106" customWidth="1"/>
    <col min="16" max="19" width="10.83203125" style="106" customWidth="1"/>
    <col min="20" max="16384" width="10.66015625" style="106" customWidth="1"/>
  </cols>
  <sheetData>
    <row r="1" spans="1:13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3"/>
      <c r="J1" s="384"/>
      <c r="K1"/>
      <c r="L1"/>
      <c r="M1"/>
    </row>
    <row r="2" spans="1:13" s="5" customFormat="1" ht="30" customHeight="1" thickBot="1">
      <c r="A2" s="383"/>
      <c r="B2" s="2"/>
      <c r="C2" s="3"/>
      <c r="D2" s="3"/>
      <c r="E2" s="3"/>
      <c r="F2" s="713"/>
      <c r="G2" s="713"/>
      <c r="H2" s="713"/>
      <c r="I2" s="713"/>
      <c r="J2" s="713"/>
      <c r="K2"/>
      <c r="L2"/>
      <c r="M2"/>
    </row>
    <row r="3" spans="1:14" ht="18.75" customHeight="1" thickBot="1">
      <c r="A3" s="107"/>
      <c r="B3" s="108"/>
      <c r="C3" s="171" t="s">
        <v>80</v>
      </c>
      <c r="D3" s="172"/>
      <c r="E3" s="172"/>
      <c r="F3" s="173"/>
      <c r="G3" s="174" t="s">
        <v>81</v>
      </c>
      <c r="H3" s="175"/>
      <c r="I3" s="175"/>
      <c r="J3" s="176"/>
      <c r="M3"/>
      <c r="N3"/>
    </row>
    <row r="4" spans="1:14" ht="12" thickTop="1">
      <c r="A4" s="349" t="s">
        <v>78</v>
      </c>
      <c r="B4" s="350" t="s">
        <v>1</v>
      </c>
      <c r="C4" s="177" t="s">
        <v>137</v>
      </c>
      <c r="D4" s="178"/>
      <c r="E4" s="179" t="s">
        <v>35</v>
      </c>
      <c r="F4" s="178"/>
      <c r="G4" s="177" t="s">
        <v>137</v>
      </c>
      <c r="H4" s="180"/>
      <c r="I4" s="181" t="s">
        <v>35</v>
      </c>
      <c r="J4" s="180"/>
      <c r="M4"/>
      <c r="N4"/>
    </row>
    <row r="5" spans="1:14" ht="12" thickBot="1">
      <c r="A5" s="118"/>
      <c r="B5" s="351"/>
      <c r="C5" s="182" t="s">
        <v>3</v>
      </c>
      <c r="D5" s="183" t="s">
        <v>4</v>
      </c>
      <c r="E5" s="184" t="s">
        <v>3</v>
      </c>
      <c r="F5" s="183" t="s">
        <v>4</v>
      </c>
      <c r="G5" s="185" t="s">
        <v>3</v>
      </c>
      <c r="H5" s="186" t="s">
        <v>4</v>
      </c>
      <c r="I5" s="187" t="s">
        <v>3</v>
      </c>
      <c r="J5" s="186" t="s">
        <v>4</v>
      </c>
      <c r="M5"/>
      <c r="N5"/>
    </row>
    <row r="6" spans="1:14" ht="12.75" customHeight="1" thickTop="1">
      <c r="A6" s="27" t="str">
        <f>'t1'!A6</f>
        <v>Segretario A</v>
      </c>
      <c r="B6" s="352" t="str">
        <f>'t1'!B6</f>
        <v>0D0102</v>
      </c>
      <c r="C6" s="273"/>
      <c r="D6" s="274"/>
      <c r="E6" s="275"/>
      <c r="F6" s="276"/>
      <c r="G6" s="277"/>
      <c r="H6" s="278"/>
      <c r="I6" s="279"/>
      <c r="J6" s="280"/>
      <c r="M6"/>
      <c r="N6"/>
    </row>
    <row r="7" spans="1:14" ht="12.75" customHeight="1">
      <c r="A7" s="26" t="str">
        <f>'t1'!A7</f>
        <v>Segretario B</v>
      </c>
      <c r="B7" s="353" t="str">
        <f>'t1'!B7</f>
        <v>0D0103</v>
      </c>
      <c r="C7" s="273"/>
      <c r="D7" s="274"/>
      <c r="E7" s="275"/>
      <c r="F7" s="276"/>
      <c r="G7" s="277"/>
      <c r="H7" s="278"/>
      <c r="I7" s="279"/>
      <c r="J7" s="280"/>
      <c r="M7"/>
      <c r="N7"/>
    </row>
    <row r="8" spans="1:14" ht="12.75" customHeight="1">
      <c r="A8" s="26" t="str">
        <f>'t1'!A8</f>
        <v>Segretario C</v>
      </c>
      <c r="B8" s="353" t="str">
        <f>'t1'!B8</f>
        <v>0D0485</v>
      </c>
      <c r="C8" s="273"/>
      <c r="D8" s="274"/>
      <c r="E8" s="275"/>
      <c r="F8" s="276"/>
      <c r="G8" s="277"/>
      <c r="H8" s="278"/>
      <c r="I8" s="279"/>
      <c r="J8" s="280"/>
      <c r="M8"/>
      <c r="N8"/>
    </row>
    <row r="9" spans="1:14" ht="12.75" customHeight="1">
      <c r="A9" s="26" t="str">
        <f>'t1'!A9</f>
        <v>Dirigenti</v>
      </c>
      <c r="B9" s="353" t="str">
        <f>'t1'!B9</f>
        <v>0D0164</v>
      </c>
      <c r="C9" s="273"/>
      <c r="D9" s="274"/>
      <c r="E9" s="275"/>
      <c r="F9" s="276"/>
      <c r="G9" s="277"/>
      <c r="H9" s="278"/>
      <c r="I9" s="279"/>
      <c r="J9" s="280"/>
      <c r="M9"/>
      <c r="N9"/>
    </row>
    <row r="10" spans="1:14" ht="12.75" customHeight="1">
      <c r="A10" s="26" t="str">
        <f>'t1'!A10</f>
        <v>Qualifica funzionale IX </v>
      </c>
      <c r="B10" s="353" t="str">
        <f>'t1'!B10</f>
        <v>0F9AMM</v>
      </c>
      <c r="C10" s="273"/>
      <c r="D10" s="274"/>
      <c r="E10" s="275"/>
      <c r="F10" s="276"/>
      <c r="G10" s="277"/>
      <c r="H10" s="278"/>
      <c r="I10" s="279"/>
      <c r="J10" s="280"/>
      <c r="M10"/>
      <c r="N10"/>
    </row>
    <row r="11" spans="1:14" ht="12.75" customHeight="1">
      <c r="A11" s="26" t="str">
        <f>'t1'!A11</f>
        <v>Qualifica funzionale VIII</v>
      </c>
      <c r="B11" s="353" t="str">
        <f>'t1'!B11</f>
        <v>0F8AMM</v>
      </c>
      <c r="C11" s="273"/>
      <c r="D11" s="274"/>
      <c r="E11" s="275"/>
      <c r="F11" s="276"/>
      <c r="G11" s="277"/>
      <c r="H11" s="278"/>
      <c r="I11" s="279"/>
      <c r="J11" s="280"/>
      <c r="M11"/>
      <c r="N11"/>
    </row>
    <row r="12" spans="1:14" ht="12.75" customHeight="1">
      <c r="A12" s="26" t="str">
        <f>'t1'!A12</f>
        <v>Qualifica funzionale VII </v>
      </c>
      <c r="B12" s="353" t="str">
        <f>'t1'!B12</f>
        <v>0F7AMM</v>
      </c>
      <c r="C12" s="273"/>
      <c r="D12" s="274"/>
      <c r="E12" s="275"/>
      <c r="F12" s="276"/>
      <c r="G12" s="277"/>
      <c r="H12" s="278"/>
      <c r="I12" s="279"/>
      <c r="J12" s="280"/>
      <c r="M12"/>
      <c r="N12"/>
    </row>
    <row r="13" spans="1:14" ht="12.75" customHeight="1">
      <c r="A13" s="26" t="str">
        <f>'t1'!A13</f>
        <v>Qualifica funzionale VI </v>
      </c>
      <c r="B13" s="353" t="str">
        <f>'t1'!B13</f>
        <v>0F6AMM</v>
      </c>
      <c r="C13" s="273"/>
      <c r="D13" s="274"/>
      <c r="E13" s="275"/>
      <c r="F13" s="276"/>
      <c r="G13" s="277"/>
      <c r="H13" s="278"/>
      <c r="I13" s="279"/>
      <c r="J13" s="280"/>
      <c r="M13"/>
      <c r="N13"/>
    </row>
    <row r="14" spans="1:14" ht="12.75" customHeight="1">
      <c r="A14" s="26" t="str">
        <f>'t1'!A14</f>
        <v>Qualifica funzionale V </v>
      </c>
      <c r="B14" s="353" t="str">
        <f>'t1'!B14</f>
        <v>0F5AMM</v>
      </c>
      <c r="C14" s="273"/>
      <c r="D14" s="274"/>
      <c r="E14" s="275"/>
      <c r="F14" s="276"/>
      <c r="G14" s="277"/>
      <c r="H14" s="278"/>
      <c r="I14" s="279"/>
      <c r="J14" s="280"/>
      <c r="M14"/>
      <c r="N14"/>
    </row>
    <row r="15" spans="1:14" ht="12.75" customHeight="1">
      <c r="A15" s="26" t="str">
        <f>'t1'!A15</f>
        <v>Qualifica funzionale IV </v>
      </c>
      <c r="B15" s="353" t="str">
        <f>'t1'!B15</f>
        <v>0F4AMM</v>
      </c>
      <c r="C15" s="273"/>
      <c r="D15" s="274"/>
      <c r="E15" s="275"/>
      <c r="F15" s="276"/>
      <c r="G15" s="277"/>
      <c r="H15" s="278"/>
      <c r="I15" s="279"/>
      <c r="J15" s="280"/>
      <c r="M15"/>
      <c r="N15"/>
    </row>
    <row r="16" spans="1:14" ht="12.75" customHeight="1">
      <c r="A16" s="26" t="str">
        <f>'t1'!A16</f>
        <v>Qualifica funzionale III </v>
      </c>
      <c r="B16" s="353" t="str">
        <f>'t1'!B16</f>
        <v>0F3AMM</v>
      </c>
      <c r="C16" s="273"/>
      <c r="D16" s="274"/>
      <c r="E16" s="275"/>
      <c r="F16" s="276"/>
      <c r="G16" s="277"/>
      <c r="H16" s="278"/>
      <c r="I16" s="279"/>
      <c r="J16" s="280"/>
      <c r="M16"/>
      <c r="N16"/>
    </row>
    <row r="17" spans="1:14" ht="12.75" customHeight="1">
      <c r="A17" s="26" t="str">
        <f>'t1'!A17</f>
        <v>Qualifica funzionale II </v>
      </c>
      <c r="B17" s="353" t="str">
        <f>'t1'!B17</f>
        <v>0F2AMM</v>
      </c>
      <c r="C17" s="273"/>
      <c r="D17" s="274"/>
      <c r="E17" s="275"/>
      <c r="F17" s="276"/>
      <c r="G17" s="277"/>
      <c r="H17" s="278"/>
      <c r="I17" s="279"/>
      <c r="J17" s="280"/>
      <c r="M17"/>
      <c r="N17"/>
    </row>
    <row r="18" spans="1:14" ht="12.75" customHeight="1">
      <c r="A18" s="26" t="str">
        <f>'t1'!A18</f>
        <v>Qualifica funzionale I </v>
      </c>
      <c r="B18" s="353" t="str">
        <f>'t1'!B18</f>
        <v>0F1AMM</v>
      </c>
      <c r="C18" s="273"/>
      <c r="D18" s="274"/>
      <c r="E18" s="275"/>
      <c r="F18" s="276"/>
      <c r="G18" s="277"/>
      <c r="H18" s="278"/>
      <c r="I18" s="279"/>
      <c r="J18" s="280"/>
      <c r="M18"/>
      <c r="N18"/>
    </row>
    <row r="19" spans="1:14" ht="12.75" customHeight="1">
      <c r="A19" s="26" t="str">
        <f>'t1'!A19</f>
        <v>Ufficiale forestale - q.f. 9</v>
      </c>
      <c r="B19" s="353" t="str">
        <f>'t1'!B19</f>
        <v>0F9582</v>
      </c>
      <c r="C19" s="273"/>
      <c r="D19" s="274"/>
      <c r="E19" s="275"/>
      <c r="F19" s="276"/>
      <c r="G19" s="277"/>
      <c r="H19" s="278"/>
      <c r="I19" s="279"/>
      <c r="J19" s="280"/>
      <c r="M19"/>
      <c r="N19"/>
    </row>
    <row r="20" spans="1:14" ht="12.75" customHeight="1">
      <c r="A20" s="26" t="str">
        <f>'t1'!A20</f>
        <v>Ispettore/Ispettrice forestale - q.f. 7</v>
      </c>
      <c r="B20" s="353" t="str">
        <f>'t1'!B20</f>
        <v>0F7191</v>
      </c>
      <c r="C20" s="273"/>
      <c r="D20" s="274"/>
      <c r="E20" s="275"/>
      <c r="F20" s="276"/>
      <c r="G20" s="277"/>
      <c r="H20" s="278"/>
      <c r="I20" s="279"/>
      <c r="J20" s="280"/>
      <c r="M20"/>
      <c r="N20"/>
    </row>
    <row r="21" spans="1:14" ht="12.75" customHeight="1">
      <c r="A21" s="26" t="str">
        <f>'t1'!A21</f>
        <v>Sovrintendente forestale - q.f. 6</v>
      </c>
      <c r="B21" s="353" t="str">
        <f>'t1'!B21</f>
        <v>0F6197</v>
      </c>
      <c r="C21" s="273"/>
      <c r="D21" s="274"/>
      <c r="E21" s="275"/>
      <c r="F21" s="276"/>
      <c r="G21" s="277"/>
      <c r="H21" s="278"/>
      <c r="I21" s="279"/>
      <c r="J21" s="280"/>
      <c r="M21"/>
      <c r="N21"/>
    </row>
    <row r="22" spans="1:14" ht="12.75" customHeight="1">
      <c r="A22" s="26" t="str">
        <f>'t1'!A22</f>
        <v>Agente ed assistente forestale q.f.5</v>
      </c>
      <c r="B22" s="353" t="str">
        <f>'t1'!B22</f>
        <v>0F5560</v>
      </c>
      <c r="C22" s="273"/>
      <c r="D22" s="274"/>
      <c r="E22" s="275"/>
      <c r="F22" s="276"/>
      <c r="G22" s="277"/>
      <c r="H22" s="278"/>
      <c r="I22" s="279"/>
      <c r="J22" s="280"/>
      <c r="M22"/>
      <c r="N22"/>
    </row>
    <row r="23" spans="1:14" ht="12.75" customHeight="1">
      <c r="A23" s="26" t="str">
        <f>'t1'!A23</f>
        <v>Esperto antincendio - q.f. 9</v>
      </c>
      <c r="B23" s="353" t="str">
        <f>'t1'!B23</f>
        <v>0F9IS3</v>
      </c>
      <c r="C23" s="273"/>
      <c r="D23" s="274"/>
      <c r="E23" s="275"/>
      <c r="F23" s="276"/>
      <c r="G23" s="277"/>
      <c r="H23" s="278"/>
      <c r="I23" s="279"/>
      <c r="J23" s="280"/>
      <c r="M23"/>
      <c r="N23"/>
    </row>
    <row r="24" spans="1:14" ht="12.75" customHeight="1">
      <c r="A24" s="26" t="str">
        <f>'t1'!A24</f>
        <v>Ispettore antincendi - q.f. 7</v>
      </c>
      <c r="B24" s="353" t="str">
        <f>'t1'!B24</f>
        <v>0F7IS2</v>
      </c>
      <c r="C24" s="273"/>
      <c r="D24" s="274"/>
      <c r="E24" s="275"/>
      <c r="F24" s="276"/>
      <c r="G24" s="277"/>
      <c r="H24" s="278"/>
      <c r="I24" s="279"/>
      <c r="J24" s="280"/>
      <c r="M24"/>
      <c r="N24"/>
    </row>
    <row r="25" spans="1:14" ht="12.75" customHeight="1">
      <c r="A25" s="26" t="str">
        <f>'t1'!A25</f>
        <v>Assistente antincendi - q.f. 6</v>
      </c>
      <c r="B25" s="353" t="str">
        <f>'t1'!B25</f>
        <v>0F6AS1</v>
      </c>
      <c r="C25" s="273"/>
      <c r="D25" s="274"/>
      <c r="E25" s="275"/>
      <c r="F25" s="276"/>
      <c r="G25" s="277"/>
      <c r="H25" s="278"/>
      <c r="I25" s="279"/>
      <c r="J25" s="280"/>
      <c r="M25"/>
      <c r="N25"/>
    </row>
    <row r="26" spans="1:14" ht="12.75" customHeight="1">
      <c r="A26" s="26" t="str">
        <f>'t1'!A26</f>
        <v>Capo squdra e reparto - q.f. 5</v>
      </c>
      <c r="B26" s="353" t="str">
        <f>'t1'!B26</f>
        <v>0F5CSR</v>
      </c>
      <c r="C26" s="273"/>
      <c r="D26" s="274"/>
      <c r="E26" s="275"/>
      <c r="F26" s="276"/>
      <c r="G26" s="277"/>
      <c r="H26" s="278"/>
      <c r="I26" s="279"/>
      <c r="J26" s="280"/>
      <c r="M26"/>
      <c r="N26"/>
    </row>
    <row r="27" spans="1:14" ht="12.75" customHeight="1">
      <c r="A27" s="26" t="str">
        <f>'t1'!A27</f>
        <v>Vigile del fuoco - q.f. 4</v>
      </c>
      <c r="B27" s="353" t="str">
        <f>'t1'!B27</f>
        <v>0F4VF1</v>
      </c>
      <c r="C27" s="273"/>
      <c r="D27" s="274"/>
      <c r="E27" s="275"/>
      <c r="F27" s="276"/>
      <c r="G27" s="277"/>
      <c r="H27" s="278"/>
      <c r="I27" s="279"/>
      <c r="J27" s="280"/>
      <c r="M27"/>
      <c r="N27"/>
    </row>
    <row r="28" spans="1:14" ht="12.75" customHeight="1">
      <c r="A28" s="26" t="str">
        <f>'t1'!A28</f>
        <v>Capo cantoniere - q.f  5</v>
      </c>
      <c r="B28" s="353" t="str">
        <f>'t1'!B28</f>
        <v>0F5CAN</v>
      </c>
      <c r="C28" s="273"/>
      <c r="D28" s="274"/>
      <c r="E28" s="275"/>
      <c r="F28" s="276"/>
      <c r="G28" s="277"/>
      <c r="H28" s="278"/>
      <c r="I28" s="279"/>
      <c r="J28" s="280"/>
      <c r="M28"/>
      <c r="N28"/>
    </row>
    <row r="29" spans="1:14" ht="12.75" customHeight="1">
      <c r="A29" s="26" t="str">
        <f>'t1'!A29</f>
        <v>Cantoniere specializzato - q.f 4</v>
      </c>
      <c r="B29" s="353" t="str">
        <f>'t1'!B29</f>
        <v>0F4CAN</v>
      </c>
      <c r="C29" s="273"/>
      <c r="D29" s="274"/>
      <c r="E29" s="275"/>
      <c r="F29" s="276"/>
      <c r="G29" s="277"/>
      <c r="H29" s="278"/>
      <c r="I29" s="279"/>
      <c r="J29" s="280"/>
      <c r="M29"/>
      <c r="N29"/>
    </row>
    <row r="30" spans="1:14" ht="12.75" customHeight="1">
      <c r="A30" s="26" t="str">
        <f>'t1'!A30</f>
        <v>Cantoniere - q.f  3</v>
      </c>
      <c r="B30" s="353" t="str">
        <f>'t1'!B30</f>
        <v>0F3CAN</v>
      </c>
      <c r="C30" s="273"/>
      <c r="D30" s="274"/>
      <c r="E30" s="275"/>
      <c r="F30" s="276"/>
      <c r="G30" s="277"/>
      <c r="H30" s="278"/>
      <c r="I30" s="279"/>
      <c r="J30" s="280"/>
      <c r="M30"/>
      <c r="N30"/>
    </row>
    <row r="31" spans="1:14" ht="12.75" customHeight="1">
      <c r="A31" s="26" t="str">
        <f>'t1'!A31</f>
        <v>Personale Contrattista</v>
      </c>
      <c r="B31" s="353" t="str">
        <f>'t1'!B31</f>
        <v>000061</v>
      </c>
      <c r="C31" s="273"/>
      <c r="D31" s="274"/>
      <c r="E31" s="275"/>
      <c r="F31" s="276"/>
      <c r="G31" s="277"/>
      <c r="H31" s="278"/>
      <c r="I31" s="279"/>
      <c r="J31" s="280"/>
      <c r="M31"/>
      <c r="N31"/>
    </row>
    <row r="32" spans="1:14" ht="12.75" customHeight="1" thickBot="1">
      <c r="A32" s="26" t="str">
        <f>'t1'!A32</f>
        <v>Altre qualifiche</v>
      </c>
      <c r="B32" s="353" t="str">
        <f>'t1'!B32</f>
        <v>000000</v>
      </c>
      <c r="C32" s="273"/>
      <c r="D32" s="274"/>
      <c r="E32" s="275"/>
      <c r="F32" s="276"/>
      <c r="G32" s="277"/>
      <c r="H32" s="278"/>
      <c r="I32" s="279"/>
      <c r="J32" s="280"/>
      <c r="M32"/>
      <c r="N32"/>
    </row>
    <row r="33" spans="1:14" ht="15.75" customHeight="1" thickBot="1" thickTop="1">
      <c r="A33" s="123" t="s">
        <v>5</v>
      </c>
      <c r="B33" s="203"/>
      <c r="C33" s="530">
        <f aca="true" t="shared" si="0" ref="C33:J33">SUM(C6:C32)</f>
        <v>0</v>
      </c>
      <c r="D33" s="531">
        <f t="shared" si="0"/>
        <v>0</v>
      </c>
      <c r="E33" s="532">
        <f t="shared" si="0"/>
        <v>0</v>
      </c>
      <c r="F33" s="533">
        <f t="shared" si="0"/>
        <v>0</v>
      </c>
      <c r="G33" s="530">
        <f t="shared" si="0"/>
        <v>0</v>
      </c>
      <c r="H33" s="531">
        <f t="shared" si="0"/>
        <v>0</v>
      </c>
      <c r="I33" s="532">
        <f t="shared" si="0"/>
        <v>0</v>
      </c>
      <c r="J33" s="533">
        <f t="shared" si="0"/>
        <v>0</v>
      </c>
      <c r="M33"/>
      <c r="N33"/>
    </row>
    <row r="34" spans="1:10" ht="11.25">
      <c r="A34" s="28"/>
      <c r="B34" s="204"/>
      <c r="C34" s="5"/>
      <c r="D34" s="5"/>
      <c r="E34" s="5"/>
      <c r="F34" s="5"/>
      <c r="G34" s="5"/>
      <c r="H34" s="5"/>
      <c r="I34" s="5"/>
      <c r="J34" s="5"/>
    </row>
    <row r="35" spans="1:18" ht="11.25">
      <c r="A35" s="28" t="s">
        <v>202</v>
      </c>
      <c r="B35" s="204"/>
      <c r="C35" s="5"/>
      <c r="D35" s="206"/>
      <c r="E35" s="5"/>
      <c r="F35" s="5"/>
      <c r="G35" s="5"/>
      <c r="H35" s="5"/>
      <c r="I35" s="5"/>
      <c r="J35" s="5"/>
      <c r="M35" s="5"/>
      <c r="N35" s="5"/>
      <c r="O35" s="5"/>
      <c r="P35" s="5"/>
      <c r="Q35" s="5"/>
      <c r="R35" s="5"/>
    </row>
    <row r="36" spans="1:2" ht="11.25">
      <c r="A36" s="86" t="s">
        <v>82</v>
      </c>
      <c r="B36" s="205"/>
    </row>
  </sheetData>
  <sheetProtection password="EA98" sheet="1" scenarios="1" formatColumns="0" selectLockedCells="1" autoFilter="0"/>
  <mergeCells count="2">
    <mergeCell ref="A1:H1"/>
    <mergeCell ref="F2:J2"/>
  </mergeCells>
  <printOptions horizontalCentered="1" verticalCentered="1"/>
  <pageMargins left="0" right="0" top="0.1968503937007874" bottom="0.17" header="0.18" footer="0.21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/>
  <dimension ref="A1:AF43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Z27" sqref="Z27"/>
    </sheetView>
  </sheetViews>
  <sheetFormatPr defaultColWidth="9.33203125" defaultRowHeight="10.5"/>
  <cols>
    <col min="1" max="1" width="44" style="5" customWidth="1"/>
    <col min="2" max="2" width="9.16015625" style="7" customWidth="1"/>
    <col min="3" max="5" width="4" style="7" customWidth="1"/>
    <col min="6" max="29" width="4" style="5" customWidth="1"/>
    <col min="30" max="30" width="12" style="5" customWidth="1"/>
    <col min="31" max="53" width="3.83203125" style="5" customWidth="1"/>
    <col min="54" max="16384" width="9.33203125" style="5" customWidth="1"/>
  </cols>
  <sheetData>
    <row r="1" spans="1:30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384"/>
    </row>
    <row r="2" spans="1:30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97"/>
    </row>
    <row r="3" spans="1:30" ht="13.5" thickBot="1">
      <c r="A3" s="376"/>
      <c r="B3" s="13"/>
      <c r="C3" s="716" t="s">
        <v>0</v>
      </c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270"/>
    </row>
    <row r="4" spans="1:30" s="127" customFormat="1" ht="16.5" customHeight="1" thickTop="1">
      <c r="A4" s="379"/>
      <c r="B4" s="377"/>
      <c r="C4" s="714" t="s">
        <v>127</v>
      </c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381"/>
    </row>
    <row r="5" spans="1:30" ht="63.75" customHeight="1" thickBot="1">
      <c r="A5" s="375" t="s">
        <v>214</v>
      </c>
      <c r="B5" s="378" t="s">
        <v>215</v>
      </c>
      <c r="C5" s="305" t="str">
        <f>B6</f>
        <v>0D0102</v>
      </c>
      <c r="D5" s="306" t="str">
        <f>B7</f>
        <v>0D0103</v>
      </c>
      <c r="E5" s="306" t="str">
        <f>B8</f>
        <v>0D0485</v>
      </c>
      <c r="F5" s="306" t="str">
        <f>B9</f>
        <v>0D0164</v>
      </c>
      <c r="G5" s="306" t="str">
        <f>B10</f>
        <v>0F9AMM</v>
      </c>
      <c r="H5" s="306" t="str">
        <f>B11</f>
        <v>0F8AMM</v>
      </c>
      <c r="I5" s="306" t="str">
        <f>B12</f>
        <v>0F7AMM</v>
      </c>
      <c r="J5" s="306" t="str">
        <f>B13</f>
        <v>0F6AMM</v>
      </c>
      <c r="K5" s="306" t="str">
        <f>B14</f>
        <v>0F5AMM</v>
      </c>
      <c r="L5" s="307" t="str">
        <f>B15</f>
        <v>0F4AMM</v>
      </c>
      <c r="M5" s="307" t="str">
        <f>B16</f>
        <v>0F3AMM</v>
      </c>
      <c r="N5" s="306" t="str">
        <f>B17</f>
        <v>0F2AMM</v>
      </c>
      <c r="O5" s="306" t="str">
        <f>B18</f>
        <v>0F1AMM</v>
      </c>
      <c r="P5" s="306" t="str">
        <f>B19</f>
        <v>0F9582</v>
      </c>
      <c r="Q5" s="306" t="str">
        <f>B20</f>
        <v>0F7191</v>
      </c>
      <c r="R5" s="306" t="str">
        <f>B21</f>
        <v>0F6197</v>
      </c>
      <c r="S5" s="306" t="str">
        <f>B22</f>
        <v>0F5560</v>
      </c>
      <c r="T5" s="306" t="str">
        <f>B23</f>
        <v>0F9IS3</v>
      </c>
      <c r="U5" s="306" t="str">
        <f>B24</f>
        <v>0F7IS2</v>
      </c>
      <c r="V5" s="307" t="str">
        <f>B25</f>
        <v>0F6AS1</v>
      </c>
      <c r="W5" s="306" t="str">
        <f>B26</f>
        <v>0F5CSR</v>
      </c>
      <c r="X5" s="306" t="str">
        <f>B27</f>
        <v>0F4VF1</v>
      </c>
      <c r="Y5" s="306" t="str">
        <f>B28</f>
        <v>0F5CAN</v>
      </c>
      <c r="Z5" s="306" t="str">
        <f>B29</f>
        <v>0F4CAN</v>
      </c>
      <c r="AA5" s="307" t="str">
        <f>B30</f>
        <v>0F3CAN</v>
      </c>
      <c r="AB5" s="307" t="str">
        <f>B31</f>
        <v>000061</v>
      </c>
      <c r="AC5" s="306" t="str">
        <f>B32</f>
        <v>000000</v>
      </c>
      <c r="AD5" s="382" t="s">
        <v>77</v>
      </c>
    </row>
    <row r="6" spans="1:30" ht="12" customHeight="1" thickTop="1">
      <c r="A6" s="26" t="str">
        <f>'t1'!A6</f>
        <v>Segretario A</v>
      </c>
      <c r="B6" s="189" t="str">
        <f>'t1'!B6</f>
        <v>0D0102</v>
      </c>
      <c r="C6" s="308"/>
      <c r="D6" s="308"/>
      <c r="E6" s="308"/>
      <c r="F6" s="309"/>
      <c r="G6" s="309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534">
        <f aca="true" t="shared" si="0" ref="AD6:AD32">SUM(C6:AC6)</f>
        <v>0</v>
      </c>
    </row>
    <row r="7" spans="1:30" ht="12" customHeight="1">
      <c r="A7" s="190" t="str">
        <f>'t1'!A7</f>
        <v>Segretario B</v>
      </c>
      <c r="B7" s="271" t="str">
        <f>'t1'!B7</f>
        <v>0D0103</v>
      </c>
      <c r="C7" s="309"/>
      <c r="D7" s="309"/>
      <c r="E7" s="309"/>
      <c r="F7" s="309"/>
      <c r="G7" s="309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534">
        <f t="shared" si="0"/>
        <v>0</v>
      </c>
    </row>
    <row r="8" spans="1:30" ht="12" customHeight="1">
      <c r="A8" s="190" t="str">
        <f>'t1'!A8</f>
        <v>Segretario C</v>
      </c>
      <c r="B8" s="271" t="str">
        <f>'t1'!B8</f>
        <v>0D0485</v>
      </c>
      <c r="C8" s="309"/>
      <c r="D8" s="309"/>
      <c r="E8" s="309"/>
      <c r="F8" s="309"/>
      <c r="G8" s="309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534">
        <f t="shared" si="0"/>
        <v>0</v>
      </c>
    </row>
    <row r="9" spans="1:30" ht="12" customHeight="1">
      <c r="A9" s="190" t="str">
        <f>'t1'!A9</f>
        <v>Dirigenti</v>
      </c>
      <c r="B9" s="271" t="str">
        <f>'t1'!B9</f>
        <v>0D0164</v>
      </c>
      <c r="C9" s="309"/>
      <c r="D9" s="309"/>
      <c r="E9" s="309"/>
      <c r="F9" s="309"/>
      <c r="G9" s="309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534">
        <f t="shared" si="0"/>
        <v>0</v>
      </c>
    </row>
    <row r="10" spans="1:30" ht="12" customHeight="1">
      <c r="A10" s="190" t="str">
        <f>'t1'!A10</f>
        <v>Qualifica funzionale IX </v>
      </c>
      <c r="B10" s="271" t="str">
        <f>'t1'!B10</f>
        <v>0F9AMM</v>
      </c>
      <c r="C10" s="312"/>
      <c r="D10" s="313"/>
      <c r="E10" s="313"/>
      <c r="F10" s="309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534">
        <f t="shared" si="0"/>
        <v>0</v>
      </c>
    </row>
    <row r="11" spans="1:30" ht="12" customHeight="1">
      <c r="A11" s="190" t="str">
        <f>'t1'!A11</f>
        <v>Qualifica funzionale VIII</v>
      </c>
      <c r="B11" s="271" t="str">
        <f>'t1'!B11</f>
        <v>0F8AMM</v>
      </c>
      <c r="C11" s="312"/>
      <c r="D11" s="313"/>
      <c r="E11" s="313"/>
      <c r="F11" s="309"/>
      <c r="G11" s="309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534">
        <f t="shared" si="0"/>
        <v>0</v>
      </c>
    </row>
    <row r="12" spans="1:30" ht="12" customHeight="1">
      <c r="A12" s="190" t="str">
        <f>'t1'!A12</f>
        <v>Qualifica funzionale VII </v>
      </c>
      <c r="B12" s="271" t="str">
        <f>'t1'!B12</f>
        <v>0F7AMM</v>
      </c>
      <c r="C12" s="309"/>
      <c r="D12" s="309"/>
      <c r="E12" s="309"/>
      <c r="F12" s="309"/>
      <c r="G12" s="309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534">
        <f t="shared" si="0"/>
        <v>0</v>
      </c>
    </row>
    <row r="13" spans="1:30" ht="12" customHeight="1">
      <c r="A13" s="190" t="str">
        <f>'t1'!A13</f>
        <v>Qualifica funzionale VI </v>
      </c>
      <c r="B13" s="271" t="str">
        <f>'t1'!B13</f>
        <v>0F6AMM</v>
      </c>
      <c r="C13" s="314"/>
      <c r="D13" s="314"/>
      <c r="E13" s="314"/>
      <c r="F13" s="314"/>
      <c r="G13" s="314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534">
        <f t="shared" si="0"/>
        <v>0</v>
      </c>
    </row>
    <row r="14" spans="1:30" ht="12" customHeight="1">
      <c r="A14" s="190" t="str">
        <f>'t1'!A14</f>
        <v>Qualifica funzionale V </v>
      </c>
      <c r="B14" s="271" t="str">
        <f>'t1'!B14</f>
        <v>0F5AMM</v>
      </c>
      <c r="C14" s="314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534">
        <f t="shared" si="0"/>
        <v>0</v>
      </c>
    </row>
    <row r="15" spans="1:30" ht="12" customHeight="1">
      <c r="A15" s="190" t="str">
        <f>'t1'!A15</f>
        <v>Qualifica funzionale IV </v>
      </c>
      <c r="B15" s="271" t="str">
        <f>'t1'!B15</f>
        <v>0F4AMM</v>
      </c>
      <c r="C15" s="314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534">
        <f t="shared" si="0"/>
        <v>0</v>
      </c>
    </row>
    <row r="16" spans="1:30" ht="12" customHeight="1">
      <c r="A16" s="190" t="str">
        <f>'t1'!A16</f>
        <v>Qualifica funzionale III </v>
      </c>
      <c r="B16" s="271" t="str">
        <f>'t1'!B16</f>
        <v>0F3AMM</v>
      </c>
      <c r="C16" s="314"/>
      <c r="D16" s="309"/>
      <c r="E16" s="309"/>
      <c r="F16" s="309"/>
      <c r="G16" s="309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534">
        <f t="shared" si="0"/>
        <v>0</v>
      </c>
    </row>
    <row r="17" spans="1:30" ht="12" customHeight="1">
      <c r="A17" s="190" t="str">
        <f>'t1'!A17</f>
        <v>Qualifica funzionale II </v>
      </c>
      <c r="B17" s="271" t="str">
        <f>'t1'!B17</f>
        <v>0F2AMM</v>
      </c>
      <c r="C17" s="314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534">
        <f t="shared" si="0"/>
        <v>0</v>
      </c>
    </row>
    <row r="18" spans="1:30" ht="12" customHeight="1">
      <c r="A18" s="190" t="str">
        <f>'t1'!A18</f>
        <v>Qualifica funzionale I </v>
      </c>
      <c r="B18" s="271" t="str">
        <f>'t1'!B18</f>
        <v>0F1AMM</v>
      </c>
      <c r="C18" s="314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534">
        <f t="shared" si="0"/>
        <v>0</v>
      </c>
    </row>
    <row r="19" spans="1:30" ht="12" customHeight="1">
      <c r="A19" s="190" t="str">
        <f>'t1'!A19</f>
        <v>Ufficiale forestale - q.f. 9</v>
      </c>
      <c r="B19" s="271" t="str">
        <f>'t1'!B19</f>
        <v>0F9582</v>
      </c>
      <c r="C19" s="314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534">
        <f t="shared" si="0"/>
        <v>0</v>
      </c>
    </row>
    <row r="20" spans="1:30" ht="12" customHeight="1">
      <c r="A20" s="190" t="str">
        <f>'t1'!A20</f>
        <v>Ispettore/Ispettrice forestale - q.f. 7</v>
      </c>
      <c r="B20" s="271" t="str">
        <f>'t1'!B20</f>
        <v>0F7191</v>
      </c>
      <c r="C20" s="314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534">
        <f t="shared" si="0"/>
        <v>0</v>
      </c>
    </row>
    <row r="21" spans="1:30" ht="12" customHeight="1">
      <c r="A21" s="190" t="str">
        <f>'t1'!A21</f>
        <v>Sovrintendente forestale - q.f. 6</v>
      </c>
      <c r="B21" s="271" t="str">
        <f>'t1'!B21</f>
        <v>0F6197</v>
      </c>
      <c r="C21" s="314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534">
        <f t="shared" si="0"/>
        <v>0</v>
      </c>
    </row>
    <row r="22" spans="1:30" ht="12" customHeight="1">
      <c r="A22" s="190" t="str">
        <f>'t1'!A22</f>
        <v>Agente ed assistente forestale q.f.5</v>
      </c>
      <c r="B22" s="271" t="str">
        <f>'t1'!B22</f>
        <v>0F5560</v>
      </c>
      <c r="C22" s="314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534">
        <f t="shared" si="0"/>
        <v>0</v>
      </c>
    </row>
    <row r="23" spans="1:30" ht="12" customHeight="1">
      <c r="A23" s="190" t="str">
        <f>'t1'!A23</f>
        <v>Esperto antincendio - q.f. 9</v>
      </c>
      <c r="B23" s="271" t="str">
        <f>'t1'!B23</f>
        <v>0F9IS3</v>
      </c>
      <c r="C23" s="314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534">
        <f t="shared" si="0"/>
        <v>0</v>
      </c>
    </row>
    <row r="24" spans="1:30" ht="12" customHeight="1">
      <c r="A24" s="190" t="str">
        <f>'t1'!A24</f>
        <v>Ispettore antincendi - q.f. 7</v>
      </c>
      <c r="B24" s="271" t="str">
        <f>'t1'!B24</f>
        <v>0F7IS2</v>
      </c>
      <c r="C24" s="314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534">
        <f t="shared" si="0"/>
        <v>0</v>
      </c>
    </row>
    <row r="25" spans="1:30" ht="12" customHeight="1">
      <c r="A25" s="190" t="str">
        <f>'t1'!A25</f>
        <v>Assistente antincendi - q.f. 6</v>
      </c>
      <c r="B25" s="271" t="str">
        <f>'t1'!B25</f>
        <v>0F6AS1</v>
      </c>
      <c r="C25" s="314"/>
      <c r="D25" s="309"/>
      <c r="E25" s="309"/>
      <c r="F25" s="309"/>
      <c r="G25" s="309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534">
        <f t="shared" si="0"/>
        <v>0</v>
      </c>
    </row>
    <row r="26" spans="1:30" ht="12" customHeight="1">
      <c r="A26" s="190" t="str">
        <f>'t1'!A26</f>
        <v>Capo squdra e reparto - q.f. 5</v>
      </c>
      <c r="B26" s="271" t="str">
        <f>'t1'!B26</f>
        <v>0F5CSR</v>
      </c>
      <c r="C26" s="314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534">
        <f t="shared" si="0"/>
        <v>0</v>
      </c>
    </row>
    <row r="27" spans="1:30" ht="12" customHeight="1">
      <c r="A27" s="190" t="str">
        <f>'t1'!A27</f>
        <v>Vigile del fuoco - q.f. 4</v>
      </c>
      <c r="B27" s="271" t="str">
        <f>'t1'!B27</f>
        <v>0F4VF1</v>
      </c>
      <c r="C27" s="314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534">
        <f t="shared" si="0"/>
        <v>0</v>
      </c>
    </row>
    <row r="28" spans="1:30" ht="12" customHeight="1">
      <c r="A28" s="190" t="str">
        <f>'t1'!A28</f>
        <v>Capo cantoniere - q.f  5</v>
      </c>
      <c r="B28" s="271" t="str">
        <f>'t1'!B28</f>
        <v>0F5CAN</v>
      </c>
      <c r="C28" s="314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534">
        <f t="shared" si="0"/>
        <v>0</v>
      </c>
    </row>
    <row r="29" spans="1:30" ht="12" customHeight="1">
      <c r="A29" s="190" t="str">
        <f>'t1'!A29</f>
        <v>Cantoniere specializzato - q.f 4</v>
      </c>
      <c r="B29" s="271" t="str">
        <f>'t1'!B29</f>
        <v>0F4CAN</v>
      </c>
      <c r="C29" s="314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534">
        <f t="shared" si="0"/>
        <v>0</v>
      </c>
    </row>
    <row r="30" spans="1:30" ht="12" customHeight="1">
      <c r="A30" s="190" t="str">
        <f>'t1'!A30</f>
        <v>Cantoniere - q.f  3</v>
      </c>
      <c r="B30" s="271" t="str">
        <f>'t1'!B30</f>
        <v>0F3CAN</v>
      </c>
      <c r="C30" s="316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534">
        <f t="shared" si="0"/>
        <v>0</v>
      </c>
    </row>
    <row r="31" spans="1:30" ht="12" customHeight="1">
      <c r="A31" s="190" t="str">
        <f>'t1'!A31</f>
        <v>Personale Contrattista</v>
      </c>
      <c r="B31" s="271" t="str">
        <f>'t1'!B31</f>
        <v>000061</v>
      </c>
      <c r="C31" s="316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534">
        <f t="shared" si="0"/>
        <v>0</v>
      </c>
    </row>
    <row r="32" spans="1:30" ht="12" customHeight="1" thickBot="1">
      <c r="A32" s="190" t="str">
        <f>'t1'!A32</f>
        <v>Altre qualifiche</v>
      </c>
      <c r="B32" s="271" t="str">
        <f>'t1'!B32</f>
        <v>000000</v>
      </c>
      <c r="C32" s="316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534">
        <f t="shared" si="0"/>
        <v>0</v>
      </c>
    </row>
    <row r="33" spans="1:30" s="129" customFormat="1" ht="17.25" customHeight="1" thickBot="1" thickTop="1">
      <c r="A33" s="268" t="s">
        <v>122</v>
      </c>
      <c r="B33" s="269"/>
      <c r="C33" s="536">
        <f aca="true" t="shared" si="1" ref="C33:AD33">SUM(C6:C32)</f>
        <v>0</v>
      </c>
      <c r="D33" s="537">
        <f t="shared" si="1"/>
        <v>0</v>
      </c>
      <c r="E33" s="537">
        <f t="shared" si="1"/>
        <v>0</v>
      </c>
      <c r="F33" s="537">
        <f t="shared" si="1"/>
        <v>0</v>
      </c>
      <c r="G33" s="537">
        <f t="shared" si="1"/>
        <v>0</v>
      </c>
      <c r="H33" s="537">
        <f t="shared" si="1"/>
        <v>0</v>
      </c>
      <c r="I33" s="537">
        <f t="shared" si="1"/>
        <v>0</v>
      </c>
      <c r="J33" s="537">
        <f t="shared" si="1"/>
        <v>0</v>
      </c>
      <c r="K33" s="537">
        <f t="shared" si="1"/>
        <v>0</v>
      </c>
      <c r="L33" s="537">
        <f t="shared" si="1"/>
        <v>0</v>
      </c>
      <c r="M33" s="537">
        <f t="shared" si="1"/>
        <v>0</v>
      </c>
      <c r="N33" s="537">
        <f t="shared" si="1"/>
        <v>0</v>
      </c>
      <c r="O33" s="537">
        <f t="shared" si="1"/>
        <v>0</v>
      </c>
      <c r="P33" s="537">
        <f t="shared" si="1"/>
        <v>0</v>
      </c>
      <c r="Q33" s="537">
        <f t="shared" si="1"/>
        <v>0</v>
      </c>
      <c r="R33" s="537">
        <f t="shared" si="1"/>
        <v>0</v>
      </c>
      <c r="S33" s="537">
        <f t="shared" si="1"/>
        <v>0</v>
      </c>
      <c r="T33" s="537">
        <f t="shared" si="1"/>
        <v>0</v>
      </c>
      <c r="U33" s="537">
        <f t="shared" si="1"/>
        <v>0</v>
      </c>
      <c r="V33" s="537">
        <f t="shared" si="1"/>
        <v>0</v>
      </c>
      <c r="W33" s="537">
        <f t="shared" si="1"/>
        <v>0</v>
      </c>
      <c r="X33" s="537">
        <f t="shared" si="1"/>
        <v>0</v>
      </c>
      <c r="Y33" s="537">
        <f t="shared" si="1"/>
        <v>0</v>
      </c>
      <c r="Z33" s="537">
        <f t="shared" si="1"/>
        <v>0</v>
      </c>
      <c r="AA33" s="537">
        <f t="shared" si="1"/>
        <v>0</v>
      </c>
      <c r="AB33" s="537">
        <f t="shared" si="1"/>
        <v>0</v>
      </c>
      <c r="AC33" s="537">
        <f t="shared" si="1"/>
        <v>0</v>
      </c>
      <c r="AD33" s="535">
        <f t="shared" si="1"/>
        <v>0</v>
      </c>
    </row>
    <row r="34" ht="17.25" customHeight="1">
      <c r="A34" s="28" t="s">
        <v>128</v>
      </c>
    </row>
    <row r="43" ht="11.25">
      <c r="AF43" s="199"/>
    </row>
  </sheetData>
  <sheetProtection password="EA98" sheet="1" scenarios="1" formatColumns="0" selectLockedCells="1" autoFilter="0"/>
  <mergeCells count="3">
    <mergeCell ref="C4:AC4"/>
    <mergeCell ref="C3:AC3"/>
    <mergeCell ref="A1:AC1"/>
  </mergeCells>
  <printOptions horizontalCentered="1" verticalCentered="1"/>
  <pageMargins left="0" right="0" top="0.1968503937007874" bottom="0.17" header="0.2" footer="0.19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S35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E21" sqref="E21"/>
    </sheetView>
  </sheetViews>
  <sheetFormatPr defaultColWidth="9.33203125" defaultRowHeight="10.5"/>
  <cols>
    <col min="1" max="1" width="44.83203125" style="106" customWidth="1"/>
    <col min="2" max="2" width="10.66015625" style="125" customWidth="1"/>
    <col min="3" max="14" width="12.33203125" style="106" customWidth="1"/>
    <col min="15" max="15" width="6.66015625" style="106" customWidth="1"/>
    <col min="16" max="19" width="10.83203125" style="106" customWidth="1"/>
    <col min="20" max="16384" width="10.66015625" style="106" customWidth="1"/>
  </cols>
  <sheetData>
    <row r="1" spans="1:14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/>
      <c r="N1" s="384"/>
    </row>
    <row r="2" spans="1:14" s="5" customFormat="1" ht="30" customHeight="1" thickBot="1">
      <c r="A2" s="383"/>
      <c r="B2" s="2"/>
      <c r="C2" s="3"/>
      <c r="D2" s="3"/>
      <c r="E2" s="3"/>
      <c r="F2" s="3"/>
      <c r="G2" s="4"/>
      <c r="H2" s="3"/>
      <c r="I2" s="3"/>
      <c r="J2" s="713"/>
      <c r="K2" s="713"/>
      <c r="L2" s="713"/>
      <c r="M2" s="713"/>
      <c r="N2" s="713"/>
    </row>
    <row r="3" spans="1:19" ht="15" customHeight="1" thickBot="1">
      <c r="A3" s="107"/>
      <c r="B3" s="108"/>
      <c r="C3" s="374" t="s">
        <v>209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P3"/>
      <c r="Q3"/>
      <c r="R3"/>
      <c r="S3"/>
    </row>
    <row r="4" spans="1:19" ht="18.75" thickTop="1">
      <c r="A4" s="349" t="s">
        <v>78</v>
      </c>
      <c r="B4" s="111" t="s">
        <v>1</v>
      </c>
      <c r="C4" s="112" t="s">
        <v>37</v>
      </c>
      <c r="D4" s="113"/>
      <c r="E4" s="112" t="s">
        <v>38</v>
      </c>
      <c r="F4" s="113"/>
      <c r="G4" s="114" t="s">
        <v>39</v>
      </c>
      <c r="H4" s="115"/>
      <c r="I4" s="114" t="s">
        <v>418</v>
      </c>
      <c r="J4" s="115"/>
      <c r="K4" s="114" t="s">
        <v>34</v>
      </c>
      <c r="L4" s="116"/>
      <c r="M4" s="114" t="s">
        <v>5</v>
      </c>
      <c r="N4" s="117"/>
      <c r="P4"/>
      <c r="Q4"/>
      <c r="R4"/>
      <c r="S4"/>
    </row>
    <row r="5" spans="1:19" ht="12" thickBot="1">
      <c r="A5" s="118"/>
      <c r="B5" s="119"/>
      <c r="C5" s="120" t="s">
        <v>3</v>
      </c>
      <c r="D5" s="121" t="s">
        <v>4</v>
      </c>
      <c r="E5" s="120" t="s">
        <v>3</v>
      </c>
      <c r="F5" s="121" t="s">
        <v>4</v>
      </c>
      <c r="G5" s="120" t="s">
        <v>3</v>
      </c>
      <c r="H5" s="121" t="s">
        <v>4</v>
      </c>
      <c r="I5" s="120" t="s">
        <v>3</v>
      </c>
      <c r="J5" s="121" t="s">
        <v>4</v>
      </c>
      <c r="K5" s="120" t="s">
        <v>3</v>
      </c>
      <c r="L5" s="122" t="s">
        <v>4</v>
      </c>
      <c r="M5" s="120" t="s">
        <v>3</v>
      </c>
      <c r="N5" s="122" t="s">
        <v>4</v>
      </c>
      <c r="P5"/>
      <c r="Q5"/>
      <c r="R5"/>
      <c r="S5"/>
    </row>
    <row r="6" spans="1:19" ht="12.75" customHeight="1" thickTop="1">
      <c r="A6" s="27" t="str">
        <f>'t1'!A6</f>
        <v>Segretario A</v>
      </c>
      <c r="B6" s="281" t="str">
        <f>'t1'!B6</f>
        <v>0D0102</v>
      </c>
      <c r="C6" s="275"/>
      <c r="D6" s="282"/>
      <c r="E6" s="275"/>
      <c r="F6" s="282"/>
      <c r="G6" s="275"/>
      <c r="H6" s="282"/>
      <c r="I6" s="275"/>
      <c r="J6" s="282"/>
      <c r="K6" s="283"/>
      <c r="L6" s="282"/>
      <c r="M6" s="538">
        <f>SUM(C6,E6,G6,I6,K6)</f>
        <v>0</v>
      </c>
      <c r="N6" s="539">
        <f>SUM(D6,F6,H6,J6,L6)</f>
        <v>0</v>
      </c>
      <c r="P6"/>
      <c r="Q6"/>
      <c r="R6"/>
      <c r="S6"/>
    </row>
    <row r="7" spans="1:19" ht="12.75" customHeight="1">
      <c r="A7" s="190" t="str">
        <f>'t1'!A7</f>
        <v>Segretario B</v>
      </c>
      <c r="B7" s="271" t="str">
        <f>'t1'!B7</f>
        <v>0D0103</v>
      </c>
      <c r="C7" s="275"/>
      <c r="D7" s="282"/>
      <c r="E7" s="275"/>
      <c r="F7" s="282"/>
      <c r="G7" s="275"/>
      <c r="H7" s="282"/>
      <c r="I7" s="275"/>
      <c r="J7" s="282"/>
      <c r="K7" s="283"/>
      <c r="L7" s="282"/>
      <c r="M7" s="540">
        <f aca="true" t="shared" si="0" ref="M7:M32">SUM(C7,E7,G7,I7,K7)</f>
        <v>0</v>
      </c>
      <c r="N7" s="541">
        <f aca="true" t="shared" si="1" ref="N7:N32">SUM(D7,F7,H7,J7,L7)</f>
        <v>0</v>
      </c>
      <c r="P7"/>
      <c r="Q7"/>
      <c r="R7"/>
      <c r="S7"/>
    </row>
    <row r="8" spans="1:19" ht="12.75" customHeight="1">
      <c r="A8" s="190" t="str">
        <f>'t1'!A8</f>
        <v>Segretario C</v>
      </c>
      <c r="B8" s="271" t="str">
        <f>'t1'!B8</f>
        <v>0D0485</v>
      </c>
      <c r="C8" s="275"/>
      <c r="D8" s="282"/>
      <c r="E8" s="275"/>
      <c r="F8" s="282"/>
      <c r="G8" s="275"/>
      <c r="H8" s="282"/>
      <c r="I8" s="275"/>
      <c r="J8" s="282"/>
      <c r="K8" s="283"/>
      <c r="L8" s="282"/>
      <c r="M8" s="540">
        <f t="shared" si="0"/>
        <v>0</v>
      </c>
      <c r="N8" s="541">
        <f t="shared" si="1"/>
        <v>0</v>
      </c>
      <c r="P8"/>
      <c r="Q8"/>
      <c r="R8"/>
      <c r="S8"/>
    </row>
    <row r="9" spans="1:19" ht="12.75" customHeight="1">
      <c r="A9" s="190" t="str">
        <f>'t1'!A9</f>
        <v>Dirigenti</v>
      </c>
      <c r="B9" s="271" t="str">
        <f>'t1'!B9</f>
        <v>0D0164</v>
      </c>
      <c r="C9" s="275"/>
      <c r="D9" s="282"/>
      <c r="E9" s="275"/>
      <c r="F9" s="282"/>
      <c r="G9" s="275"/>
      <c r="H9" s="282"/>
      <c r="I9" s="275"/>
      <c r="J9" s="282"/>
      <c r="K9" s="283"/>
      <c r="L9" s="282"/>
      <c r="M9" s="540">
        <f t="shared" si="0"/>
        <v>0</v>
      </c>
      <c r="N9" s="541">
        <f t="shared" si="1"/>
        <v>0</v>
      </c>
      <c r="P9"/>
      <c r="Q9"/>
      <c r="R9"/>
      <c r="S9"/>
    </row>
    <row r="10" spans="1:19" ht="12.75" customHeight="1">
      <c r="A10" s="190" t="str">
        <f>'t1'!A10</f>
        <v>Qualifica funzionale IX </v>
      </c>
      <c r="B10" s="271" t="str">
        <f>'t1'!B10</f>
        <v>0F9AMM</v>
      </c>
      <c r="C10" s="275"/>
      <c r="D10" s="282"/>
      <c r="E10" s="275"/>
      <c r="F10" s="282"/>
      <c r="G10" s="275"/>
      <c r="H10" s="282"/>
      <c r="I10" s="275"/>
      <c r="J10" s="282"/>
      <c r="K10" s="283"/>
      <c r="L10" s="282"/>
      <c r="M10" s="540">
        <f t="shared" si="0"/>
        <v>0</v>
      </c>
      <c r="N10" s="541">
        <f t="shared" si="1"/>
        <v>0</v>
      </c>
      <c r="P10"/>
      <c r="Q10"/>
      <c r="R10"/>
      <c r="S10"/>
    </row>
    <row r="11" spans="1:19" ht="12.75" customHeight="1">
      <c r="A11" s="190" t="str">
        <f>'t1'!A11</f>
        <v>Qualifica funzionale VIII</v>
      </c>
      <c r="B11" s="271" t="str">
        <f>'t1'!B11</f>
        <v>0F8AMM</v>
      </c>
      <c r="C11" s="275"/>
      <c r="D11" s="282"/>
      <c r="E11" s="275"/>
      <c r="F11" s="282"/>
      <c r="G11" s="275"/>
      <c r="H11" s="282"/>
      <c r="I11" s="275"/>
      <c r="J11" s="282"/>
      <c r="K11" s="283"/>
      <c r="L11" s="282"/>
      <c r="M11" s="540">
        <f t="shared" si="0"/>
        <v>0</v>
      </c>
      <c r="N11" s="541">
        <f t="shared" si="1"/>
        <v>0</v>
      </c>
      <c r="P11"/>
      <c r="Q11"/>
      <c r="R11"/>
      <c r="S11"/>
    </row>
    <row r="12" spans="1:19" ht="12.75" customHeight="1">
      <c r="A12" s="190" t="str">
        <f>'t1'!A12</f>
        <v>Qualifica funzionale VII </v>
      </c>
      <c r="B12" s="271" t="str">
        <f>'t1'!B12</f>
        <v>0F7AMM</v>
      </c>
      <c r="C12" s="275"/>
      <c r="D12" s="282"/>
      <c r="E12" s="275"/>
      <c r="F12" s="282"/>
      <c r="G12" s="275"/>
      <c r="H12" s="282"/>
      <c r="I12" s="275"/>
      <c r="J12" s="282"/>
      <c r="K12" s="283"/>
      <c r="L12" s="282"/>
      <c r="M12" s="540">
        <f t="shared" si="0"/>
        <v>0</v>
      </c>
      <c r="N12" s="541">
        <f t="shared" si="1"/>
        <v>0</v>
      </c>
      <c r="P12"/>
      <c r="Q12"/>
      <c r="R12"/>
      <c r="S12"/>
    </row>
    <row r="13" spans="1:19" ht="12.75" customHeight="1">
      <c r="A13" s="190" t="str">
        <f>'t1'!A13</f>
        <v>Qualifica funzionale VI </v>
      </c>
      <c r="B13" s="271" t="str">
        <f>'t1'!B13</f>
        <v>0F6AMM</v>
      </c>
      <c r="C13" s="275"/>
      <c r="D13" s="282"/>
      <c r="E13" s="275"/>
      <c r="F13" s="282"/>
      <c r="G13" s="275"/>
      <c r="H13" s="282"/>
      <c r="I13" s="275"/>
      <c r="J13" s="282"/>
      <c r="K13" s="283"/>
      <c r="L13" s="282"/>
      <c r="M13" s="540">
        <f t="shared" si="0"/>
        <v>0</v>
      </c>
      <c r="N13" s="541">
        <f t="shared" si="1"/>
        <v>0</v>
      </c>
      <c r="P13"/>
      <c r="Q13"/>
      <c r="R13"/>
      <c r="S13"/>
    </row>
    <row r="14" spans="1:19" ht="12.75" customHeight="1">
      <c r="A14" s="190" t="str">
        <f>'t1'!A14</f>
        <v>Qualifica funzionale V </v>
      </c>
      <c r="B14" s="271" t="str">
        <f>'t1'!B14</f>
        <v>0F5AMM</v>
      </c>
      <c r="C14" s="275"/>
      <c r="D14" s="282"/>
      <c r="E14" s="275"/>
      <c r="F14" s="282"/>
      <c r="G14" s="275"/>
      <c r="H14" s="282"/>
      <c r="I14" s="275"/>
      <c r="J14" s="282"/>
      <c r="K14" s="283"/>
      <c r="L14" s="282"/>
      <c r="M14" s="540">
        <f t="shared" si="0"/>
        <v>0</v>
      </c>
      <c r="N14" s="541">
        <f t="shared" si="1"/>
        <v>0</v>
      </c>
      <c r="P14"/>
      <c r="Q14"/>
      <c r="R14"/>
      <c r="S14"/>
    </row>
    <row r="15" spans="1:19" ht="12.75" customHeight="1">
      <c r="A15" s="190" t="str">
        <f>'t1'!A15</f>
        <v>Qualifica funzionale IV </v>
      </c>
      <c r="B15" s="271" t="str">
        <f>'t1'!B15</f>
        <v>0F4AMM</v>
      </c>
      <c r="C15" s="275"/>
      <c r="D15" s="282"/>
      <c r="E15" s="275"/>
      <c r="F15" s="282"/>
      <c r="G15" s="275"/>
      <c r="H15" s="282"/>
      <c r="I15" s="275"/>
      <c r="J15" s="282"/>
      <c r="K15" s="283"/>
      <c r="L15" s="282"/>
      <c r="M15" s="540">
        <f t="shared" si="0"/>
        <v>0</v>
      </c>
      <c r="N15" s="541">
        <f t="shared" si="1"/>
        <v>0</v>
      </c>
      <c r="P15"/>
      <c r="Q15"/>
      <c r="R15"/>
      <c r="S15"/>
    </row>
    <row r="16" spans="1:19" ht="12.75" customHeight="1">
      <c r="A16" s="190" t="str">
        <f>'t1'!A16</f>
        <v>Qualifica funzionale III </v>
      </c>
      <c r="B16" s="271" t="str">
        <f>'t1'!B16</f>
        <v>0F3AMM</v>
      </c>
      <c r="C16" s="275"/>
      <c r="D16" s="282"/>
      <c r="E16" s="275"/>
      <c r="F16" s="282"/>
      <c r="G16" s="275"/>
      <c r="H16" s="282"/>
      <c r="I16" s="275"/>
      <c r="J16" s="282"/>
      <c r="K16" s="283"/>
      <c r="L16" s="282"/>
      <c r="M16" s="540">
        <f t="shared" si="0"/>
        <v>0</v>
      </c>
      <c r="N16" s="541">
        <f t="shared" si="1"/>
        <v>0</v>
      </c>
      <c r="P16"/>
      <c r="Q16"/>
      <c r="R16"/>
      <c r="S16"/>
    </row>
    <row r="17" spans="1:19" ht="12.75" customHeight="1">
      <c r="A17" s="190" t="str">
        <f>'t1'!A17</f>
        <v>Qualifica funzionale II </v>
      </c>
      <c r="B17" s="271" t="str">
        <f>'t1'!B17</f>
        <v>0F2AMM</v>
      </c>
      <c r="C17" s="275"/>
      <c r="D17" s="282"/>
      <c r="E17" s="275"/>
      <c r="F17" s="282"/>
      <c r="G17" s="275"/>
      <c r="H17" s="282"/>
      <c r="I17" s="275"/>
      <c r="J17" s="282"/>
      <c r="K17" s="283"/>
      <c r="L17" s="282"/>
      <c r="M17" s="540">
        <f t="shared" si="0"/>
        <v>0</v>
      </c>
      <c r="N17" s="541">
        <f t="shared" si="1"/>
        <v>0</v>
      </c>
      <c r="P17"/>
      <c r="Q17"/>
      <c r="R17"/>
      <c r="S17"/>
    </row>
    <row r="18" spans="1:19" ht="12.75" customHeight="1">
      <c r="A18" s="190" t="str">
        <f>'t1'!A18</f>
        <v>Qualifica funzionale I </v>
      </c>
      <c r="B18" s="271" t="str">
        <f>'t1'!B18</f>
        <v>0F1AMM</v>
      </c>
      <c r="C18" s="275"/>
      <c r="D18" s="282"/>
      <c r="E18" s="275"/>
      <c r="F18" s="282"/>
      <c r="G18" s="275"/>
      <c r="H18" s="282"/>
      <c r="I18" s="275"/>
      <c r="J18" s="282"/>
      <c r="K18" s="283"/>
      <c r="L18" s="282"/>
      <c r="M18" s="540">
        <f t="shared" si="0"/>
        <v>0</v>
      </c>
      <c r="N18" s="541">
        <f t="shared" si="1"/>
        <v>0</v>
      </c>
      <c r="P18"/>
      <c r="Q18"/>
      <c r="R18"/>
      <c r="S18"/>
    </row>
    <row r="19" spans="1:19" ht="12.75" customHeight="1">
      <c r="A19" s="190" t="str">
        <f>'t1'!A19</f>
        <v>Ufficiale forestale - q.f. 9</v>
      </c>
      <c r="B19" s="271" t="str">
        <f>'t1'!B19</f>
        <v>0F9582</v>
      </c>
      <c r="C19" s="275"/>
      <c r="D19" s="282"/>
      <c r="E19" s="275"/>
      <c r="F19" s="282"/>
      <c r="G19" s="275"/>
      <c r="H19" s="282"/>
      <c r="I19" s="275"/>
      <c r="J19" s="282"/>
      <c r="K19" s="283"/>
      <c r="L19" s="282"/>
      <c r="M19" s="540">
        <f t="shared" si="0"/>
        <v>0</v>
      </c>
      <c r="N19" s="541">
        <f t="shared" si="1"/>
        <v>0</v>
      </c>
      <c r="P19"/>
      <c r="Q19"/>
      <c r="R19"/>
      <c r="S19"/>
    </row>
    <row r="20" spans="1:19" ht="12.75" customHeight="1">
      <c r="A20" s="190" t="str">
        <f>'t1'!A20</f>
        <v>Ispettore/Ispettrice forestale - q.f. 7</v>
      </c>
      <c r="B20" s="271" t="str">
        <f>'t1'!B20</f>
        <v>0F7191</v>
      </c>
      <c r="C20" s="275"/>
      <c r="D20" s="282"/>
      <c r="E20" s="275"/>
      <c r="F20" s="282"/>
      <c r="G20" s="275"/>
      <c r="H20" s="282"/>
      <c r="I20" s="275"/>
      <c r="J20" s="282"/>
      <c r="K20" s="283"/>
      <c r="L20" s="282"/>
      <c r="M20" s="540">
        <f t="shared" si="0"/>
        <v>0</v>
      </c>
      <c r="N20" s="541">
        <f t="shared" si="1"/>
        <v>0</v>
      </c>
      <c r="P20"/>
      <c r="Q20"/>
      <c r="R20"/>
      <c r="S20"/>
    </row>
    <row r="21" spans="1:19" ht="12.75" customHeight="1">
      <c r="A21" s="190" t="str">
        <f>'t1'!A21</f>
        <v>Sovrintendente forestale - q.f. 6</v>
      </c>
      <c r="B21" s="271" t="str">
        <f>'t1'!B21</f>
        <v>0F6197</v>
      </c>
      <c r="C21" s="275"/>
      <c r="D21" s="282"/>
      <c r="E21" s="275"/>
      <c r="F21" s="282"/>
      <c r="G21" s="275"/>
      <c r="H21" s="282"/>
      <c r="I21" s="275"/>
      <c r="J21" s="282"/>
      <c r="K21" s="283"/>
      <c r="L21" s="282"/>
      <c r="M21" s="540">
        <f t="shared" si="0"/>
        <v>0</v>
      </c>
      <c r="N21" s="541">
        <f t="shared" si="1"/>
        <v>0</v>
      </c>
      <c r="P21"/>
      <c r="Q21"/>
      <c r="R21"/>
      <c r="S21"/>
    </row>
    <row r="22" spans="1:19" ht="12.75" customHeight="1">
      <c r="A22" s="190" t="str">
        <f>'t1'!A22</f>
        <v>Agente ed assistente forestale q.f.5</v>
      </c>
      <c r="B22" s="271" t="str">
        <f>'t1'!B22</f>
        <v>0F5560</v>
      </c>
      <c r="C22" s="275"/>
      <c r="D22" s="282"/>
      <c r="E22" s="275"/>
      <c r="F22" s="282"/>
      <c r="G22" s="275"/>
      <c r="H22" s="282"/>
      <c r="I22" s="275"/>
      <c r="J22" s="282"/>
      <c r="K22" s="283"/>
      <c r="L22" s="282"/>
      <c r="M22" s="540">
        <f t="shared" si="0"/>
        <v>0</v>
      </c>
      <c r="N22" s="541">
        <f t="shared" si="1"/>
        <v>0</v>
      </c>
      <c r="P22"/>
      <c r="Q22"/>
      <c r="R22"/>
      <c r="S22"/>
    </row>
    <row r="23" spans="1:19" ht="12.75" customHeight="1">
      <c r="A23" s="190" t="str">
        <f>'t1'!A23</f>
        <v>Esperto antincendio - q.f. 9</v>
      </c>
      <c r="B23" s="271" t="str">
        <f>'t1'!B23</f>
        <v>0F9IS3</v>
      </c>
      <c r="C23" s="275"/>
      <c r="D23" s="282"/>
      <c r="E23" s="275"/>
      <c r="F23" s="282"/>
      <c r="G23" s="275"/>
      <c r="H23" s="282"/>
      <c r="I23" s="275"/>
      <c r="J23" s="282"/>
      <c r="K23" s="283"/>
      <c r="L23" s="282"/>
      <c r="M23" s="540">
        <f t="shared" si="0"/>
        <v>0</v>
      </c>
      <c r="N23" s="541">
        <f t="shared" si="1"/>
        <v>0</v>
      </c>
      <c r="P23"/>
      <c r="Q23"/>
      <c r="R23"/>
      <c r="S23"/>
    </row>
    <row r="24" spans="1:19" ht="12.75" customHeight="1">
      <c r="A24" s="190" t="str">
        <f>'t1'!A24</f>
        <v>Ispettore antincendi - q.f. 7</v>
      </c>
      <c r="B24" s="271" t="str">
        <f>'t1'!B24</f>
        <v>0F7IS2</v>
      </c>
      <c r="C24" s="275"/>
      <c r="D24" s="282"/>
      <c r="E24" s="275"/>
      <c r="F24" s="282"/>
      <c r="G24" s="275"/>
      <c r="H24" s="282"/>
      <c r="I24" s="275"/>
      <c r="J24" s="282"/>
      <c r="K24" s="283"/>
      <c r="L24" s="282"/>
      <c r="M24" s="540">
        <f t="shared" si="0"/>
        <v>0</v>
      </c>
      <c r="N24" s="541">
        <f t="shared" si="1"/>
        <v>0</v>
      </c>
      <c r="P24"/>
      <c r="Q24"/>
      <c r="R24"/>
      <c r="S24"/>
    </row>
    <row r="25" spans="1:19" ht="12.75" customHeight="1">
      <c r="A25" s="190" t="str">
        <f>'t1'!A25</f>
        <v>Assistente antincendi - q.f. 6</v>
      </c>
      <c r="B25" s="271" t="str">
        <f>'t1'!B25</f>
        <v>0F6AS1</v>
      </c>
      <c r="C25" s="275"/>
      <c r="D25" s="282"/>
      <c r="E25" s="275"/>
      <c r="F25" s="282"/>
      <c r="G25" s="275"/>
      <c r="H25" s="282"/>
      <c r="I25" s="275"/>
      <c r="J25" s="282"/>
      <c r="K25" s="283"/>
      <c r="L25" s="282"/>
      <c r="M25" s="540">
        <f t="shared" si="0"/>
        <v>0</v>
      </c>
      <c r="N25" s="541">
        <f t="shared" si="1"/>
        <v>0</v>
      </c>
      <c r="P25"/>
      <c r="Q25"/>
      <c r="R25"/>
      <c r="S25"/>
    </row>
    <row r="26" spans="1:19" ht="12.75" customHeight="1">
      <c r="A26" s="190" t="str">
        <f>'t1'!A26</f>
        <v>Capo squdra e reparto - q.f. 5</v>
      </c>
      <c r="B26" s="271" t="str">
        <f>'t1'!B26</f>
        <v>0F5CSR</v>
      </c>
      <c r="C26" s="275"/>
      <c r="D26" s="282"/>
      <c r="E26" s="275"/>
      <c r="F26" s="282"/>
      <c r="G26" s="275"/>
      <c r="H26" s="282"/>
      <c r="I26" s="275"/>
      <c r="J26" s="282"/>
      <c r="K26" s="283"/>
      <c r="L26" s="282"/>
      <c r="M26" s="540">
        <f t="shared" si="0"/>
        <v>0</v>
      </c>
      <c r="N26" s="541">
        <f t="shared" si="1"/>
        <v>0</v>
      </c>
      <c r="P26"/>
      <c r="Q26"/>
      <c r="R26"/>
      <c r="S26"/>
    </row>
    <row r="27" spans="1:19" ht="12.75" customHeight="1">
      <c r="A27" s="190" t="str">
        <f>'t1'!A27</f>
        <v>Vigile del fuoco - q.f. 4</v>
      </c>
      <c r="B27" s="271" t="str">
        <f>'t1'!B27</f>
        <v>0F4VF1</v>
      </c>
      <c r="C27" s="275"/>
      <c r="D27" s="282"/>
      <c r="E27" s="275"/>
      <c r="F27" s="282"/>
      <c r="G27" s="275"/>
      <c r="H27" s="282"/>
      <c r="I27" s="275"/>
      <c r="J27" s="282"/>
      <c r="K27" s="283"/>
      <c r="L27" s="282"/>
      <c r="M27" s="540">
        <f t="shared" si="0"/>
        <v>0</v>
      </c>
      <c r="N27" s="541">
        <f t="shared" si="1"/>
        <v>0</v>
      </c>
      <c r="P27"/>
      <c r="Q27"/>
      <c r="R27"/>
      <c r="S27"/>
    </row>
    <row r="28" spans="1:19" ht="12.75" customHeight="1">
      <c r="A28" s="190" t="str">
        <f>'t1'!A28</f>
        <v>Capo cantoniere - q.f  5</v>
      </c>
      <c r="B28" s="271" t="str">
        <f>'t1'!B28</f>
        <v>0F5CAN</v>
      </c>
      <c r="C28" s="275"/>
      <c r="D28" s="282"/>
      <c r="E28" s="275"/>
      <c r="F28" s="282"/>
      <c r="G28" s="275"/>
      <c r="H28" s="282"/>
      <c r="I28" s="275"/>
      <c r="J28" s="282"/>
      <c r="K28" s="283"/>
      <c r="L28" s="282"/>
      <c r="M28" s="540">
        <f t="shared" si="0"/>
        <v>0</v>
      </c>
      <c r="N28" s="541">
        <f t="shared" si="1"/>
        <v>0</v>
      </c>
      <c r="P28"/>
      <c r="Q28"/>
      <c r="R28"/>
      <c r="S28"/>
    </row>
    <row r="29" spans="1:19" ht="12.75" customHeight="1">
      <c r="A29" s="190" t="str">
        <f>'t1'!A29</f>
        <v>Cantoniere specializzato - q.f 4</v>
      </c>
      <c r="B29" s="271" t="str">
        <f>'t1'!B29</f>
        <v>0F4CAN</v>
      </c>
      <c r="C29" s="275"/>
      <c r="D29" s="282"/>
      <c r="E29" s="275"/>
      <c r="F29" s="282"/>
      <c r="G29" s="275"/>
      <c r="H29" s="282"/>
      <c r="I29" s="275"/>
      <c r="J29" s="282"/>
      <c r="K29" s="283"/>
      <c r="L29" s="282"/>
      <c r="M29" s="540">
        <f t="shared" si="0"/>
        <v>0</v>
      </c>
      <c r="N29" s="541">
        <f t="shared" si="1"/>
        <v>0</v>
      </c>
      <c r="P29"/>
      <c r="Q29"/>
      <c r="R29"/>
      <c r="S29"/>
    </row>
    <row r="30" spans="1:19" ht="12.75" customHeight="1">
      <c r="A30" s="190" t="str">
        <f>'t1'!A30</f>
        <v>Cantoniere - q.f  3</v>
      </c>
      <c r="B30" s="271" t="str">
        <f>'t1'!B30</f>
        <v>0F3CAN</v>
      </c>
      <c r="C30" s="275"/>
      <c r="D30" s="282"/>
      <c r="E30" s="275"/>
      <c r="F30" s="282"/>
      <c r="G30" s="284"/>
      <c r="H30" s="282"/>
      <c r="I30" s="275"/>
      <c r="J30" s="282"/>
      <c r="K30" s="283"/>
      <c r="L30" s="282"/>
      <c r="M30" s="540">
        <f t="shared" si="0"/>
        <v>0</v>
      </c>
      <c r="N30" s="541">
        <f t="shared" si="1"/>
        <v>0</v>
      </c>
      <c r="P30"/>
      <c r="Q30"/>
      <c r="R30"/>
      <c r="S30"/>
    </row>
    <row r="31" spans="1:19" ht="12.75" customHeight="1">
      <c r="A31" s="190" t="str">
        <f>'t1'!A31</f>
        <v>Personale Contrattista</v>
      </c>
      <c r="B31" s="271" t="str">
        <f>'t1'!B31</f>
        <v>000061</v>
      </c>
      <c r="C31" s="275"/>
      <c r="D31" s="282"/>
      <c r="E31" s="275"/>
      <c r="F31" s="282"/>
      <c r="G31" s="285"/>
      <c r="H31" s="282"/>
      <c r="I31" s="275"/>
      <c r="J31" s="282"/>
      <c r="K31" s="283"/>
      <c r="L31" s="282"/>
      <c r="M31" s="540">
        <f t="shared" si="0"/>
        <v>0</v>
      </c>
      <c r="N31" s="541">
        <f t="shared" si="1"/>
        <v>0</v>
      </c>
      <c r="P31"/>
      <c r="Q31"/>
      <c r="R31"/>
      <c r="S31"/>
    </row>
    <row r="32" spans="1:19" ht="12.75" customHeight="1" thickBot="1">
      <c r="A32" s="190" t="str">
        <f>'t1'!A32</f>
        <v>Altre qualifiche</v>
      </c>
      <c r="B32" s="271" t="str">
        <f>'t1'!B32</f>
        <v>000000</v>
      </c>
      <c r="C32" s="275"/>
      <c r="D32" s="282"/>
      <c r="E32" s="275"/>
      <c r="F32" s="282"/>
      <c r="G32" s="275"/>
      <c r="H32" s="282"/>
      <c r="I32" s="275"/>
      <c r="J32" s="282"/>
      <c r="K32" s="283"/>
      <c r="L32" s="282"/>
      <c r="M32" s="540">
        <f t="shared" si="0"/>
        <v>0</v>
      </c>
      <c r="N32" s="541">
        <f t="shared" si="1"/>
        <v>0</v>
      </c>
      <c r="P32"/>
      <c r="Q32"/>
      <c r="R32"/>
      <c r="S32"/>
    </row>
    <row r="33" spans="1:19" ht="13.5" customHeight="1" thickBot="1" thickTop="1">
      <c r="A33" s="367" t="s">
        <v>5</v>
      </c>
      <c r="B33" s="124"/>
      <c r="C33" s="544">
        <f aca="true" t="shared" si="2" ref="C33:N33">SUM(C6:C32)</f>
        <v>0</v>
      </c>
      <c r="D33" s="545">
        <f t="shared" si="2"/>
        <v>0</v>
      </c>
      <c r="E33" s="544">
        <f t="shared" si="2"/>
        <v>0</v>
      </c>
      <c r="F33" s="545">
        <f t="shared" si="2"/>
        <v>0</v>
      </c>
      <c r="G33" s="544">
        <f t="shared" si="2"/>
        <v>0</v>
      </c>
      <c r="H33" s="545">
        <f t="shared" si="2"/>
        <v>0</v>
      </c>
      <c r="I33" s="544">
        <f t="shared" si="2"/>
        <v>0</v>
      </c>
      <c r="J33" s="545">
        <f t="shared" si="2"/>
        <v>0</v>
      </c>
      <c r="K33" s="544">
        <f t="shared" si="2"/>
        <v>0</v>
      </c>
      <c r="L33" s="545">
        <f t="shared" si="2"/>
        <v>0</v>
      </c>
      <c r="M33" s="542">
        <f t="shared" si="2"/>
        <v>0</v>
      </c>
      <c r="N33" s="543">
        <f t="shared" si="2"/>
        <v>0</v>
      </c>
      <c r="P33"/>
      <c r="Q33"/>
      <c r="R33"/>
      <c r="S33"/>
    </row>
    <row r="34" ht="18.75" customHeight="1">
      <c r="A34" s="106" t="s">
        <v>36</v>
      </c>
    </row>
    <row r="35" spans="1:10" ht="11.25">
      <c r="A35" s="28"/>
      <c r="B35" s="7"/>
      <c r="C35" s="5"/>
      <c r="D35" s="5"/>
      <c r="E35" s="5"/>
      <c r="F35" s="5"/>
      <c r="G35" s="5"/>
      <c r="H35" s="5"/>
      <c r="I35" s="5"/>
      <c r="J35" s="5"/>
    </row>
  </sheetData>
  <sheetProtection password="EA98" sheet="1" scenarios="1" formatColumns="0" selectLockedCells="1" autoFilter="0"/>
  <mergeCells count="2">
    <mergeCell ref="J2:N2"/>
    <mergeCell ref="A1:L1"/>
  </mergeCells>
  <printOptions horizontalCentered="1" verticalCentered="1"/>
  <pageMargins left="0" right="0" top="0.17" bottom="0.17" header="0.19" footer="0.19"/>
  <pageSetup fitToHeight="1" fitToWidth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M35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6" sqref="C6"/>
    </sheetView>
  </sheetViews>
  <sheetFormatPr defaultColWidth="9.33203125" defaultRowHeight="10.5"/>
  <cols>
    <col min="1" max="1" width="44.33203125" style="86" customWidth="1"/>
    <col min="2" max="2" width="10.66015625" style="105" customWidth="1"/>
    <col min="3" max="12" width="12.83203125" style="86" customWidth="1"/>
    <col min="13" max="13" width="5.83203125" style="86" customWidth="1"/>
    <col min="14" max="16384" width="10.66015625" style="86" customWidth="1"/>
  </cols>
  <sheetData>
    <row r="1" spans="1:13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3"/>
      <c r="L1" s="384"/>
      <c r="M1"/>
    </row>
    <row r="2" spans="1:12" ht="30" customHeight="1" thickBot="1">
      <c r="A2" s="82"/>
      <c r="B2" s="83"/>
      <c r="C2" s="84"/>
      <c r="D2" s="85"/>
      <c r="E2" s="84"/>
      <c r="F2" s="84"/>
      <c r="G2" s="84"/>
      <c r="H2" s="713"/>
      <c r="I2" s="713"/>
      <c r="J2" s="713"/>
      <c r="K2" s="713"/>
      <c r="L2" s="713"/>
    </row>
    <row r="3" spans="1:12" ht="15" customHeight="1" thickBot="1">
      <c r="A3" s="87"/>
      <c r="B3" s="88"/>
      <c r="C3" s="89" t="s">
        <v>210</v>
      </c>
      <c r="D3" s="90"/>
      <c r="E3" s="90"/>
      <c r="F3" s="90"/>
      <c r="G3" s="90"/>
      <c r="H3" s="90"/>
      <c r="I3" s="90"/>
      <c r="J3" s="90"/>
      <c r="K3" s="90"/>
      <c r="L3" s="91"/>
    </row>
    <row r="4" spans="1:12" ht="18.75" thickTop="1">
      <c r="A4" s="348" t="s">
        <v>83</v>
      </c>
      <c r="B4" s="92" t="s">
        <v>1</v>
      </c>
      <c r="C4" s="95" t="s">
        <v>33</v>
      </c>
      <c r="D4" s="94"/>
      <c r="E4" s="95" t="s">
        <v>419</v>
      </c>
      <c r="F4" s="96"/>
      <c r="G4" s="93" t="s">
        <v>32</v>
      </c>
      <c r="H4" s="96"/>
      <c r="I4" s="93" t="s">
        <v>34</v>
      </c>
      <c r="J4" s="97"/>
      <c r="K4" s="93" t="s">
        <v>5</v>
      </c>
      <c r="L4" s="97"/>
    </row>
    <row r="5" spans="1:12" ht="12" thickBot="1">
      <c r="A5" s="98"/>
      <c r="B5" s="99"/>
      <c r="C5" s="100" t="s">
        <v>3</v>
      </c>
      <c r="D5" s="101" t="s">
        <v>4</v>
      </c>
      <c r="E5" s="100" t="s">
        <v>3</v>
      </c>
      <c r="F5" s="101" t="s">
        <v>4</v>
      </c>
      <c r="G5" s="100" t="s">
        <v>3</v>
      </c>
      <c r="H5" s="101" t="s">
        <v>4</v>
      </c>
      <c r="I5" s="100" t="s">
        <v>3</v>
      </c>
      <c r="J5" s="102" t="s">
        <v>4</v>
      </c>
      <c r="K5" s="100" t="s">
        <v>3</v>
      </c>
      <c r="L5" s="102" t="s">
        <v>4</v>
      </c>
    </row>
    <row r="6" spans="1:12" ht="12" customHeight="1" thickTop="1">
      <c r="A6" s="27" t="str">
        <f>'t1'!A6</f>
        <v>Segretario A</v>
      </c>
      <c r="B6" s="281" t="str">
        <f>'t1'!B6</f>
        <v>0D0102</v>
      </c>
      <c r="C6" s="286"/>
      <c r="D6" s="287"/>
      <c r="E6" s="286"/>
      <c r="F6" s="287"/>
      <c r="G6" s="286"/>
      <c r="H6" s="287"/>
      <c r="I6" s="286"/>
      <c r="J6" s="288"/>
      <c r="K6" s="546">
        <f>SUM(C6,E6,G6,I6)</f>
        <v>0</v>
      </c>
      <c r="L6" s="547">
        <f>SUM(D6,F6,H6,J6)</f>
        <v>0</v>
      </c>
    </row>
    <row r="7" spans="1:12" ht="12" customHeight="1">
      <c r="A7" s="190" t="str">
        <f>'t1'!A7</f>
        <v>Segretario B</v>
      </c>
      <c r="B7" s="271" t="str">
        <f>'t1'!B7</f>
        <v>0D0103</v>
      </c>
      <c r="C7" s="289"/>
      <c r="D7" s="290"/>
      <c r="E7" s="289"/>
      <c r="F7" s="290"/>
      <c r="G7" s="289"/>
      <c r="H7" s="290"/>
      <c r="I7" s="289"/>
      <c r="J7" s="291"/>
      <c r="K7" s="546">
        <f>SUM(C7,E7,G7,I7)</f>
        <v>0</v>
      </c>
      <c r="L7" s="547">
        <f aca="true" t="shared" si="0" ref="L7:L32">SUM(D7,F7,H7,J7)</f>
        <v>0</v>
      </c>
    </row>
    <row r="8" spans="1:12" ht="12" customHeight="1">
      <c r="A8" s="190" t="str">
        <f>'t1'!A8</f>
        <v>Segretario C</v>
      </c>
      <c r="B8" s="271" t="str">
        <f>'t1'!B8</f>
        <v>0D0485</v>
      </c>
      <c r="C8" s="289"/>
      <c r="D8" s="290"/>
      <c r="E8" s="289"/>
      <c r="F8" s="290"/>
      <c r="G8" s="289"/>
      <c r="H8" s="290"/>
      <c r="I8" s="289"/>
      <c r="J8" s="291"/>
      <c r="K8" s="546">
        <f aca="true" t="shared" si="1" ref="K8:K32">SUM(C8,E8,G8,I8)</f>
        <v>0</v>
      </c>
      <c r="L8" s="547">
        <f t="shared" si="0"/>
        <v>0</v>
      </c>
    </row>
    <row r="9" spans="1:12" ht="12" customHeight="1">
      <c r="A9" s="190" t="str">
        <f>'t1'!A9</f>
        <v>Dirigenti</v>
      </c>
      <c r="B9" s="271" t="str">
        <f>'t1'!B9</f>
        <v>0D0164</v>
      </c>
      <c r="C9" s="289"/>
      <c r="D9" s="290"/>
      <c r="E9" s="289"/>
      <c r="F9" s="290"/>
      <c r="G9" s="289"/>
      <c r="H9" s="290"/>
      <c r="I9" s="289"/>
      <c r="J9" s="291"/>
      <c r="K9" s="546">
        <f t="shared" si="1"/>
        <v>0</v>
      </c>
      <c r="L9" s="547">
        <f t="shared" si="0"/>
        <v>0</v>
      </c>
    </row>
    <row r="10" spans="1:12" ht="12" customHeight="1">
      <c r="A10" s="190" t="str">
        <f>'t1'!A10</f>
        <v>Qualifica funzionale IX </v>
      </c>
      <c r="B10" s="271" t="str">
        <f>'t1'!B10</f>
        <v>0F9AMM</v>
      </c>
      <c r="C10" s="289"/>
      <c r="D10" s="290"/>
      <c r="E10" s="289"/>
      <c r="F10" s="290"/>
      <c r="G10" s="289"/>
      <c r="H10" s="290"/>
      <c r="I10" s="289"/>
      <c r="J10" s="291"/>
      <c r="K10" s="546">
        <f t="shared" si="1"/>
        <v>0</v>
      </c>
      <c r="L10" s="547">
        <f t="shared" si="0"/>
        <v>0</v>
      </c>
    </row>
    <row r="11" spans="1:12" ht="12" customHeight="1">
      <c r="A11" s="190" t="str">
        <f>'t1'!A11</f>
        <v>Qualifica funzionale VIII</v>
      </c>
      <c r="B11" s="271" t="str">
        <f>'t1'!B11</f>
        <v>0F8AMM</v>
      </c>
      <c r="C11" s="289"/>
      <c r="D11" s="290"/>
      <c r="E11" s="289"/>
      <c r="F11" s="290"/>
      <c r="G11" s="289"/>
      <c r="H11" s="290"/>
      <c r="I11" s="289"/>
      <c r="J11" s="291"/>
      <c r="K11" s="546">
        <f t="shared" si="1"/>
        <v>0</v>
      </c>
      <c r="L11" s="547">
        <f t="shared" si="0"/>
        <v>0</v>
      </c>
    </row>
    <row r="12" spans="1:12" ht="12" customHeight="1">
      <c r="A12" s="190" t="str">
        <f>'t1'!A12</f>
        <v>Qualifica funzionale VII </v>
      </c>
      <c r="B12" s="271" t="str">
        <f>'t1'!B12</f>
        <v>0F7AMM</v>
      </c>
      <c r="C12" s="289"/>
      <c r="D12" s="290"/>
      <c r="E12" s="289"/>
      <c r="F12" s="290"/>
      <c r="G12" s="289"/>
      <c r="H12" s="290"/>
      <c r="I12" s="289"/>
      <c r="J12" s="291"/>
      <c r="K12" s="546">
        <f t="shared" si="1"/>
        <v>0</v>
      </c>
      <c r="L12" s="547">
        <f t="shared" si="0"/>
        <v>0</v>
      </c>
    </row>
    <row r="13" spans="1:12" ht="12" customHeight="1">
      <c r="A13" s="190" t="str">
        <f>'t1'!A13</f>
        <v>Qualifica funzionale VI </v>
      </c>
      <c r="B13" s="271" t="str">
        <f>'t1'!B13</f>
        <v>0F6AMM</v>
      </c>
      <c r="C13" s="289"/>
      <c r="D13" s="290"/>
      <c r="E13" s="289"/>
      <c r="F13" s="290"/>
      <c r="G13" s="289"/>
      <c r="H13" s="290"/>
      <c r="I13" s="289"/>
      <c r="J13" s="291"/>
      <c r="K13" s="546">
        <f t="shared" si="1"/>
        <v>0</v>
      </c>
      <c r="L13" s="547">
        <f t="shared" si="0"/>
        <v>0</v>
      </c>
    </row>
    <row r="14" spans="1:12" ht="12" customHeight="1">
      <c r="A14" s="190" t="str">
        <f>'t1'!A14</f>
        <v>Qualifica funzionale V </v>
      </c>
      <c r="B14" s="271" t="str">
        <f>'t1'!B14</f>
        <v>0F5AMM</v>
      </c>
      <c r="C14" s="289"/>
      <c r="D14" s="290"/>
      <c r="E14" s="289"/>
      <c r="F14" s="290"/>
      <c r="G14" s="289"/>
      <c r="H14" s="290"/>
      <c r="I14" s="289"/>
      <c r="J14" s="291"/>
      <c r="K14" s="546">
        <f t="shared" si="1"/>
        <v>0</v>
      </c>
      <c r="L14" s="547">
        <f t="shared" si="0"/>
        <v>0</v>
      </c>
    </row>
    <row r="15" spans="1:12" ht="12" customHeight="1">
      <c r="A15" s="190" t="str">
        <f>'t1'!A15</f>
        <v>Qualifica funzionale IV </v>
      </c>
      <c r="B15" s="271" t="str">
        <f>'t1'!B15</f>
        <v>0F4AMM</v>
      </c>
      <c r="C15" s="289"/>
      <c r="D15" s="290"/>
      <c r="E15" s="289"/>
      <c r="F15" s="290"/>
      <c r="G15" s="289"/>
      <c r="H15" s="290"/>
      <c r="I15" s="289"/>
      <c r="J15" s="291"/>
      <c r="K15" s="546">
        <f t="shared" si="1"/>
        <v>0</v>
      </c>
      <c r="L15" s="547">
        <f t="shared" si="0"/>
        <v>0</v>
      </c>
    </row>
    <row r="16" spans="1:12" ht="12" customHeight="1">
      <c r="A16" s="190" t="str">
        <f>'t1'!A16</f>
        <v>Qualifica funzionale III </v>
      </c>
      <c r="B16" s="271" t="str">
        <f>'t1'!B16</f>
        <v>0F3AMM</v>
      </c>
      <c r="C16" s="289"/>
      <c r="D16" s="290"/>
      <c r="E16" s="289"/>
      <c r="F16" s="290"/>
      <c r="G16" s="289"/>
      <c r="H16" s="290"/>
      <c r="I16" s="289"/>
      <c r="J16" s="291"/>
      <c r="K16" s="546">
        <f t="shared" si="1"/>
        <v>0</v>
      </c>
      <c r="L16" s="547">
        <f t="shared" si="0"/>
        <v>0</v>
      </c>
    </row>
    <row r="17" spans="1:12" ht="12" customHeight="1">
      <c r="A17" s="190" t="str">
        <f>'t1'!A17</f>
        <v>Qualifica funzionale II </v>
      </c>
      <c r="B17" s="271" t="str">
        <f>'t1'!B17</f>
        <v>0F2AMM</v>
      </c>
      <c r="C17" s="292"/>
      <c r="D17" s="290"/>
      <c r="E17" s="289"/>
      <c r="F17" s="290"/>
      <c r="G17" s="289"/>
      <c r="H17" s="290"/>
      <c r="I17" s="289"/>
      <c r="J17" s="291"/>
      <c r="K17" s="546">
        <f t="shared" si="1"/>
        <v>0</v>
      </c>
      <c r="L17" s="547">
        <f t="shared" si="0"/>
        <v>0</v>
      </c>
    </row>
    <row r="18" spans="1:12" ht="12" customHeight="1">
      <c r="A18" s="190" t="str">
        <f>'t1'!A18</f>
        <v>Qualifica funzionale I </v>
      </c>
      <c r="B18" s="271" t="str">
        <f>'t1'!B18</f>
        <v>0F1AMM</v>
      </c>
      <c r="C18" s="292"/>
      <c r="D18" s="293"/>
      <c r="E18" s="289"/>
      <c r="F18" s="290"/>
      <c r="G18" s="292"/>
      <c r="H18" s="293"/>
      <c r="I18" s="294"/>
      <c r="J18" s="295"/>
      <c r="K18" s="546">
        <f t="shared" si="1"/>
        <v>0</v>
      </c>
      <c r="L18" s="547">
        <f t="shared" si="0"/>
        <v>0</v>
      </c>
    </row>
    <row r="19" spans="1:12" ht="12" customHeight="1">
      <c r="A19" s="190" t="str">
        <f>'t1'!A19</f>
        <v>Ufficiale forestale - q.f. 9</v>
      </c>
      <c r="B19" s="271" t="str">
        <f>'t1'!B19</f>
        <v>0F9582</v>
      </c>
      <c r="C19" s="292"/>
      <c r="D19" s="293"/>
      <c r="E19" s="292"/>
      <c r="F19" s="293"/>
      <c r="G19" s="292"/>
      <c r="H19" s="293"/>
      <c r="I19" s="294"/>
      <c r="J19" s="295"/>
      <c r="K19" s="546">
        <f t="shared" si="1"/>
        <v>0</v>
      </c>
      <c r="L19" s="547">
        <f t="shared" si="0"/>
        <v>0</v>
      </c>
    </row>
    <row r="20" spans="1:12" ht="12" customHeight="1">
      <c r="A20" s="190" t="str">
        <f>'t1'!A20</f>
        <v>Ispettore/Ispettrice forestale - q.f. 7</v>
      </c>
      <c r="B20" s="271" t="str">
        <f>'t1'!B20</f>
        <v>0F7191</v>
      </c>
      <c r="C20" s="292"/>
      <c r="D20" s="293"/>
      <c r="E20" s="292"/>
      <c r="F20" s="293"/>
      <c r="G20" s="292"/>
      <c r="H20" s="293"/>
      <c r="I20" s="294"/>
      <c r="J20" s="295"/>
      <c r="K20" s="546">
        <f t="shared" si="1"/>
        <v>0</v>
      </c>
      <c r="L20" s="547">
        <f t="shared" si="0"/>
        <v>0</v>
      </c>
    </row>
    <row r="21" spans="1:12" ht="12" customHeight="1">
      <c r="A21" s="190" t="str">
        <f>'t1'!A21</f>
        <v>Sovrintendente forestale - q.f. 6</v>
      </c>
      <c r="B21" s="271" t="str">
        <f>'t1'!B21</f>
        <v>0F6197</v>
      </c>
      <c r="C21" s="292"/>
      <c r="D21" s="293"/>
      <c r="E21" s="292"/>
      <c r="F21" s="293"/>
      <c r="G21" s="292"/>
      <c r="H21" s="293"/>
      <c r="I21" s="294"/>
      <c r="J21" s="295"/>
      <c r="K21" s="546">
        <f t="shared" si="1"/>
        <v>0</v>
      </c>
      <c r="L21" s="547">
        <f t="shared" si="0"/>
        <v>0</v>
      </c>
    </row>
    <row r="22" spans="1:12" ht="12" customHeight="1">
      <c r="A22" s="190" t="str">
        <f>'t1'!A22</f>
        <v>Agente ed assistente forestale q.f.5</v>
      </c>
      <c r="B22" s="271" t="str">
        <f>'t1'!B22</f>
        <v>0F5560</v>
      </c>
      <c r="C22" s="292"/>
      <c r="D22" s="293"/>
      <c r="E22" s="292"/>
      <c r="F22" s="293"/>
      <c r="G22" s="292"/>
      <c r="H22" s="293"/>
      <c r="I22" s="294"/>
      <c r="J22" s="295"/>
      <c r="K22" s="546">
        <f t="shared" si="1"/>
        <v>0</v>
      </c>
      <c r="L22" s="547">
        <f t="shared" si="0"/>
        <v>0</v>
      </c>
    </row>
    <row r="23" spans="1:12" ht="12" customHeight="1">
      <c r="A23" s="190" t="str">
        <f>'t1'!A23</f>
        <v>Esperto antincendio - q.f. 9</v>
      </c>
      <c r="B23" s="271" t="str">
        <f>'t1'!B23</f>
        <v>0F9IS3</v>
      </c>
      <c r="C23" s="292"/>
      <c r="D23" s="293"/>
      <c r="E23" s="292"/>
      <c r="F23" s="293"/>
      <c r="G23" s="292"/>
      <c r="H23" s="293"/>
      <c r="I23" s="294"/>
      <c r="J23" s="295"/>
      <c r="K23" s="546">
        <f t="shared" si="1"/>
        <v>0</v>
      </c>
      <c r="L23" s="547">
        <f t="shared" si="0"/>
        <v>0</v>
      </c>
    </row>
    <row r="24" spans="1:12" ht="12" customHeight="1">
      <c r="A24" s="190" t="str">
        <f>'t1'!A24</f>
        <v>Ispettore antincendi - q.f. 7</v>
      </c>
      <c r="B24" s="271" t="str">
        <f>'t1'!B24</f>
        <v>0F7IS2</v>
      </c>
      <c r="C24" s="292"/>
      <c r="D24" s="293"/>
      <c r="E24" s="292"/>
      <c r="F24" s="293"/>
      <c r="G24" s="292"/>
      <c r="H24" s="293"/>
      <c r="I24" s="294"/>
      <c r="J24" s="295"/>
      <c r="K24" s="546">
        <f t="shared" si="1"/>
        <v>0</v>
      </c>
      <c r="L24" s="547">
        <f t="shared" si="0"/>
        <v>0</v>
      </c>
    </row>
    <row r="25" spans="1:12" ht="12" customHeight="1">
      <c r="A25" s="190" t="str">
        <f>'t1'!A25</f>
        <v>Assistente antincendi - q.f. 6</v>
      </c>
      <c r="B25" s="271" t="str">
        <f>'t1'!B25</f>
        <v>0F6AS1</v>
      </c>
      <c r="C25" s="292"/>
      <c r="D25" s="293"/>
      <c r="E25" s="292"/>
      <c r="F25" s="293"/>
      <c r="G25" s="292"/>
      <c r="H25" s="293"/>
      <c r="I25" s="294"/>
      <c r="J25" s="295"/>
      <c r="K25" s="546">
        <f t="shared" si="1"/>
        <v>0</v>
      </c>
      <c r="L25" s="547">
        <f t="shared" si="0"/>
        <v>0</v>
      </c>
    </row>
    <row r="26" spans="1:12" ht="12" customHeight="1">
      <c r="A26" s="190" t="str">
        <f>'t1'!A26</f>
        <v>Capo squdra e reparto - q.f. 5</v>
      </c>
      <c r="B26" s="271" t="str">
        <f>'t1'!B26</f>
        <v>0F5CSR</v>
      </c>
      <c r="C26" s="292"/>
      <c r="D26" s="293"/>
      <c r="E26" s="292"/>
      <c r="F26" s="293"/>
      <c r="G26" s="292"/>
      <c r="H26" s="293"/>
      <c r="I26" s="294"/>
      <c r="J26" s="295"/>
      <c r="K26" s="546">
        <f t="shared" si="1"/>
        <v>0</v>
      </c>
      <c r="L26" s="547">
        <f t="shared" si="0"/>
        <v>0</v>
      </c>
    </row>
    <row r="27" spans="1:12" ht="12" customHeight="1">
      <c r="A27" s="190" t="str">
        <f>'t1'!A27</f>
        <v>Vigile del fuoco - q.f. 4</v>
      </c>
      <c r="B27" s="271" t="str">
        <f>'t1'!B27</f>
        <v>0F4VF1</v>
      </c>
      <c r="C27" s="292"/>
      <c r="D27" s="293"/>
      <c r="E27" s="292"/>
      <c r="F27" s="293"/>
      <c r="G27" s="292"/>
      <c r="H27" s="293"/>
      <c r="I27" s="294"/>
      <c r="J27" s="295"/>
      <c r="K27" s="546">
        <f t="shared" si="1"/>
        <v>0</v>
      </c>
      <c r="L27" s="547">
        <f t="shared" si="0"/>
        <v>0</v>
      </c>
    </row>
    <row r="28" spans="1:12" ht="12" customHeight="1">
      <c r="A28" s="190" t="str">
        <f>'t1'!A28</f>
        <v>Capo cantoniere - q.f  5</v>
      </c>
      <c r="B28" s="271" t="str">
        <f>'t1'!B28</f>
        <v>0F5CAN</v>
      </c>
      <c r="C28" s="292"/>
      <c r="D28" s="293"/>
      <c r="E28" s="292"/>
      <c r="F28" s="293"/>
      <c r="G28" s="292"/>
      <c r="H28" s="293"/>
      <c r="I28" s="294"/>
      <c r="J28" s="295"/>
      <c r="K28" s="546">
        <f t="shared" si="1"/>
        <v>0</v>
      </c>
      <c r="L28" s="547">
        <f t="shared" si="0"/>
        <v>0</v>
      </c>
    </row>
    <row r="29" spans="1:12" ht="12" customHeight="1">
      <c r="A29" s="190" t="str">
        <f>'t1'!A29</f>
        <v>Cantoniere specializzato - q.f 4</v>
      </c>
      <c r="B29" s="271" t="str">
        <f>'t1'!B29</f>
        <v>0F4CAN</v>
      </c>
      <c r="C29" s="292"/>
      <c r="D29" s="293"/>
      <c r="E29" s="292"/>
      <c r="F29" s="293"/>
      <c r="G29" s="292"/>
      <c r="H29" s="293"/>
      <c r="I29" s="294"/>
      <c r="J29" s="295"/>
      <c r="K29" s="546">
        <f t="shared" si="1"/>
        <v>0</v>
      </c>
      <c r="L29" s="547">
        <f t="shared" si="0"/>
        <v>0</v>
      </c>
    </row>
    <row r="30" spans="1:12" ht="12" customHeight="1">
      <c r="A30" s="190" t="str">
        <f>'t1'!A30</f>
        <v>Cantoniere - q.f  3</v>
      </c>
      <c r="B30" s="271" t="str">
        <f>'t1'!B30</f>
        <v>0F3CAN</v>
      </c>
      <c r="C30" s="292"/>
      <c r="D30" s="293"/>
      <c r="E30" s="292"/>
      <c r="F30" s="293"/>
      <c r="G30" s="292"/>
      <c r="H30" s="293"/>
      <c r="I30" s="294"/>
      <c r="J30" s="295"/>
      <c r="K30" s="546">
        <f t="shared" si="1"/>
        <v>0</v>
      </c>
      <c r="L30" s="547">
        <f t="shared" si="0"/>
        <v>0</v>
      </c>
    </row>
    <row r="31" spans="1:12" ht="12" customHeight="1">
      <c r="A31" s="190" t="str">
        <f>'t1'!A31</f>
        <v>Personale Contrattista</v>
      </c>
      <c r="B31" s="271" t="str">
        <f>'t1'!B31</f>
        <v>000061</v>
      </c>
      <c r="C31" s="292"/>
      <c r="D31" s="293"/>
      <c r="E31" s="292"/>
      <c r="F31" s="293"/>
      <c r="G31" s="292"/>
      <c r="H31" s="293"/>
      <c r="I31" s="294"/>
      <c r="J31" s="295"/>
      <c r="K31" s="546">
        <f t="shared" si="1"/>
        <v>0</v>
      </c>
      <c r="L31" s="547">
        <f t="shared" si="0"/>
        <v>0</v>
      </c>
    </row>
    <row r="32" spans="1:12" ht="12" customHeight="1" thickBot="1">
      <c r="A32" s="190" t="str">
        <f>'t1'!A32</f>
        <v>Altre qualifiche</v>
      </c>
      <c r="B32" s="271" t="str">
        <f>'t1'!B32</f>
        <v>000000</v>
      </c>
      <c r="C32" s="292"/>
      <c r="D32" s="293"/>
      <c r="E32" s="292"/>
      <c r="F32" s="293"/>
      <c r="G32" s="292"/>
      <c r="H32" s="293"/>
      <c r="I32" s="294"/>
      <c r="J32" s="295"/>
      <c r="K32" s="546">
        <f t="shared" si="1"/>
        <v>0</v>
      </c>
      <c r="L32" s="547">
        <f t="shared" si="0"/>
        <v>0</v>
      </c>
    </row>
    <row r="33" spans="1:12" ht="12.75" customHeight="1" thickBot="1" thickTop="1">
      <c r="A33" s="103" t="s">
        <v>5</v>
      </c>
      <c r="B33" s="104"/>
      <c r="C33" s="548">
        <f aca="true" t="shared" si="2" ref="C33:L33">SUM(C6:C32)</f>
        <v>0</v>
      </c>
      <c r="D33" s="550">
        <f t="shared" si="2"/>
        <v>0</v>
      </c>
      <c r="E33" s="548">
        <f t="shared" si="2"/>
        <v>0</v>
      </c>
      <c r="F33" s="550">
        <f t="shared" si="2"/>
        <v>0</v>
      </c>
      <c r="G33" s="548">
        <f t="shared" si="2"/>
        <v>0</v>
      </c>
      <c r="H33" s="550">
        <f t="shared" si="2"/>
        <v>0</v>
      </c>
      <c r="I33" s="548">
        <f t="shared" si="2"/>
        <v>0</v>
      </c>
      <c r="J33" s="550">
        <f t="shared" si="2"/>
        <v>0</v>
      </c>
      <c r="K33" s="548">
        <f t="shared" si="2"/>
        <v>0</v>
      </c>
      <c r="L33" s="549">
        <f t="shared" si="2"/>
        <v>0</v>
      </c>
    </row>
    <row r="35" spans="1:10" ht="9.75" customHeight="1">
      <c r="A35" s="86" t="s">
        <v>99</v>
      </c>
      <c r="B35" s="7"/>
      <c r="C35" s="5"/>
      <c r="D35" s="5"/>
      <c r="E35" s="5"/>
      <c r="F35" s="5"/>
      <c r="G35" s="5"/>
      <c r="H35" s="5"/>
      <c r="I35" s="5"/>
      <c r="J35" s="5"/>
    </row>
  </sheetData>
  <sheetProtection password="EA98" sheet="1" scenarios="1" formatColumns="0" selectLockedCells="1" autoFilter="0"/>
  <mergeCells count="2">
    <mergeCell ref="H2:L2"/>
    <mergeCell ref="A1:J1"/>
  </mergeCells>
  <printOptions horizontalCentered="1" verticalCentered="1"/>
  <pageMargins left="0" right="0" top="0.1968503937007874" bottom="0.16" header="0.17" footer="0.16"/>
  <pageSetup fitToHeight="1" fitToWidth="1"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V34"/>
  <sheetViews>
    <sheetView showGridLines="0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5" style="65" customWidth="1"/>
    <col min="2" max="2" width="10.5" style="67" customWidth="1"/>
    <col min="3" max="20" width="8.33203125" style="65" customWidth="1"/>
    <col min="21" max="21" width="10" style="65" customWidth="1"/>
    <col min="22" max="16384" width="10.66015625" style="65" customWidth="1"/>
  </cols>
  <sheetData>
    <row r="1" spans="1:22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V1" s="384"/>
    </row>
    <row r="2" spans="1:22" ht="30" customHeight="1" thickBot="1">
      <c r="A2" s="66"/>
      <c r="P2" s="713"/>
      <c r="Q2" s="713"/>
      <c r="R2" s="713"/>
      <c r="S2" s="713"/>
      <c r="T2" s="713"/>
      <c r="U2" s="713"/>
      <c r="V2" s="713"/>
    </row>
    <row r="3" spans="1:22" ht="16.5" customHeight="1" thickBot="1">
      <c r="A3" s="68"/>
      <c r="B3" s="69"/>
      <c r="C3" s="70" t="s">
        <v>210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1"/>
      <c r="V3" s="72"/>
    </row>
    <row r="4" spans="1:22" ht="16.5" customHeight="1" thickTop="1">
      <c r="A4" s="347" t="s">
        <v>95</v>
      </c>
      <c r="B4" s="73" t="s">
        <v>1</v>
      </c>
      <c r="C4" s="717" t="s">
        <v>24</v>
      </c>
      <c r="D4" s="718"/>
      <c r="E4" s="717" t="s">
        <v>25</v>
      </c>
      <c r="F4" s="718"/>
      <c r="G4" s="717" t="s">
        <v>26</v>
      </c>
      <c r="H4" s="718"/>
      <c r="I4" s="717" t="s">
        <v>27</v>
      </c>
      <c r="J4" s="718"/>
      <c r="K4" s="717" t="s">
        <v>28</v>
      </c>
      <c r="L4" s="718"/>
      <c r="M4" s="717" t="s">
        <v>29</v>
      </c>
      <c r="N4" s="718"/>
      <c r="O4" s="717" t="s">
        <v>30</v>
      </c>
      <c r="P4" s="718"/>
      <c r="Q4" s="717" t="s">
        <v>31</v>
      </c>
      <c r="R4" s="718"/>
      <c r="S4" s="717" t="s">
        <v>123</v>
      </c>
      <c r="T4" s="718"/>
      <c r="U4" s="74" t="s">
        <v>5</v>
      </c>
      <c r="V4" s="168"/>
    </row>
    <row r="5" spans="1:22" ht="12" thickBot="1">
      <c r="A5" s="75"/>
      <c r="B5" s="76"/>
      <c r="C5" s="77" t="s">
        <v>22</v>
      </c>
      <c r="D5" s="78" t="s">
        <v>23</v>
      </c>
      <c r="E5" s="77" t="s">
        <v>22</v>
      </c>
      <c r="F5" s="78" t="s">
        <v>23</v>
      </c>
      <c r="G5" s="77" t="s">
        <v>22</v>
      </c>
      <c r="H5" s="78" t="s">
        <v>23</v>
      </c>
      <c r="I5" s="77" t="s">
        <v>22</v>
      </c>
      <c r="J5" s="78" t="s">
        <v>23</v>
      </c>
      <c r="K5" s="77" t="s">
        <v>22</v>
      </c>
      <c r="L5" s="78" t="s">
        <v>23</v>
      </c>
      <c r="M5" s="77" t="s">
        <v>22</v>
      </c>
      <c r="N5" s="78" t="s">
        <v>23</v>
      </c>
      <c r="O5" s="77" t="s">
        <v>22</v>
      </c>
      <c r="P5" s="78" t="s">
        <v>23</v>
      </c>
      <c r="Q5" s="77" t="s">
        <v>22</v>
      </c>
      <c r="R5" s="78" t="s">
        <v>23</v>
      </c>
      <c r="S5" s="77" t="s">
        <v>22</v>
      </c>
      <c r="T5" s="79" t="s">
        <v>23</v>
      </c>
      <c r="U5" s="77" t="s">
        <v>22</v>
      </c>
      <c r="V5" s="79" t="s">
        <v>23</v>
      </c>
    </row>
    <row r="6" spans="1:22" ht="15.75" customHeight="1" thickTop="1">
      <c r="A6" s="27" t="str">
        <f>'t1'!A6</f>
        <v>Segretario A</v>
      </c>
      <c r="B6" s="281" t="str">
        <f>'t1'!B6</f>
        <v>0D0102</v>
      </c>
      <c r="C6" s="296"/>
      <c r="D6" s="297"/>
      <c r="E6" s="296"/>
      <c r="F6" s="297"/>
      <c r="G6" s="296"/>
      <c r="H6" s="297"/>
      <c r="I6" s="296"/>
      <c r="J6" s="297"/>
      <c r="K6" s="296"/>
      <c r="L6" s="297"/>
      <c r="M6" s="298"/>
      <c r="N6" s="299"/>
      <c r="O6" s="296"/>
      <c r="P6" s="297"/>
      <c r="Q6" s="296"/>
      <c r="R6" s="297"/>
      <c r="S6" s="300"/>
      <c r="T6" s="301"/>
      <c r="U6" s="554">
        <f>SUM(C6,E6,G6,I6,K6,M6,O6,Q6,S6)</f>
        <v>0</v>
      </c>
      <c r="V6" s="555">
        <f>SUM(D6,F6,H6,J6,L6,N6,P6,R6,T6)</f>
        <v>0</v>
      </c>
    </row>
    <row r="7" spans="1:22" ht="15.75" customHeight="1">
      <c r="A7" s="190" t="str">
        <f>'t1'!A7</f>
        <v>Segretario B</v>
      </c>
      <c r="B7" s="271" t="str">
        <f>'t1'!B7</f>
        <v>0D0103</v>
      </c>
      <c r="C7" s="296"/>
      <c r="D7" s="297"/>
      <c r="E7" s="296"/>
      <c r="F7" s="297"/>
      <c r="G7" s="296"/>
      <c r="H7" s="297"/>
      <c r="I7" s="296"/>
      <c r="J7" s="297"/>
      <c r="K7" s="296"/>
      <c r="L7" s="297"/>
      <c r="M7" s="298"/>
      <c r="N7" s="299"/>
      <c r="O7" s="296"/>
      <c r="P7" s="297"/>
      <c r="Q7" s="296"/>
      <c r="R7" s="297"/>
      <c r="S7" s="300"/>
      <c r="T7" s="302"/>
      <c r="U7" s="554">
        <f aca="true" t="shared" si="0" ref="U7:U32">SUM(C7,E7,G7,I7,K7,M7,O7,Q7,S7)</f>
        <v>0</v>
      </c>
      <c r="V7" s="556">
        <f aca="true" t="shared" si="1" ref="V7:V32">SUM(D7,F7,H7,J7,L7,N7,P7,R7,T7)</f>
        <v>0</v>
      </c>
    </row>
    <row r="8" spans="1:22" ht="15.75" customHeight="1">
      <c r="A8" s="190" t="str">
        <f>'t1'!A8</f>
        <v>Segretario C</v>
      </c>
      <c r="B8" s="271" t="str">
        <f>'t1'!B8</f>
        <v>0D0485</v>
      </c>
      <c r="C8" s="296"/>
      <c r="D8" s="297"/>
      <c r="E8" s="296"/>
      <c r="F8" s="297"/>
      <c r="G8" s="296"/>
      <c r="H8" s="297"/>
      <c r="I8" s="296"/>
      <c r="J8" s="297"/>
      <c r="K8" s="296"/>
      <c r="L8" s="297"/>
      <c r="M8" s="298"/>
      <c r="N8" s="299"/>
      <c r="O8" s="296"/>
      <c r="P8" s="297"/>
      <c r="Q8" s="296"/>
      <c r="R8" s="297"/>
      <c r="S8" s="300"/>
      <c r="T8" s="302"/>
      <c r="U8" s="554">
        <f t="shared" si="0"/>
        <v>0</v>
      </c>
      <c r="V8" s="556">
        <f t="shared" si="1"/>
        <v>0</v>
      </c>
    </row>
    <row r="9" spans="1:22" ht="15.75" customHeight="1">
      <c r="A9" s="190" t="str">
        <f>'t1'!A9</f>
        <v>Dirigenti</v>
      </c>
      <c r="B9" s="271" t="str">
        <f>'t1'!B9</f>
        <v>0D0164</v>
      </c>
      <c r="C9" s="296"/>
      <c r="D9" s="297"/>
      <c r="E9" s="296"/>
      <c r="F9" s="297"/>
      <c r="G9" s="296"/>
      <c r="H9" s="297"/>
      <c r="I9" s="296"/>
      <c r="J9" s="297"/>
      <c r="K9" s="296"/>
      <c r="L9" s="297"/>
      <c r="M9" s="298"/>
      <c r="N9" s="299"/>
      <c r="O9" s="296"/>
      <c r="P9" s="297"/>
      <c r="Q9" s="296"/>
      <c r="R9" s="297"/>
      <c r="S9" s="300"/>
      <c r="T9" s="302"/>
      <c r="U9" s="554">
        <f t="shared" si="0"/>
        <v>0</v>
      </c>
      <c r="V9" s="556">
        <f t="shared" si="1"/>
        <v>0</v>
      </c>
    </row>
    <row r="10" spans="1:22" ht="15.75" customHeight="1">
      <c r="A10" s="190" t="str">
        <f>'t1'!A10</f>
        <v>Qualifica funzionale IX </v>
      </c>
      <c r="B10" s="271" t="str">
        <f>'t1'!B10</f>
        <v>0F9AMM</v>
      </c>
      <c r="C10" s="296"/>
      <c r="D10" s="297"/>
      <c r="E10" s="296"/>
      <c r="F10" s="297"/>
      <c r="G10" s="296"/>
      <c r="H10" s="297"/>
      <c r="I10" s="296"/>
      <c r="J10" s="297"/>
      <c r="K10" s="296"/>
      <c r="L10" s="297"/>
      <c r="M10" s="298"/>
      <c r="N10" s="299"/>
      <c r="O10" s="296"/>
      <c r="P10" s="297"/>
      <c r="Q10" s="296"/>
      <c r="R10" s="297"/>
      <c r="S10" s="300"/>
      <c r="T10" s="302"/>
      <c r="U10" s="554">
        <f t="shared" si="0"/>
        <v>0</v>
      </c>
      <c r="V10" s="556">
        <f t="shared" si="1"/>
        <v>0</v>
      </c>
    </row>
    <row r="11" spans="1:22" ht="15.75" customHeight="1">
      <c r="A11" s="190" t="str">
        <f>'t1'!A11</f>
        <v>Qualifica funzionale VIII</v>
      </c>
      <c r="B11" s="271" t="str">
        <f>'t1'!B11</f>
        <v>0F8AMM</v>
      </c>
      <c r="C11" s="296"/>
      <c r="D11" s="297"/>
      <c r="E11" s="296"/>
      <c r="F11" s="297"/>
      <c r="G11" s="296"/>
      <c r="H11" s="297"/>
      <c r="I11" s="296"/>
      <c r="J11" s="297"/>
      <c r="K11" s="296"/>
      <c r="L11" s="297"/>
      <c r="M11" s="298"/>
      <c r="N11" s="299"/>
      <c r="O11" s="296"/>
      <c r="P11" s="297"/>
      <c r="Q11" s="296"/>
      <c r="R11" s="297"/>
      <c r="S11" s="300"/>
      <c r="T11" s="302"/>
      <c r="U11" s="554">
        <f t="shared" si="0"/>
        <v>0</v>
      </c>
      <c r="V11" s="556">
        <f t="shared" si="1"/>
        <v>0</v>
      </c>
    </row>
    <row r="12" spans="1:22" ht="15.75" customHeight="1">
      <c r="A12" s="190" t="str">
        <f>'t1'!A12</f>
        <v>Qualifica funzionale VII </v>
      </c>
      <c r="B12" s="271" t="str">
        <f>'t1'!B12</f>
        <v>0F7AMM</v>
      </c>
      <c r="C12" s="296"/>
      <c r="D12" s="297"/>
      <c r="E12" s="296"/>
      <c r="F12" s="297"/>
      <c r="G12" s="296"/>
      <c r="H12" s="297"/>
      <c r="I12" s="296"/>
      <c r="J12" s="297"/>
      <c r="K12" s="296"/>
      <c r="L12" s="297"/>
      <c r="M12" s="298"/>
      <c r="N12" s="299"/>
      <c r="O12" s="296"/>
      <c r="P12" s="297"/>
      <c r="Q12" s="296"/>
      <c r="R12" s="297"/>
      <c r="S12" s="300"/>
      <c r="T12" s="302"/>
      <c r="U12" s="554">
        <f t="shared" si="0"/>
        <v>0</v>
      </c>
      <c r="V12" s="556">
        <f t="shared" si="1"/>
        <v>0</v>
      </c>
    </row>
    <row r="13" spans="1:22" ht="15.75" customHeight="1">
      <c r="A13" s="190" t="str">
        <f>'t1'!A13</f>
        <v>Qualifica funzionale VI </v>
      </c>
      <c r="B13" s="271" t="str">
        <f>'t1'!B13</f>
        <v>0F6AMM</v>
      </c>
      <c r="C13" s="296"/>
      <c r="D13" s="297"/>
      <c r="E13" s="296"/>
      <c r="F13" s="297"/>
      <c r="G13" s="296"/>
      <c r="H13" s="297"/>
      <c r="I13" s="296"/>
      <c r="J13" s="297"/>
      <c r="K13" s="296"/>
      <c r="L13" s="297"/>
      <c r="M13" s="298"/>
      <c r="N13" s="299"/>
      <c r="O13" s="296"/>
      <c r="P13" s="297"/>
      <c r="Q13" s="296"/>
      <c r="R13" s="297"/>
      <c r="S13" s="300"/>
      <c r="T13" s="302"/>
      <c r="U13" s="554">
        <f t="shared" si="0"/>
        <v>0</v>
      </c>
      <c r="V13" s="556">
        <f t="shared" si="1"/>
        <v>0</v>
      </c>
    </row>
    <row r="14" spans="1:22" ht="15.75" customHeight="1">
      <c r="A14" s="190" t="str">
        <f>'t1'!A14</f>
        <v>Qualifica funzionale V </v>
      </c>
      <c r="B14" s="271" t="str">
        <f>'t1'!B14</f>
        <v>0F5AMM</v>
      </c>
      <c r="C14" s="296"/>
      <c r="D14" s="297"/>
      <c r="E14" s="296"/>
      <c r="F14" s="297"/>
      <c r="G14" s="296"/>
      <c r="H14" s="297"/>
      <c r="I14" s="296"/>
      <c r="J14" s="297"/>
      <c r="K14" s="296"/>
      <c r="L14" s="297"/>
      <c r="M14" s="298"/>
      <c r="N14" s="299"/>
      <c r="O14" s="296"/>
      <c r="P14" s="297"/>
      <c r="Q14" s="296"/>
      <c r="R14" s="297"/>
      <c r="S14" s="300"/>
      <c r="T14" s="302"/>
      <c r="U14" s="554">
        <f t="shared" si="0"/>
        <v>0</v>
      </c>
      <c r="V14" s="556">
        <f t="shared" si="1"/>
        <v>0</v>
      </c>
    </row>
    <row r="15" spans="1:22" ht="15.75" customHeight="1">
      <c r="A15" s="190" t="str">
        <f>'t1'!A15</f>
        <v>Qualifica funzionale IV </v>
      </c>
      <c r="B15" s="271" t="str">
        <f>'t1'!B15</f>
        <v>0F4AMM</v>
      </c>
      <c r="C15" s="296"/>
      <c r="D15" s="297"/>
      <c r="E15" s="296"/>
      <c r="F15" s="297"/>
      <c r="G15" s="296"/>
      <c r="H15" s="297"/>
      <c r="I15" s="296"/>
      <c r="J15" s="297"/>
      <c r="K15" s="296"/>
      <c r="L15" s="297"/>
      <c r="M15" s="298"/>
      <c r="N15" s="299"/>
      <c r="O15" s="296"/>
      <c r="P15" s="297"/>
      <c r="Q15" s="296"/>
      <c r="R15" s="297"/>
      <c r="S15" s="300"/>
      <c r="T15" s="302"/>
      <c r="U15" s="554">
        <f t="shared" si="0"/>
        <v>0</v>
      </c>
      <c r="V15" s="556">
        <f t="shared" si="1"/>
        <v>0</v>
      </c>
    </row>
    <row r="16" spans="1:22" ht="15.75" customHeight="1">
      <c r="A16" s="190" t="str">
        <f>'t1'!A16</f>
        <v>Qualifica funzionale III </v>
      </c>
      <c r="B16" s="271" t="str">
        <f>'t1'!B16</f>
        <v>0F3AMM</v>
      </c>
      <c r="C16" s="296"/>
      <c r="D16" s="297"/>
      <c r="E16" s="296"/>
      <c r="F16" s="297"/>
      <c r="G16" s="296"/>
      <c r="H16" s="297"/>
      <c r="I16" s="296"/>
      <c r="J16" s="297"/>
      <c r="K16" s="296"/>
      <c r="L16" s="297"/>
      <c r="M16" s="298"/>
      <c r="N16" s="299"/>
      <c r="O16" s="296"/>
      <c r="P16" s="297"/>
      <c r="Q16" s="296"/>
      <c r="R16" s="297"/>
      <c r="S16" s="300"/>
      <c r="T16" s="302"/>
      <c r="U16" s="554">
        <f t="shared" si="0"/>
        <v>0</v>
      </c>
      <c r="V16" s="556">
        <f t="shared" si="1"/>
        <v>0</v>
      </c>
    </row>
    <row r="17" spans="1:22" ht="15.75" customHeight="1">
      <c r="A17" s="190" t="str">
        <f>'t1'!A17</f>
        <v>Qualifica funzionale II </v>
      </c>
      <c r="B17" s="271" t="str">
        <f>'t1'!B17</f>
        <v>0F2AMM</v>
      </c>
      <c r="C17" s="296"/>
      <c r="D17" s="297"/>
      <c r="E17" s="296"/>
      <c r="F17" s="297"/>
      <c r="G17" s="296"/>
      <c r="H17" s="297"/>
      <c r="I17" s="296"/>
      <c r="J17" s="297"/>
      <c r="K17" s="296"/>
      <c r="L17" s="297"/>
      <c r="M17" s="298"/>
      <c r="N17" s="299"/>
      <c r="O17" s="296"/>
      <c r="P17" s="297"/>
      <c r="Q17" s="296"/>
      <c r="R17" s="297"/>
      <c r="S17" s="300"/>
      <c r="T17" s="302"/>
      <c r="U17" s="554">
        <f t="shared" si="0"/>
        <v>0</v>
      </c>
      <c r="V17" s="556">
        <f t="shared" si="1"/>
        <v>0</v>
      </c>
    </row>
    <row r="18" spans="1:22" ht="15.75" customHeight="1">
      <c r="A18" s="190" t="str">
        <f>'t1'!A18</f>
        <v>Qualifica funzionale I </v>
      </c>
      <c r="B18" s="271" t="str">
        <f>'t1'!B18</f>
        <v>0F1AMM</v>
      </c>
      <c r="C18" s="296"/>
      <c r="D18" s="297"/>
      <c r="E18" s="296"/>
      <c r="F18" s="297"/>
      <c r="G18" s="296"/>
      <c r="H18" s="297"/>
      <c r="I18" s="296"/>
      <c r="J18" s="297"/>
      <c r="K18" s="296"/>
      <c r="L18" s="297"/>
      <c r="M18" s="298"/>
      <c r="N18" s="299"/>
      <c r="O18" s="296"/>
      <c r="P18" s="297"/>
      <c r="Q18" s="296"/>
      <c r="R18" s="297"/>
      <c r="S18" s="300"/>
      <c r="T18" s="302"/>
      <c r="U18" s="554">
        <f t="shared" si="0"/>
        <v>0</v>
      </c>
      <c r="V18" s="556">
        <f t="shared" si="1"/>
        <v>0</v>
      </c>
    </row>
    <row r="19" spans="1:22" ht="15.75" customHeight="1">
      <c r="A19" s="190" t="str">
        <f>'t1'!A19</f>
        <v>Ufficiale forestale - q.f. 9</v>
      </c>
      <c r="B19" s="271" t="str">
        <f>'t1'!B19</f>
        <v>0F9582</v>
      </c>
      <c r="C19" s="296"/>
      <c r="D19" s="297"/>
      <c r="E19" s="296"/>
      <c r="F19" s="297"/>
      <c r="G19" s="296"/>
      <c r="H19" s="297"/>
      <c r="I19" s="296"/>
      <c r="J19" s="297"/>
      <c r="K19" s="296"/>
      <c r="L19" s="297"/>
      <c r="M19" s="298"/>
      <c r="N19" s="299"/>
      <c r="O19" s="296"/>
      <c r="P19" s="297"/>
      <c r="Q19" s="296"/>
      <c r="R19" s="297"/>
      <c r="S19" s="300"/>
      <c r="T19" s="302"/>
      <c r="U19" s="554">
        <f t="shared" si="0"/>
        <v>0</v>
      </c>
      <c r="V19" s="556">
        <f t="shared" si="1"/>
        <v>0</v>
      </c>
    </row>
    <row r="20" spans="1:22" ht="15.75" customHeight="1">
      <c r="A20" s="190" t="str">
        <f>'t1'!A20</f>
        <v>Ispettore/Ispettrice forestale - q.f. 7</v>
      </c>
      <c r="B20" s="271" t="str">
        <f>'t1'!B20</f>
        <v>0F7191</v>
      </c>
      <c r="C20" s="296"/>
      <c r="D20" s="297"/>
      <c r="E20" s="296"/>
      <c r="F20" s="297"/>
      <c r="G20" s="296"/>
      <c r="H20" s="297"/>
      <c r="I20" s="296"/>
      <c r="J20" s="297"/>
      <c r="K20" s="296"/>
      <c r="L20" s="297"/>
      <c r="M20" s="298"/>
      <c r="N20" s="299"/>
      <c r="O20" s="296"/>
      <c r="P20" s="297"/>
      <c r="Q20" s="296"/>
      <c r="R20" s="297"/>
      <c r="S20" s="300"/>
      <c r="T20" s="302"/>
      <c r="U20" s="554">
        <f t="shared" si="0"/>
        <v>0</v>
      </c>
      <c r="V20" s="556">
        <f t="shared" si="1"/>
        <v>0</v>
      </c>
    </row>
    <row r="21" spans="1:22" ht="15.75" customHeight="1">
      <c r="A21" s="190" t="str">
        <f>'t1'!A21</f>
        <v>Sovrintendente forestale - q.f. 6</v>
      </c>
      <c r="B21" s="271" t="str">
        <f>'t1'!B21</f>
        <v>0F6197</v>
      </c>
      <c r="C21" s="296"/>
      <c r="D21" s="297"/>
      <c r="E21" s="296"/>
      <c r="F21" s="297"/>
      <c r="G21" s="296"/>
      <c r="H21" s="297"/>
      <c r="I21" s="296"/>
      <c r="J21" s="297"/>
      <c r="K21" s="296"/>
      <c r="L21" s="297"/>
      <c r="M21" s="298"/>
      <c r="N21" s="299"/>
      <c r="O21" s="296"/>
      <c r="P21" s="297"/>
      <c r="Q21" s="296"/>
      <c r="R21" s="297"/>
      <c r="S21" s="300"/>
      <c r="T21" s="302"/>
      <c r="U21" s="554">
        <f t="shared" si="0"/>
        <v>0</v>
      </c>
      <c r="V21" s="556">
        <f t="shared" si="1"/>
        <v>0</v>
      </c>
    </row>
    <row r="22" spans="1:22" ht="15.75" customHeight="1">
      <c r="A22" s="190" t="str">
        <f>'t1'!A22</f>
        <v>Agente ed assistente forestale q.f.5</v>
      </c>
      <c r="B22" s="271" t="str">
        <f>'t1'!B22</f>
        <v>0F5560</v>
      </c>
      <c r="C22" s="296"/>
      <c r="D22" s="297"/>
      <c r="E22" s="296"/>
      <c r="F22" s="297"/>
      <c r="G22" s="296"/>
      <c r="H22" s="297"/>
      <c r="I22" s="296"/>
      <c r="J22" s="297"/>
      <c r="K22" s="296"/>
      <c r="L22" s="297"/>
      <c r="M22" s="298"/>
      <c r="N22" s="299"/>
      <c r="O22" s="296"/>
      <c r="P22" s="297"/>
      <c r="Q22" s="296"/>
      <c r="R22" s="297"/>
      <c r="S22" s="300"/>
      <c r="T22" s="302"/>
      <c r="U22" s="554">
        <f t="shared" si="0"/>
        <v>0</v>
      </c>
      <c r="V22" s="556">
        <f t="shared" si="1"/>
        <v>0</v>
      </c>
    </row>
    <row r="23" spans="1:22" ht="15.75" customHeight="1">
      <c r="A23" s="190" t="str">
        <f>'t1'!A23</f>
        <v>Esperto antincendio - q.f. 9</v>
      </c>
      <c r="B23" s="271" t="str">
        <f>'t1'!B23</f>
        <v>0F9IS3</v>
      </c>
      <c r="C23" s="296"/>
      <c r="D23" s="297"/>
      <c r="E23" s="296"/>
      <c r="F23" s="297"/>
      <c r="G23" s="296"/>
      <c r="H23" s="297"/>
      <c r="I23" s="296"/>
      <c r="J23" s="297"/>
      <c r="K23" s="296"/>
      <c r="L23" s="297"/>
      <c r="M23" s="298"/>
      <c r="N23" s="299"/>
      <c r="O23" s="296"/>
      <c r="P23" s="297"/>
      <c r="Q23" s="296"/>
      <c r="R23" s="297"/>
      <c r="S23" s="300"/>
      <c r="T23" s="302"/>
      <c r="U23" s="554">
        <f t="shared" si="0"/>
        <v>0</v>
      </c>
      <c r="V23" s="556">
        <f t="shared" si="1"/>
        <v>0</v>
      </c>
    </row>
    <row r="24" spans="1:22" ht="15.75" customHeight="1">
      <c r="A24" s="190" t="str">
        <f>'t1'!A24</f>
        <v>Ispettore antincendi - q.f. 7</v>
      </c>
      <c r="B24" s="271" t="str">
        <f>'t1'!B24</f>
        <v>0F7IS2</v>
      </c>
      <c r="C24" s="296"/>
      <c r="D24" s="297"/>
      <c r="E24" s="296"/>
      <c r="F24" s="297"/>
      <c r="G24" s="296"/>
      <c r="H24" s="297"/>
      <c r="I24" s="296"/>
      <c r="J24" s="297"/>
      <c r="K24" s="296"/>
      <c r="L24" s="297"/>
      <c r="M24" s="298"/>
      <c r="N24" s="299"/>
      <c r="O24" s="296"/>
      <c r="P24" s="297"/>
      <c r="Q24" s="296"/>
      <c r="R24" s="297"/>
      <c r="S24" s="300"/>
      <c r="T24" s="302"/>
      <c r="U24" s="554">
        <f t="shared" si="0"/>
        <v>0</v>
      </c>
      <c r="V24" s="556">
        <f t="shared" si="1"/>
        <v>0</v>
      </c>
    </row>
    <row r="25" spans="1:22" ht="15.75" customHeight="1">
      <c r="A25" s="190" t="str">
        <f>'t1'!A25</f>
        <v>Assistente antincendi - q.f. 6</v>
      </c>
      <c r="B25" s="271" t="str">
        <f>'t1'!B25</f>
        <v>0F6AS1</v>
      </c>
      <c r="C25" s="296"/>
      <c r="D25" s="297"/>
      <c r="E25" s="296"/>
      <c r="F25" s="297"/>
      <c r="G25" s="296"/>
      <c r="H25" s="297"/>
      <c r="I25" s="296"/>
      <c r="J25" s="297"/>
      <c r="K25" s="296"/>
      <c r="L25" s="297"/>
      <c r="M25" s="298"/>
      <c r="N25" s="299"/>
      <c r="O25" s="296"/>
      <c r="P25" s="297"/>
      <c r="Q25" s="296"/>
      <c r="R25" s="297"/>
      <c r="S25" s="300"/>
      <c r="T25" s="302"/>
      <c r="U25" s="554">
        <f t="shared" si="0"/>
        <v>0</v>
      </c>
      <c r="V25" s="556">
        <f t="shared" si="1"/>
        <v>0</v>
      </c>
    </row>
    <row r="26" spans="1:22" ht="15.75" customHeight="1">
      <c r="A26" s="190" t="str">
        <f>'t1'!A26</f>
        <v>Capo squdra e reparto - q.f. 5</v>
      </c>
      <c r="B26" s="271" t="str">
        <f>'t1'!B26</f>
        <v>0F5CSR</v>
      </c>
      <c r="C26" s="296"/>
      <c r="D26" s="297"/>
      <c r="E26" s="296"/>
      <c r="F26" s="297"/>
      <c r="G26" s="296"/>
      <c r="H26" s="297"/>
      <c r="I26" s="296"/>
      <c r="J26" s="297"/>
      <c r="K26" s="296"/>
      <c r="L26" s="297"/>
      <c r="M26" s="298"/>
      <c r="N26" s="299"/>
      <c r="O26" s="296"/>
      <c r="P26" s="297"/>
      <c r="Q26" s="296"/>
      <c r="R26" s="297"/>
      <c r="S26" s="300"/>
      <c r="T26" s="302"/>
      <c r="U26" s="554">
        <f t="shared" si="0"/>
        <v>0</v>
      </c>
      <c r="V26" s="556">
        <f t="shared" si="1"/>
        <v>0</v>
      </c>
    </row>
    <row r="27" spans="1:22" ht="15.75" customHeight="1">
      <c r="A27" s="190" t="str">
        <f>'t1'!A27</f>
        <v>Vigile del fuoco - q.f. 4</v>
      </c>
      <c r="B27" s="271" t="str">
        <f>'t1'!B27</f>
        <v>0F4VF1</v>
      </c>
      <c r="C27" s="296"/>
      <c r="D27" s="297"/>
      <c r="E27" s="296"/>
      <c r="F27" s="297"/>
      <c r="G27" s="296"/>
      <c r="H27" s="297"/>
      <c r="I27" s="296"/>
      <c r="J27" s="297"/>
      <c r="K27" s="296"/>
      <c r="L27" s="297"/>
      <c r="M27" s="298"/>
      <c r="N27" s="299"/>
      <c r="O27" s="296"/>
      <c r="P27" s="297"/>
      <c r="Q27" s="296"/>
      <c r="R27" s="297"/>
      <c r="S27" s="300"/>
      <c r="T27" s="302"/>
      <c r="U27" s="554">
        <f t="shared" si="0"/>
        <v>0</v>
      </c>
      <c r="V27" s="556">
        <f t="shared" si="1"/>
        <v>0</v>
      </c>
    </row>
    <row r="28" spans="1:22" ht="15.75" customHeight="1">
      <c r="A28" s="190" t="str">
        <f>'t1'!A28</f>
        <v>Capo cantoniere - q.f  5</v>
      </c>
      <c r="B28" s="271" t="str">
        <f>'t1'!B28</f>
        <v>0F5CAN</v>
      </c>
      <c r="C28" s="296"/>
      <c r="D28" s="297"/>
      <c r="E28" s="296"/>
      <c r="F28" s="297"/>
      <c r="G28" s="296"/>
      <c r="H28" s="297"/>
      <c r="I28" s="296"/>
      <c r="J28" s="297"/>
      <c r="K28" s="296"/>
      <c r="L28" s="297"/>
      <c r="M28" s="298"/>
      <c r="N28" s="299"/>
      <c r="O28" s="296"/>
      <c r="P28" s="297"/>
      <c r="Q28" s="296"/>
      <c r="R28" s="297"/>
      <c r="S28" s="300"/>
      <c r="T28" s="302"/>
      <c r="U28" s="554">
        <f t="shared" si="0"/>
        <v>0</v>
      </c>
      <c r="V28" s="556">
        <f t="shared" si="1"/>
        <v>0</v>
      </c>
    </row>
    <row r="29" spans="1:22" ht="15.75" customHeight="1">
      <c r="A29" s="190" t="str">
        <f>'t1'!A29</f>
        <v>Cantoniere specializzato - q.f 4</v>
      </c>
      <c r="B29" s="271" t="str">
        <f>'t1'!B29</f>
        <v>0F4CAN</v>
      </c>
      <c r="C29" s="296"/>
      <c r="D29" s="297"/>
      <c r="E29" s="296"/>
      <c r="F29" s="297"/>
      <c r="G29" s="296"/>
      <c r="H29" s="297"/>
      <c r="I29" s="296"/>
      <c r="J29" s="297"/>
      <c r="K29" s="296"/>
      <c r="L29" s="297"/>
      <c r="M29" s="298"/>
      <c r="N29" s="299"/>
      <c r="O29" s="296"/>
      <c r="P29" s="297"/>
      <c r="Q29" s="296"/>
      <c r="R29" s="297"/>
      <c r="S29" s="300"/>
      <c r="T29" s="302"/>
      <c r="U29" s="554">
        <f t="shared" si="0"/>
        <v>0</v>
      </c>
      <c r="V29" s="556">
        <f t="shared" si="1"/>
        <v>0</v>
      </c>
    </row>
    <row r="30" spans="1:22" ht="15.75" customHeight="1">
      <c r="A30" s="190" t="str">
        <f>'t1'!A30</f>
        <v>Cantoniere - q.f  3</v>
      </c>
      <c r="B30" s="271" t="str">
        <f>'t1'!B30</f>
        <v>0F3CAN</v>
      </c>
      <c r="C30" s="296"/>
      <c r="D30" s="297"/>
      <c r="E30" s="296"/>
      <c r="F30" s="297"/>
      <c r="G30" s="296"/>
      <c r="H30" s="297"/>
      <c r="I30" s="296"/>
      <c r="J30" s="297"/>
      <c r="K30" s="296"/>
      <c r="L30" s="297"/>
      <c r="M30" s="298"/>
      <c r="N30" s="299"/>
      <c r="O30" s="296"/>
      <c r="P30" s="297"/>
      <c r="Q30" s="296"/>
      <c r="R30" s="297"/>
      <c r="S30" s="300"/>
      <c r="T30" s="302"/>
      <c r="U30" s="554">
        <f t="shared" si="0"/>
        <v>0</v>
      </c>
      <c r="V30" s="556">
        <f t="shared" si="1"/>
        <v>0</v>
      </c>
    </row>
    <row r="31" spans="1:22" ht="15.75" customHeight="1">
      <c r="A31" s="190" t="str">
        <f>'t1'!A31</f>
        <v>Personale Contrattista</v>
      </c>
      <c r="B31" s="271" t="str">
        <f>'t1'!B31</f>
        <v>000061</v>
      </c>
      <c r="C31" s="296"/>
      <c r="D31" s="297"/>
      <c r="E31" s="296"/>
      <c r="F31" s="297"/>
      <c r="G31" s="296"/>
      <c r="H31" s="297"/>
      <c r="I31" s="296"/>
      <c r="J31" s="297"/>
      <c r="K31" s="296"/>
      <c r="L31" s="297"/>
      <c r="M31" s="298"/>
      <c r="N31" s="299"/>
      <c r="O31" s="296"/>
      <c r="P31" s="297"/>
      <c r="Q31" s="296"/>
      <c r="R31" s="297"/>
      <c r="S31" s="300"/>
      <c r="T31" s="302"/>
      <c r="U31" s="554">
        <f t="shared" si="0"/>
        <v>0</v>
      </c>
      <c r="V31" s="556">
        <f t="shared" si="1"/>
        <v>0</v>
      </c>
    </row>
    <row r="32" spans="1:22" ht="15.75" customHeight="1" thickBot="1">
      <c r="A32" s="190" t="str">
        <f>'t1'!A32</f>
        <v>Altre qualifiche</v>
      </c>
      <c r="B32" s="271" t="str">
        <f>'t1'!B32</f>
        <v>000000</v>
      </c>
      <c r="C32" s="296"/>
      <c r="D32" s="297"/>
      <c r="E32" s="296"/>
      <c r="F32" s="297"/>
      <c r="G32" s="296"/>
      <c r="H32" s="297"/>
      <c r="I32" s="296"/>
      <c r="J32" s="297"/>
      <c r="K32" s="296"/>
      <c r="L32" s="297"/>
      <c r="M32" s="298"/>
      <c r="N32" s="299"/>
      <c r="O32" s="296"/>
      <c r="P32" s="297"/>
      <c r="Q32" s="296"/>
      <c r="R32" s="297"/>
      <c r="S32" s="300"/>
      <c r="T32" s="302"/>
      <c r="U32" s="554">
        <f t="shared" si="0"/>
        <v>0</v>
      </c>
      <c r="V32" s="556">
        <f t="shared" si="1"/>
        <v>0</v>
      </c>
    </row>
    <row r="33" spans="1:22" ht="17.25" customHeight="1" thickBot="1" thickTop="1">
      <c r="A33" s="80" t="s">
        <v>5</v>
      </c>
      <c r="B33" s="81"/>
      <c r="C33" s="551">
        <f aca="true" t="shared" si="2" ref="C33:V33">SUM(C6:C32)</f>
        <v>0</v>
      </c>
      <c r="D33" s="552">
        <f t="shared" si="2"/>
        <v>0</v>
      </c>
      <c r="E33" s="551">
        <f t="shared" si="2"/>
        <v>0</v>
      </c>
      <c r="F33" s="552">
        <f t="shared" si="2"/>
        <v>0</v>
      </c>
      <c r="G33" s="551">
        <f t="shared" si="2"/>
        <v>0</v>
      </c>
      <c r="H33" s="552">
        <f t="shared" si="2"/>
        <v>0</v>
      </c>
      <c r="I33" s="551">
        <f t="shared" si="2"/>
        <v>0</v>
      </c>
      <c r="J33" s="552">
        <f t="shared" si="2"/>
        <v>0</v>
      </c>
      <c r="K33" s="551">
        <f t="shared" si="2"/>
        <v>0</v>
      </c>
      <c r="L33" s="552">
        <f t="shared" si="2"/>
        <v>0</v>
      </c>
      <c r="M33" s="551">
        <f t="shared" si="2"/>
        <v>0</v>
      </c>
      <c r="N33" s="552">
        <f t="shared" si="2"/>
        <v>0</v>
      </c>
      <c r="O33" s="551">
        <f t="shared" si="2"/>
        <v>0</v>
      </c>
      <c r="P33" s="552">
        <f t="shared" si="2"/>
        <v>0</v>
      </c>
      <c r="Q33" s="551">
        <f t="shared" si="2"/>
        <v>0</v>
      </c>
      <c r="R33" s="552">
        <f t="shared" si="2"/>
        <v>0</v>
      </c>
      <c r="S33" s="551">
        <f t="shared" si="2"/>
        <v>0</v>
      </c>
      <c r="T33" s="552">
        <f t="shared" si="2"/>
        <v>0</v>
      </c>
      <c r="U33" s="551">
        <f t="shared" si="2"/>
        <v>0</v>
      </c>
      <c r="V33" s="553">
        <f t="shared" si="2"/>
        <v>0</v>
      </c>
    </row>
    <row r="34" spans="1:11" s="49" customFormat="1" ht="19.5" customHeight="1">
      <c r="A34" s="28"/>
      <c r="B34" s="7"/>
      <c r="C34" s="5"/>
      <c r="D34" s="5"/>
      <c r="E34" s="5"/>
      <c r="F34" s="5"/>
      <c r="G34" s="5"/>
      <c r="H34" s="5"/>
      <c r="I34" s="5"/>
      <c r="J34" s="5"/>
      <c r="K34" s="86"/>
    </row>
  </sheetData>
  <sheetProtection password="EA98" sheet="1" scenarios="1" formatColumns="0" selectLockedCells="1" autoFilter="0"/>
  <mergeCells count="11">
    <mergeCell ref="A1:T1"/>
    <mergeCell ref="C4:D4"/>
    <mergeCell ref="E4:F4"/>
    <mergeCell ref="G4:H4"/>
    <mergeCell ref="I4:J4"/>
    <mergeCell ref="P2:V2"/>
    <mergeCell ref="S4:T4"/>
    <mergeCell ref="K4:L4"/>
    <mergeCell ref="M4:N4"/>
    <mergeCell ref="O4:P4"/>
    <mergeCell ref="Q4:R4"/>
  </mergeCells>
  <printOptions horizontalCentered="1" verticalCentered="1"/>
  <pageMargins left="0" right="0" top="0.1968503937007874" bottom="0.17" header="0.18" footer="0.2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Z35"/>
  <sheetViews>
    <sheetView showGridLines="0" zoomScale="85" zoomScaleNormal="85" workbookViewId="0" topLeftCell="A1">
      <pane xSplit="2" ySplit="5" topLeftCell="C6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C102" sqref="C102"/>
    </sheetView>
  </sheetViews>
  <sheetFormatPr defaultColWidth="9.33203125" defaultRowHeight="10.5"/>
  <cols>
    <col min="1" max="1" width="45.83203125" style="49" customWidth="1"/>
    <col min="2" max="2" width="8.16015625" style="51" bestFit="1" customWidth="1"/>
    <col min="3" max="24" width="8" style="49" customWidth="1"/>
    <col min="25" max="26" width="8.16015625" style="49" customWidth="1"/>
    <col min="27" max="16384" width="10.66015625" style="49" customWidth="1"/>
  </cols>
  <sheetData>
    <row r="1" spans="1:26" s="5" customFormat="1" ht="43.5" customHeight="1">
      <c r="A1" s="708" t="str">
        <f>'t1'!A1</f>
        <v>COMPARTO PROVINCIA AUTONOMA DI BOLZANO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Z1" s="384"/>
    </row>
    <row r="2" spans="1:26" ht="30" customHeight="1" thickBot="1">
      <c r="A2" s="50"/>
      <c r="S2" s="713"/>
      <c r="T2" s="713"/>
      <c r="U2" s="713"/>
      <c r="V2" s="713"/>
      <c r="W2" s="713"/>
      <c r="X2" s="713"/>
      <c r="Y2" s="713"/>
      <c r="Z2" s="713"/>
    </row>
    <row r="3" spans="1:26" ht="16.5" customHeight="1" thickBot="1">
      <c r="A3" s="52"/>
      <c r="B3" s="53"/>
      <c r="C3" s="54" t="s">
        <v>211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55"/>
      <c r="Z3" s="56"/>
    </row>
    <row r="4" spans="1:26" ht="16.5" customHeight="1" thickTop="1">
      <c r="A4" s="346" t="s">
        <v>84</v>
      </c>
      <c r="B4" s="57" t="s">
        <v>1</v>
      </c>
      <c r="C4" s="719" t="s">
        <v>124</v>
      </c>
      <c r="D4" s="720"/>
      <c r="E4" s="202" t="s">
        <v>125</v>
      </c>
      <c r="F4" s="201"/>
      <c r="G4" s="719" t="s">
        <v>14</v>
      </c>
      <c r="H4" s="720"/>
      <c r="I4" s="719" t="s">
        <v>15</v>
      </c>
      <c r="J4" s="720"/>
      <c r="K4" s="719" t="s">
        <v>16</v>
      </c>
      <c r="L4" s="720"/>
      <c r="M4" s="719" t="s">
        <v>17</v>
      </c>
      <c r="N4" s="720"/>
      <c r="O4" s="719" t="s">
        <v>18</v>
      </c>
      <c r="P4" s="720"/>
      <c r="Q4" s="719" t="s">
        <v>19</v>
      </c>
      <c r="R4" s="720"/>
      <c r="S4" s="719" t="s">
        <v>20</v>
      </c>
      <c r="T4" s="720"/>
      <c r="U4" s="719" t="s">
        <v>21</v>
      </c>
      <c r="V4" s="720"/>
      <c r="W4" s="719" t="s">
        <v>126</v>
      </c>
      <c r="X4" s="721"/>
      <c r="Y4" s="719" t="s">
        <v>5</v>
      </c>
      <c r="Z4" s="721"/>
    </row>
    <row r="5" spans="1:26" ht="12" thickBot="1">
      <c r="A5" s="58"/>
      <c r="B5" s="59"/>
      <c r="C5" s="60" t="s">
        <v>22</v>
      </c>
      <c r="D5" s="61" t="s">
        <v>23</v>
      </c>
      <c r="E5" s="60" t="s">
        <v>22</v>
      </c>
      <c r="F5" s="61" t="s">
        <v>23</v>
      </c>
      <c r="G5" s="60" t="s">
        <v>22</v>
      </c>
      <c r="H5" s="61" t="s">
        <v>23</v>
      </c>
      <c r="I5" s="60" t="s">
        <v>22</v>
      </c>
      <c r="J5" s="61" t="s">
        <v>23</v>
      </c>
      <c r="K5" s="60" t="s">
        <v>22</v>
      </c>
      <c r="L5" s="61" t="s">
        <v>23</v>
      </c>
      <c r="M5" s="60" t="s">
        <v>22</v>
      </c>
      <c r="N5" s="61" t="s">
        <v>23</v>
      </c>
      <c r="O5" s="60" t="s">
        <v>22</v>
      </c>
      <c r="P5" s="61" t="s">
        <v>23</v>
      </c>
      <c r="Q5" s="60" t="s">
        <v>22</v>
      </c>
      <c r="R5" s="61" t="s">
        <v>23</v>
      </c>
      <c r="S5" s="60" t="s">
        <v>22</v>
      </c>
      <c r="T5" s="61" t="s">
        <v>23</v>
      </c>
      <c r="U5" s="60" t="s">
        <v>22</v>
      </c>
      <c r="V5" s="61" t="s">
        <v>23</v>
      </c>
      <c r="W5" s="60" t="s">
        <v>22</v>
      </c>
      <c r="X5" s="62" t="s">
        <v>23</v>
      </c>
      <c r="Y5" s="60" t="s">
        <v>22</v>
      </c>
      <c r="Z5" s="62" t="s">
        <v>23</v>
      </c>
    </row>
    <row r="6" spans="1:26" ht="17.25" customHeight="1" thickTop="1">
      <c r="A6" s="27" t="str">
        <f>'t1'!A6</f>
        <v>Segretario A</v>
      </c>
      <c r="B6" s="281" t="str">
        <f>'t1'!B6</f>
        <v>0D0102</v>
      </c>
      <c r="C6" s="318"/>
      <c r="D6" s="319"/>
      <c r="E6" s="320"/>
      <c r="F6" s="319"/>
      <c r="G6" s="318"/>
      <c r="H6" s="319"/>
      <c r="I6" s="318"/>
      <c r="J6" s="319"/>
      <c r="K6" s="318"/>
      <c r="L6" s="319"/>
      <c r="M6" s="318"/>
      <c r="N6" s="319"/>
      <c r="O6" s="320"/>
      <c r="P6" s="321"/>
      <c r="Q6" s="318"/>
      <c r="R6" s="319"/>
      <c r="S6" s="318"/>
      <c r="T6" s="319"/>
      <c r="U6" s="318"/>
      <c r="V6" s="319"/>
      <c r="W6" s="322"/>
      <c r="X6" s="323"/>
      <c r="Y6" s="557">
        <f>SUM(C6,E6,G6,I6,K6,M6,O6,Q6,S6,U6,W6)</f>
        <v>0</v>
      </c>
      <c r="Z6" s="558">
        <f>SUM(D6,F6,H6,J6,L6,N6,P6,R6,T6,V6,X6)</f>
        <v>0</v>
      </c>
    </row>
    <row r="7" spans="1:26" ht="17.25" customHeight="1">
      <c r="A7" s="190" t="str">
        <f>'t1'!A7</f>
        <v>Segretario B</v>
      </c>
      <c r="B7" s="271" t="str">
        <f>'t1'!B7</f>
        <v>0D0103</v>
      </c>
      <c r="C7" s="318"/>
      <c r="D7" s="319"/>
      <c r="E7" s="320"/>
      <c r="F7" s="319"/>
      <c r="G7" s="318"/>
      <c r="H7" s="319"/>
      <c r="I7" s="318"/>
      <c r="J7" s="319"/>
      <c r="K7" s="318"/>
      <c r="L7" s="319"/>
      <c r="M7" s="318"/>
      <c r="N7" s="319"/>
      <c r="O7" s="320"/>
      <c r="P7" s="321"/>
      <c r="Q7" s="318"/>
      <c r="R7" s="319"/>
      <c r="S7" s="318"/>
      <c r="T7" s="319"/>
      <c r="U7" s="318"/>
      <c r="V7" s="319"/>
      <c r="W7" s="322"/>
      <c r="X7" s="319"/>
      <c r="Y7" s="559">
        <f aca="true" t="shared" si="0" ref="Y7:Y32">SUM(C7,E7,G7,I7,K7,M7,O7,Q7,S7,U7,W7)</f>
        <v>0</v>
      </c>
      <c r="Z7" s="560">
        <f aca="true" t="shared" si="1" ref="Z7:Z32">SUM(D7,F7,H7,J7,L7,N7,P7,R7,T7,V7,X7)</f>
        <v>0</v>
      </c>
    </row>
    <row r="8" spans="1:26" ht="17.25" customHeight="1">
      <c r="A8" s="190" t="str">
        <f>'t1'!A8</f>
        <v>Segretario C</v>
      </c>
      <c r="B8" s="271" t="str">
        <f>'t1'!B8</f>
        <v>0D0485</v>
      </c>
      <c r="C8" s="318"/>
      <c r="D8" s="319"/>
      <c r="E8" s="320"/>
      <c r="F8" s="319"/>
      <c r="G8" s="318"/>
      <c r="H8" s="319"/>
      <c r="I8" s="318"/>
      <c r="J8" s="319"/>
      <c r="K8" s="318"/>
      <c r="L8" s="319"/>
      <c r="M8" s="318"/>
      <c r="N8" s="319"/>
      <c r="O8" s="320"/>
      <c r="P8" s="321"/>
      <c r="Q8" s="318"/>
      <c r="R8" s="319"/>
      <c r="S8" s="318"/>
      <c r="T8" s="319"/>
      <c r="U8" s="318"/>
      <c r="V8" s="319"/>
      <c r="W8" s="322"/>
      <c r="X8" s="319"/>
      <c r="Y8" s="559">
        <f t="shared" si="0"/>
        <v>0</v>
      </c>
      <c r="Z8" s="560">
        <f t="shared" si="1"/>
        <v>0</v>
      </c>
    </row>
    <row r="9" spans="1:26" ht="17.25" customHeight="1">
      <c r="A9" s="190" t="str">
        <f>'t1'!A9</f>
        <v>Dirigenti</v>
      </c>
      <c r="B9" s="271" t="str">
        <f>'t1'!B9</f>
        <v>0D0164</v>
      </c>
      <c r="C9" s="318"/>
      <c r="D9" s="319"/>
      <c r="E9" s="320"/>
      <c r="F9" s="319"/>
      <c r="G9" s="318"/>
      <c r="H9" s="319"/>
      <c r="I9" s="318"/>
      <c r="J9" s="319"/>
      <c r="K9" s="318"/>
      <c r="L9" s="319"/>
      <c r="M9" s="318"/>
      <c r="N9" s="319"/>
      <c r="O9" s="320"/>
      <c r="P9" s="321"/>
      <c r="Q9" s="318"/>
      <c r="R9" s="319"/>
      <c r="S9" s="318"/>
      <c r="T9" s="319"/>
      <c r="U9" s="318"/>
      <c r="V9" s="319"/>
      <c r="W9" s="322"/>
      <c r="X9" s="319"/>
      <c r="Y9" s="559">
        <f t="shared" si="0"/>
        <v>0</v>
      </c>
      <c r="Z9" s="560">
        <f t="shared" si="1"/>
        <v>0</v>
      </c>
    </row>
    <row r="10" spans="1:26" ht="17.25" customHeight="1">
      <c r="A10" s="190" t="str">
        <f>'t1'!A10</f>
        <v>Qualifica funzionale IX </v>
      </c>
      <c r="B10" s="271" t="str">
        <f>'t1'!B10</f>
        <v>0F9AMM</v>
      </c>
      <c r="C10" s="318"/>
      <c r="D10" s="319"/>
      <c r="E10" s="320"/>
      <c r="F10" s="319"/>
      <c r="G10" s="318"/>
      <c r="H10" s="319"/>
      <c r="I10" s="318"/>
      <c r="J10" s="319"/>
      <c r="K10" s="318"/>
      <c r="L10" s="319"/>
      <c r="M10" s="318"/>
      <c r="N10" s="319"/>
      <c r="O10" s="320"/>
      <c r="P10" s="321"/>
      <c r="Q10" s="318"/>
      <c r="R10" s="319"/>
      <c r="S10" s="318"/>
      <c r="T10" s="319"/>
      <c r="U10" s="318"/>
      <c r="V10" s="319"/>
      <c r="W10" s="322"/>
      <c r="X10" s="319"/>
      <c r="Y10" s="559">
        <f t="shared" si="0"/>
        <v>0</v>
      </c>
      <c r="Z10" s="560">
        <f t="shared" si="1"/>
        <v>0</v>
      </c>
    </row>
    <row r="11" spans="1:26" ht="17.25" customHeight="1">
      <c r="A11" s="190" t="str">
        <f>'t1'!A11</f>
        <v>Qualifica funzionale VIII</v>
      </c>
      <c r="B11" s="271" t="str">
        <f>'t1'!B11</f>
        <v>0F8AMM</v>
      </c>
      <c r="C11" s="318"/>
      <c r="D11" s="319"/>
      <c r="E11" s="320"/>
      <c r="F11" s="319"/>
      <c r="G11" s="318"/>
      <c r="H11" s="319"/>
      <c r="I11" s="318"/>
      <c r="J11" s="319"/>
      <c r="K11" s="318"/>
      <c r="L11" s="319"/>
      <c r="M11" s="318"/>
      <c r="N11" s="319"/>
      <c r="O11" s="320"/>
      <c r="P11" s="321"/>
      <c r="Q11" s="318"/>
      <c r="R11" s="319"/>
      <c r="S11" s="318"/>
      <c r="T11" s="319"/>
      <c r="U11" s="318"/>
      <c r="V11" s="319"/>
      <c r="W11" s="322"/>
      <c r="X11" s="319"/>
      <c r="Y11" s="559">
        <f t="shared" si="0"/>
        <v>0</v>
      </c>
      <c r="Z11" s="560">
        <f t="shared" si="1"/>
        <v>0</v>
      </c>
    </row>
    <row r="12" spans="1:26" ht="17.25" customHeight="1">
      <c r="A12" s="190" t="str">
        <f>'t1'!A12</f>
        <v>Qualifica funzionale VII </v>
      </c>
      <c r="B12" s="271" t="str">
        <f>'t1'!B12</f>
        <v>0F7AMM</v>
      </c>
      <c r="C12" s="318"/>
      <c r="D12" s="319"/>
      <c r="E12" s="320"/>
      <c r="F12" s="319"/>
      <c r="G12" s="318"/>
      <c r="H12" s="319"/>
      <c r="I12" s="318"/>
      <c r="J12" s="319"/>
      <c r="K12" s="318"/>
      <c r="L12" s="319"/>
      <c r="M12" s="318"/>
      <c r="N12" s="319"/>
      <c r="O12" s="320"/>
      <c r="P12" s="321"/>
      <c r="Q12" s="318"/>
      <c r="R12" s="319"/>
      <c r="S12" s="318"/>
      <c r="T12" s="319"/>
      <c r="U12" s="318"/>
      <c r="V12" s="319"/>
      <c r="W12" s="322"/>
      <c r="X12" s="319"/>
      <c r="Y12" s="559">
        <f t="shared" si="0"/>
        <v>0</v>
      </c>
      <c r="Z12" s="560">
        <f t="shared" si="1"/>
        <v>0</v>
      </c>
    </row>
    <row r="13" spans="1:26" ht="17.25" customHeight="1">
      <c r="A13" s="190" t="str">
        <f>'t1'!A13</f>
        <v>Qualifica funzionale VI </v>
      </c>
      <c r="B13" s="271" t="str">
        <f>'t1'!B13</f>
        <v>0F6AMM</v>
      </c>
      <c r="C13" s="318"/>
      <c r="D13" s="319"/>
      <c r="E13" s="320"/>
      <c r="F13" s="319"/>
      <c r="G13" s="318"/>
      <c r="H13" s="319"/>
      <c r="I13" s="318"/>
      <c r="J13" s="319"/>
      <c r="K13" s="318"/>
      <c r="L13" s="319"/>
      <c r="M13" s="318"/>
      <c r="N13" s="319"/>
      <c r="O13" s="320"/>
      <c r="P13" s="321"/>
      <c r="Q13" s="318"/>
      <c r="R13" s="319"/>
      <c r="S13" s="318"/>
      <c r="T13" s="319"/>
      <c r="U13" s="318"/>
      <c r="V13" s="319"/>
      <c r="W13" s="322"/>
      <c r="X13" s="319"/>
      <c r="Y13" s="559">
        <f t="shared" si="0"/>
        <v>0</v>
      </c>
      <c r="Z13" s="560">
        <f t="shared" si="1"/>
        <v>0</v>
      </c>
    </row>
    <row r="14" spans="1:26" ht="17.25" customHeight="1">
      <c r="A14" s="190" t="str">
        <f>'t1'!A14</f>
        <v>Qualifica funzionale V </v>
      </c>
      <c r="B14" s="271" t="str">
        <f>'t1'!B14</f>
        <v>0F5AMM</v>
      </c>
      <c r="C14" s="318"/>
      <c r="D14" s="319"/>
      <c r="E14" s="320"/>
      <c r="F14" s="319"/>
      <c r="G14" s="318"/>
      <c r="H14" s="319"/>
      <c r="I14" s="318"/>
      <c r="J14" s="319"/>
      <c r="K14" s="318"/>
      <c r="L14" s="319"/>
      <c r="M14" s="318"/>
      <c r="N14" s="319"/>
      <c r="O14" s="320"/>
      <c r="P14" s="321"/>
      <c r="Q14" s="318"/>
      <c r="R14" s="319"/>
      <c r="S14" s="318"/>
      <c r="T14" s="319"/>
      <c r="U14" s="318"/>
      <c r="V14" s="319"/>
      <c r="W14" s="322"/>
      <c r="X14" s="319"/>
      <c r="Y14" s="559">
        <f t="shared" si="0"/>
        <v>0</v>
      </c>
      <c r="Z14" s="560">
        <f t="shared" si="1"/>
        <v>0</v>
      </c>
    </row>
    <row r="15" spans="1:26" ht="17.25" customHeight="1">
      <c r="A15" s="190" t="str">
        <f>'t1'!A15</f>
        <v>Qualifica funzionale IV </v>
      </c>
      <c r="B15" s="271" t="str">
        <f>'t1'!B15</f>
        <v>0F4AMM</v>
      </c>
      <c r="C15" s="318"/>
      <c r="D15" s="319"/>
      <c r="E15" s="320"/>
      <c r="F15" s="319"/>
      <c r="G15" s="318"/>
      <c r="H15" s="319"/>
      <c r="I15" s="318"/>
      <c r="J15" s="319"/>
      <c r="K15" s="318"/>
      <c r="L15" s="319"/>
      <c r="M15" s="318"/>
      <c r="N15" s="319"/>
      <c r="O15" s="320"/>
      <c r="P15" s="321"/>
      <c r="Q15" s="318"/>
      <c r="R15" s="319"/>
      <c r="S15" s="318"/>
      <c r="T15" s="319"/>
      <c r="U15" s="318"/>
      <c r="V15" s="319"/>
      <c r="W15" s="322"/>
      <c r="X15" s="319"/>
      <c r="Y15" s="559">
        <f t="shared" si="0"/>
        <v>0</v>
      </c>
      <c r="Z15" s="560">
        <f t="shared" si="1"/>
        <v>0</v>
      </c>
    </row>
    <row r="16" spans="1:26" ht="17.25" customHeight="1">
      <c r="A16" s="190" t="str">
        <f>'t1'!A16</f>
        <v>Qualifica funzionale III </v>
      </c>
      <c r="B16" s="271" t="str">
        <f>'t1'!B16</f>
        <v>0F3AMM</v>
      </c>
      <c r="C16" s="318"/>
      <c r="D16" s="319"/>
      <c r="E16" s="320"/>
      <c r="F16" s="319"/>
      <c r="G16" s="318"/>
      <c r="H16" s="319"/>
      <c r="I16" s="318"/>
      <c r="J16" s="319"/>
      <c r="K16" s="318"/>
      <c r="L16" s="319"/>
      <c r="M16" s="318"/>
      <c r="N16" s="319"/>
      <c r="O16" s="320"/>
      <c r="P16" s="321"/>
      <c r="Q16" s="318"/>
      <c r="R16" s="319"/>
      <c r="S16" s="318"/>
      <c r="T16" s="319"/>
      <c r="U16" s="318"/>
      <c r="V16" s="319"/>
      <c r="W16" s="322"/>
      <c r="X16" s="319"/>
      <c r="Y16" s="559">
        <f t="shared" si="0"/>
        <v>0</v>
      </c>
      <c r="Z16" s="560">
        <f t="shared" si="1"/>
        <v>0</v>
      </c>
    </row>
    <row r="17" spans="1:26" ht="17.25" customHeight="1">
      <c r="A17" s="190" t="str">
        <f>'t1'!A17</f>
        <v>Qualifica funzionale II </v>
      </c>
      <c r="B17" s="271" t="str">
        <f>'t1'!B17</f>
        <v>0F2AMM</v>
      </c>
      <c r="C17" s="318"/>
      <c r="D17" s="319"/>
      <c r="E17" s="320"/>
      <c r="F17" s="319"/>
      <c r="G17" s="318"/>
      <c r="H17" s="319"/>
      <c r="I17" s="318"/>
      <c r="J17" s="319"/>
      <c r="K17" s="318"/>
      <c r="L17" s="319"/>
      <c r="M17" s="318"/>
      <c r="N17" s="319"/>
      <c r="O17" s="320"/>
      <c r="P17" s="321"/>
      <c r="Q17" s="318"/>
      <c r="R17" s="319"/>
      <c r="S17" s="318"/>
      <c r="T17" s="319"/>
      <c r="U17" s="318"/>
      <c r="V17" s="319"/>
      <c r="W17" s="322"/>
      <c r="X17" s="319"/>
      <c r="Y17" s="559">
        <f t="shared" si="0"/>
        <v>0</v>
      </c>
      <c r="Z17" s="560">
        <f t="shared" si="1"/>
        <v>0</v>
      </c>
    </row>
    <row r="18" spans="1:26" ht="17.25" customHeight="1">
      <c r="A18" s="190" t="str">
        <f>'t1'!A18</f>
        <v>Qualifica funzionale I </v>
      </c>
      <c r="B18" s="271" t="str">
        <f>'t1'!B18</f>
        <v>0F1AMM</v>
      </c>
      <c r="C18" s="318"/>
      <c r="D18" s="319"/>
      <c r="E18" s="320"/>
      <c r="F18" s="319"/>
      <c r="G18" s="318"/>
      <c r="H18" s="319"/>
      <c r="I18" s="318"/>
      <c r="J18" s="319"/>
      <c r="K18" s="318"/>
      <c r="L18" s="319"/>
      <c r="M18" s="318"/>
      <c r="N18" s="319"/>
      <c r="O18" s="320"/>
      <c r="P18" s="321"/>
      <c r="Q18" s="318"/>
      <c r="R18" s="319"/>
      <c r="S18" s="318"/>
      <c r="T18" s="319"/>
      <c r="U18" s="318"/>
      <c r="V18" s="319"/>
      <c r="W18" s="322"/>
      <c r="X18" s="319"/>
      <c r="Y18" s="559">
        <f t="shared" si="0"/>
        <v>0</v>
      </c>
      <c r="Z18" s="560">
        <f t="shared" si="1"/>
        <v>0</v>
      </c>
    </row>
    <row r="19" spans="1:26" ht="17.25" customHeight="1">
      <c r="A19" s="190" t="str">
        <f>'t1'!A19</f>
        <v>Ufficiale forestale - q.f. 9</v>
      </c>
      <c r="B19" s="271" t="str">
        <f>'t1'!B19</f>
        <v>0F9582</v>
      </c>
      <c r="C19" s="318"/>
      <c r="D19" s="319"/>
      <c r="E19" s="320"/>
      <c r="F19" s="319"/>
      <c r="G19" s="318"/>
      <c r="H19" s="319"/>
      <c r="I19" s="318"/>
      <c r="J19" s="319"/>
      <c r="K19" s="318"/>
      <c r="L19" s="319"/>
      <c r="M19" s="318"/>
      <c r="N19" s="319"/>
      <c r="O19" s="320"/>
      <c r="P19" s="321"/>
      <c r="Q19" s="318"/>
      <c r="R19" s="319"/>
      <c r="S19" s="318"/>
      <c r="T19" s="319"/>
      <c r="U19" s="318"/>
      <c r="V19" s="319"/>
      <c r="W19" s="322"/>
      <c r="X19" s="319"/>
      <c r="Y19" s="559">
        <f t="shared" si="0"/>
        <v>0</v>
      </c>
      <c r="Z19" s="560">
        <f t="shared" si="1"/>
        <v>0</v>
      </c>
    </row>
    <row r="20" spans="1:26" ht="17.25" customHeight="1">
      <c r="A20" s="190" t="str">
        <f>'t1'!A20</f>
        <v>Ispettore/Ispettrice forestale - q.f. 7</v>
      </c>
      <c r="B20" s="271" t="str">
        <f>'t1'!B20</f>
        <v>0F7191</v>
      </c>
      <c r="C20" s="318"/>
      <c r="D20" s="319"/>
      <c r="E20" s="320"/>
      <c r="F20" s="319"/>
      <c r="G20" s="318"/>
      <c r="H20" s="319"/>
      <c r="I20" s="318"/>
      <c r="J20" s="319"/>
      <c r="K20" s="318"/>
      <c r="L20" s="319"/>
      <c r="M20" s="318"/>
      <c r="N20" s="319"/>
      <c r="O20" s="320"/>
      <c r="P20" s="321"/>
      <c r="Q20" s="318"/>
      <c r="R20" s="319"/>
      <c r="S20" s="318"/>
      <c r="T20" s="319"/>
      <c r="U20" s="318"/>
      <c r="V20" s="319"/>
      <c r="W20" s="322"/>
      <c r="X20" s="319"/>
      <c r="Y20" s="559">
        <f t="shared" si="0"/>
        <v>0</v>
      </c>
      <c r="Z20" s="560">
        <f t="shared" si="1"/>
        <v>0</v>
      </c>
    </row>
    <row r="21" spans="1:26" ht="17.25" customHeight="1">
      <c r="A21" s="190" t="str">
        <f>'t1'!A21</f>
        <v>Sovrintendente forestale - q.f. 6</v>
      </c>
      <c r="B21" s="271" t="str">
        <f>'t1'!B21</f>
        <v>0F6197</v>
      </c>
      <c r="C21" s="318"/>
      <c r="D21" s="319"/>
      <c r="E21" s="320"/>
      <c r="F21" s="319"/>
      <c r="G21" s="318"/>
      <c r="H21" s="319"/>
      <c r="I21" s="318"/>
      <c r="J21" s="319"/>
      <c r="K21" s="318"/>
      <c r="L21" s="319"/>
      <c r="M21" s="318"/>
      <c r="N21" s="319"/>
      <c r="O21" s="320"/>
      <c r="P21" s="321"/>
      <c r="Q21" s="318"/>
      <c r="R21" s="319"/>
      <c r="S21" s="318"/>
      <c r="T21" s="319"/>
      <c r="U21" s="318"/>
      <c r="V21" s="319"/>
      <c r="W21" s="322"/>
      <c r="X21" s="319"/>
      <c r="Y21" s="559">
        <f t="shared" si="0"/>
        <v>0</v>
      </c>
      <c r="Z21" s="560">
        <f t="shared" si="1"/>
        <v>0</v>
      </c>
    </row>
    <row r="22" spans="1:26" ht="17.25" customHeight="1">
      <c r="A22" s="190" t="str">
        <f>'t1'!A22</f>
        <v>Agente ed assistente forestale q.f.5</v>
      </c>
      <c r="B22" s="271" t="str">
        <f>'t1'!B22</f>
        <v>0F5560</v>
      </c>
      <c r="C22" s="318"/>
      <c r="D22" s="319"/>
      <c r="E22" s="320"/>
      <c r="F22" s="319"/>
      <c r="G22" s="318"/>
      <c r="H22" s="319"/>
      <c r="I22" s="318"/>
      <c r="J22" s="319"/>
      <c r="K22" s="318"/>
      <c r="L22" s="319"/>
      <c r="M22" s="318"/>
      <c r="N22" s="319"/>
      <c r="O22" s="320"/>
      <c r="P22" s="321"/>
      <c r="Q22" s="318"/>
      <c r="R22" s="319"/>
      <c r="S22" s="318"/>
      <c r="T22" s="319"/>
      <c r="U22" s="318"/>
      <c r="V22" s="319"/>
      <c r="W22" s="322"/>
      <c r="X22" s="319"/>
      <c r="Y22" s="559">
        <f t="shared" si="0"/>
        <v>0</v>
      </c>
      <c r="Z22" s="560">
        <f t="shared" si="1"/>
        <v>0</v>
      </c>
    </row>
    <row r="23" spans="1:26" ht="17.25" customHeight="1">
      <c r="A23" s="190" t="str">
        <f>'t1'!A23</f>
        <v>Esperto antincendio - q.f. 9</v>
      </c>
      <c r="B23" s="271" t="str">
        <f>'t1'!B23</f>
        <v>0F9IS3</v>
      </c>
      <c r="C23" s="318"/>
      <c r="D23" s="319"/>
      <c r="E23" s="320"/>
      <c r="F23" s="319"/>
      <c r="G23" s="318"/>
      <c r="H23" s="319"/>
      <c r="I23" s="318"/>
      <c r="J23" s="319"/>
      <c r="K23" s="318"/>
      <c r="L23" s="319"/>
      <c r="M23" s="318"/>
      <c r="N23" s="319"/>
      <c r="O23" s="320"/>
      <c r="P23" s="321"/>
      <c r="Q23" s="318"/>
      <c r="R23" s="319"/>
      <c r="S23" s="318"/>
      <c r="T23" s="319"/>
      <c r="U23" s="318"/>
      <c r="V23" s="319"/>
      <c r="W23" s="322"/>
      <c r="X23" s="319"/>
      <c r="Y23" s="559">
        <f t="shared" si="0"/>
        <v>0</v>
      </c>
      <c r="Z23" s="560">
        <f t="shared" si="1"/>
        <v>0</v>
      </c>
    </row>
    <row r="24" spans="1:26" ht="17.25" customHeight="1">
      <c r="A24" s="190" t="str">
        <f>'t1'!A24</f>
        <v>Ispettore antincendi - q.f. 7</v>
      </c>
      <c r="B24" s="271" t="str">
        <f>'t1'!B24</f>
        <v>0F7IS2</v>
      </c>
      <c r="C24" s="318"/>
      <c r="D24" s="319"/>
      <c r="E24" s="320"/>
      <c r="F24" s="319"/>
      <c r="G24" s="318"/>
      <c r="H24" s="319"/>
      <c r="I24" s="318"/>
      <c r="J24" s="319"/>
      <c r="K24" s="318"/>
      <c r="L24" s="319"/>
      <c r="M24" s="318"/>
      <c r="N24" s="319"/>
      <c r="O24" s="320"/>
      <c r="P24" s="321"/>
      <c r="Q24" s="318"/>
      <c r="R24" s="319"/>
      <c r="S24" s="318"/>
      <c r="T24" s="319"/>
      <c r="U24" s="318"/>
      <c r="V24" s="319"/>
      <c r="W24" s="322"/>
      <c r="X24" s="319"/>
      <c r="Y24" s="559">
        <f t="shared" si="0"/>
        <v>0</v>
      </c>
      <c r="Z24" s="560">
        <f t="shared" si="1"/>
        <v>0</v>
      </c>
    </row>
    <row r="25" spans="1:26" ht="17.25" customHeight="1">
      <c r="A25" s="190" t="str">
        <f>'t1'!A25</f>
        <v>Assistente antincendi - q.f. 6</v>
      </c>
      <c r="B25" s="271" t="str">
        <f>'t1'!B25</f>
        <v>0F6AS1</v>
      </c>
      <c r="C25" s="318"/>
      <c r="D25" s="319"/>
      <c r="E25" s="320"/>
      <c r="F25" s="319"/>
      <c r="G25" s="318"/>
      <c r="H25" s="319"/>
      <c r="I25" s="318"/>
      <c r="J25" s="319"/>
      <c r="K25" s="318"/>
      <c r="L25" s="319"/>
      <c r="M25" s="318"/>
      <c r="N25" s="319"/>
      <c r="O25" s="320"/>
      <c r="P25" s="321"/>
      <c r="Q25" s="318"/>
      <c r="R25" s="319"/>
      <c r="S25" s="318"/>
      <c r="T25" s="319"/>
      <c r="U25" s="318"/>
      <c r="V25" s="319"/>
      <c r="W25" s="322"/>
      <c r="X25" s="319"/>
      <c r="Y25" s="559">
        <f t="shared" si="0"/>
        <v>0</v>
      </c>
      <c r="Z25" s="560">
        <f t="shared" si="1"/>
        <v>0</v>
      </c>
    </row>
    <row r="26" spans="1:26" ht="17.25" customHeight="1">
      <c r="A26" s="190" t="str">
        <f>'t1'!A26</f>
        <v>Capo squdra e reparto - q.f. 5</v>
      </c>
      <c r="B26" s="271" t="str">
        <f>'t1'!B26</f>
        <v>0F5CSR</v>
      </c>
      <c r="C26" s="318"/>
      <c r="D26" s="319"/>
      <c r="E26" s="320"/>
      <c r="F26" s="319"/>
      <c r="G26" s="318"/>
      <c r="H26" s="319"/>
      <c r="I26" s="318"/>
      <c r="J26" s="319"/>
      <c r="K26" s="318"/>
      <c r="L26" s="319"/>
      <c r="M26" s="318"/>
      <c r="N26" s="319"/>
      <c r="O26" s="320"/>
      <c r="P26" s="321"/>
      <c r="Q26" s="318"/>
      <c r="R26" s="319"/>
      <c r="S26" s="318"/>
      <c r="T26" s="319"/>
      <c r="U26" s="318"/>
      <c r="V26" s="319"/>
      <c r="W26" s="322"/>
      <c r="X26" s="319"/>
      <c r="Y26" s="559">
        <f t="shared" si="0"/>
        <v>0</v>
      </c>
      <c r="Z26" s="560">
        <f t="shared" si="1"/>
        <v>0</v>
      </c>
    </row>
    <row r="27" spans="1:26" ht="17.25" customHeight="1">
      <c r="A27" s="190" t="str">
        <f>'t1'!A27</f>
        <v>Vigile del fuoco - q.f. 4</v>
      </c>
      <c r="B27" s="271" t="str">
        <f>'t1'!B27</f>
        <v>0F4VF1</v>
      </c>
      <c r="C27" s="318"/>
      <c r="D27" s="319"/>
      <c r="E27" s="320"/>
      <c r="F27" s="319"/>
      <c r="G27" s="318"/>
      <c r="H27" s="319"/>
      <c r="I27" s="318"/>
      <c r="J27" s="319"/>
      <c r="K27" s="318"/>
      <c r="L27" s="319"/>
      <c r="M27" s="318"/>
      <c r="N27" s="319"/>
      <c r="O27" s="320"/>
      <c r="P27" s="321"/>
      <c r="Q27" s="318"/>
      <c r="R27" s="319"/>
      <c r="S27" s="318"/>
      <c r="T27" s="319"/>
      <c r="U27" s="318"/>
      <c r="V27" s="319"/>
      <c r="W27" s="322"/>
      <c r="X27" s="319"/>
      <c r="Y27" s="559">
        <f t="shared" si="0"/>
        <v>0</v>
      </c>
      <c r="Z27" s="560">
        <f t="shared" si="1"/>
        <v>0</v>
      </c>
    </row>
    <row r="28" spans="1:26" ht="17.25" customHeight="1">
      <c r="A28" s="190" t="str">
        <f>'t1'!A28</f>
        <v>Capo cantoniere - q.f  5</v>
      </c>
      <c r="B28" s="271" t="str">
        <f>'t1'!B28</f>
        <v>0F5CAN</v>
      </c>
      <c r="C28" s="318"/>
      <c r="D28" s="319"/>
      <c r="E28" s="320"/>
      <c r="F28" s="319"/>
      <c r="G28" s="318"/>
      <c r="H28" s="319"/>
      <c r="I28" s="318"/>
      <c r="J28" s="319"/>
      <c r="K28" s="318"/>
      <c r="L28" s="319"/>
      <c r="M28" s="318"/>
      <c r="N28" s="319"/>
      <c r="O28" s="320"/>
      <c r="P28" s="321"/>
      <c r="Q28" s="318"/>
      <c r="R28" s="319"/>
      <c r="S28" s="318"/>
      <c r="T28" s="319"/>
      <c r="U28" s="318"/>
      <c r="V28" s="319"/>
      <c r="W28" s="322"/>
      <c r="X28" s="319"/>
      <c r="Y28" s="559">
        <f t="shared" si="0"/>
        <v>0</v>
      </c>
      <c r="Z28" s="560">
        <f t="shared" si="1"/>
        <v>0</v>
      </c>
    </row>
    <row r="29" spans="1:26" ht="17.25" customHeight="1">
      <c r="A29" s="190" t="str">
        <f>'t1'!A29</f>
        <v>Cantoniere specializzato - q.f 4</v>
      </c>
      <c r="B29" s="271" t="str">
        <f>'t1'!B29</f>
        <v>0F4CAN</v>
      </c>
      <c r="C29" s="318"/>
      <c r="D29" s="319"/>
      <c r="E29" s="320"/>
      <c r="F29" s="319"/>
      <c r="G29" s="318"/>
      <c r="H29" s="319"/>
      <c r="I29" s="318"/>
      <c r="J29" s="319"/>
      <c r="K29" s="318"/>
      <c r="L29" s="319"/>
      <c r="M29" s="318"/>
      <c r="N29" s="319"/>
      <c r="O29" s="320"/>
      <c r="P29" s="321"/>
      <c r="Q29" s="318"/>
      <c r="R29" s="319"/>
      <c r="S29" s="318"/>
      <c r="T29" s="319"/>
      <c r="U29" s="318"/>
      <c r="V29" s="319"/>
      <c r="W29" s="322"/>
      <c r="X29" s="319"/>
      <c r="Y29" s="559">
        <f t="shared" si="0"/>
        <v>0</v>
      </c>
      <c r="Z29" s="560">
        <f t="shared" si="1"/>
        <v>0</v>
      </c>
    </row>
    <row r="30" spans="1:26" ht="17.25" customHeight="1">
      <c r="A30" s="190" t="str">
        <f>'t1'!A30</f>
        <v>Cantoniere - q.f  3</v>
      </c>
      <c r="B30" s="271" t="str">
        <f>'t1'!B30</f>
        <v>0F3CAN</v>
      </c>
      <c r="C30" s="318"/>
      <c r="D30" s="319"/>
      <c r="E30" s="320"/>
      <c r="F30" s="319"/>
      <c r="G30" s="318"/>
      <c r="H30" s="319"/>
      <c r="I30" s="318"/>
      <c r="J30" s="319"/>
      <c r="K30" s="318"/>
      <c r="L30" s="319"/>
      <c r="M30" s="318"/>
      <c r="N30" s="319"/>
      <c r="O30" s="320"/>
      <c r="P30" s="321"/>
      <c r="Q30" s="318"/>
      <c r="R30" s="319"/>
      <c r="S30" s="318"/>
      <c r="T30" s="319"/>
      <c r="U30" s="318"/>
      <c r="V30" s="319"/>
      <c r="W30" s="322"/>
      <c r="X30" s="319"/>
      <c r="Y30" s="559">
        <f t="shared" si="0"/>
        <v>0</v>
      </c>
      <c r="Z30" s="560">
        <f t="shared" si="1"/>
        <v>0</v>
      </c>
    </row>
    <row r="31" spans="1:26" ht="17.25" customHeight="1">
      <c r="A31" s="190" t="str">
        <f>'t1'!A31</f>
        <v>Personale Contrattista</v>
      </c>
      <c r="B31" s="271" t="str">
        <f>'t1'!B31</f>
        <v>000061</v>
      </c>
      <c r="C31" s="318"/>
      <c r="D31" s="319"/>
      <c r="E31" s="320"/>
      <c r="F31" s="319"/>
      <c r="G31" s="318"/>
      <c r="H31" s="319"/>
      <c r="I31" s="318"/>
      <c r="J31" s="319"/>
      <c r="K31" s="318"/>
      <c r="L31" s="319"/>
      <c r="M31" s="318"/>
      <c r="N31" s="319"/>
      <c r="O31" s="320"/>
      <c r="P31" s="321"/>
      <c r="Q31" s="318"/>
      <c r="R31" s="319"/>
      <c r="S31" s="318"/>
      <c r="T31" s="319"/>
      <c r="U31" s="318"/>
      <c r="V31" s="319"/>
      <c r="W31" s="322"/>
      <c r="X31" s="319"/>
      <c r="Y31" s="559">
        <f t="shared" si="0"/>
        <v>0</v>
      </c>
      <c r="Z31" s="560">
        <f t="shared" si="1"/>
        <v>0</v>
      </c>
    </row>
    <row r="32" spans="1:26" ht="17.25" customHeight="1" thickBot="1">
      <c r="A32" s="190" t="str">
        <f>'t1'!A32</f>
        <v>Altre qualifiche</v>
      </c>
      <c r="B32" s="271" t="str">
        <f>'t1'!B32</f>
        <v>000000</v>
      </c>
      <c r="C32" s="318"/>
      <c r="D32" s="319"/>
      <c r="E32" s="320"/>
      <c r="F32" s="319"/>
      <c r="G32" s="318"/>
      <c r="H32" s="319"/>
      <c r="I32" s="318"/>
      <c r="J32" s="319"/>
      <c r="K32" s="318"/>
      <c r="L32" s="319"/>
      <c r="M32" s="318"/>
      <c r="N32" s="319"/>
      <c r="O32" s="320"/>
      <c r="P32" s="321"/>
      <c r="Q32" s="318"/>
      <c r="R32" s="319"/>
      <c r="S32" s="318"/>
      <c r="T32" s="319"/>
      <c r="U32" s="318"/>
      <c r="V32" s="319"/>
      <c r="W32" s="322"/>
      <c r="X32" s="319"/>
      <c r="Y32" s="559">
        <f t="shared" si="0"/>
        <v>0</v>
      </c>
      <c r="Z32" s="560">
        <f t="shared" si="1"/>
        <v>0</v>
      </c>
    </row>
    <row r="33" spans="1:26" ht="16.5" customHeight="1" thickBot="1" thickTop="1">
      <c r="A33" s="63" t="s">
        <v>5</v>
      </c>
      <c r="B33" s="64"/>
      <c r="C33" s="561">
        <f aca="true" t="shared" si="2" ref="C33:Z33">SUM(C6:C32)</f>
        <v>0</v>
      </c>
      <c r="D33" s="563">
        <f t="shared" si="2"/>
        <v>0</v>
      </c>
      <c r="E33" s="561">
        <f t="shared" si="2"/>
        <v>0</v>
      </c>
      <c r="F33" s="563">
        <f t="shared" si="2"/>
        <v>0</v>
      </c>
      <c r="G33" s="561">
        <f t="shared" si="2"/>
        <v>0</v>
      </c>
      <c r="H33" s="563">
        <f t="shared" si="2"/>
        <v>0</v>
      </c>
      <c r="I33" s="561">
        <f t="shared" si="2"/>
        <v>0</v>
      </c>
      <c r="J33" s="563">
        <f t="shared" si="2"/>
        <v>0</v>
      </c>
      <c r="K33" s="561">
        <f t="shared" si="2"/>
        <v>0</v>
      </c>
      <c r="L33" s="563">
        <f t="shared" si="2"/>
        <v>0</v>
      </c>
      <c r="M33" s="561">
        <f t="shared" si="2"/>
        <v>0</v>
      </c>
      <c r="N33" s="563">
        <f t="shared" si="2"/>
        <v>0</v>
      </c>
      <c r="O33" s="561">
        <f t="shared" si="2"/>
        <v>0</v>
      </c>
      <c r="P33" s="563">
        <f t="shared" si="2"/>
        <v>0</v>
      </c>
      <c r="Q33" s="561">
        <f t="shared" si="2"/>
        <v>0</v>
      </c>
      <c r="R33" s="563">
        <f t="shared" si="2"/>
        <v>0</v>
      </c>
      <c r="S33" s="561">
        <f t="shared" si="2"/>
        <v>0</v>
      </c>
      <c r="T33" s="563">
        <f t="shared" si="2"/>
        <v>0</v>
      </c>
      <c r="U33" s="561">
        <f t="shared" si="2"/>
        <v>0</v>
      </c>
      <c r="V33" s="563">
        <f t="shared" si="2"/>
        <v>0</v>
      </c>
      <c r="W33" s="561">
        <f t="shared" si="2"/>
        <v>0</v>
      </c>
      <c r="X33" s="563">
        <f t="shared" si="2"/>
        <v>0</v>
      </c>
      <c r="Y33" s="561">
        <f t="shared" si="2"/>
        <v>0</v>
      </c>
      <c r="Z33" s="562">
        <f t="shared" si="2"/>
        <v>0</v>
      </c>
    </row>
    <row r="34" spans="1:26" ht="8.25" customHeight="1">
      <c r="A34" s="193"/>
      <c r="B34" s="194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1:13" ht="11.25">
      <c r="A35" s="28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86"/>
    </row>
  </sheetData>
  <sheetProtection password="EA98" sheet="1" scenarios="1" formatColumns="0" selectLockedCells="1" autoFilter="0"/>
  <mergeCells count="13">
    <mergeCell ref="Y4:Z4"/>
    <mergeCell ref="U4:V4"/>
    <mergeCell ref="W4:X4"/>
    <mergeCell ref="A1:W1"/>
    <mergeCell ref="S2:Z2"/>
    <mergeCell ref="M4:N4"/>
    <mergeCell ref="C4:D4"/>
    <mergeCell ref="G4:H4"/>
    <mergeCell ref="I4:J4"/>
    <mergeCell ref="K4:L4"/>
    <mergeCell ref="O4:P4"/>
    <mergeCell ref="Q4:R4"/>
    <mergeCell ref="S4:T4"/>
  </mergeCells>
  <printOptions horizontalCentered="1" verticalCentered="1"/>
  <pageMargins left="0" right="0" top="0.1968503937007874" bottom="0.17" header="0.23" footer="0.18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daniele.tassa.eds</cp:lastModifiedBy>
  <cp:lastPrinted>2007-04-18T17:14:27Z</cp:lastPrinted>
  <dcterms:created xsi:type="dcterms:W3CDTF">1998-10-29T14:18:41Z</dcterms:created>
  <dcterms:modified xsi:type="dcterms:W3CDTF">2008-04-30T09:23:24Z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-1543904360</vt:i4>
  </property>
  <property fmtid="{D5CDD505-2E9C-101B-9397-08002B2CF9AE}" pid="4" name="_EmailSubject">
    <vt:lpwstr>Invio in corso posta elettronica: RALN_REGIONI E AUT_LOC_ (CCNL NAZ_), REFR_CONTRATTO FRIULI VENEZIAGIULIA, RESA_CONTRATTO REGIONE SARDEGNA, RESI_CONTRATTO REGIONE SICILIA, RETN_CONTRATTO  REGIONE TRENTINO, REVA_REGIONE VALLE D'AOSTA, UCAM_UNIONCAMERE,</vt:lpwstr>
  </property>
  <property fmtid="{D5CDD505-2E9C-101B-9397-08002B2CF9AE}" pid="5" name="_AuthorEmail">
    <vt:lpwstr>assistenza.pi.3@tesoro.it</vt:lpwstr>
  </property>
  <property fmtid="{D5CDD505-2E9C-101B-9397-08002B2CF9AE}" pid="6" name="_AuthorEmailDisplayName">
    <vt:lpwstr>Francesco Sangregorio</vt:lpwstr>
  </property>
  <property fmtid="{D5CDD505-2E9C-101B-9397-08002B2CF9AE}" pid="7" name="_ReviewingToolsShownOnce">
    <vt:lpwstr/>
  </property>
</Properties>
</file>