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rgs.rgs.tesoro.it\IGB\01-Struttura\03-Uffici\18\Messina\Anno_2020\LB_FORMAZIONE_2021\LB Pubblicazione\STAMPA BILANCIO SEMPLIFICATO 2021\"/>
    </mc:Choice>
  </mc:AlternateContent>
  <bookViews>
    <workbookView xWindow="0" yWindow="0" windowWidth="19995" windowHeight="5865" tabRatio="710"/>
  </bookViews>
  <sheets>
    <sheet name="Tav 1.1-Saldi competenza" sheetId="33" r:id="rId1"/>
    <sheet name="Tav 1.2-Saldi cassa" sheetId="34" r:id="rId2"/>
    <sheet name="Tavola 2.1 sintesi entrate" sheetId="174" r:id="rId3"/>
    <sheet name="Tav.2.2-Analitico entrate 2021" sheetId="175" r:id="rId4"/>
    <sheet name="Tav.2.3-Analitico entrate 2022" sheetId="176" r:id="rId5"/>
    <sheet name="Tav.2.4-Analitico entrate 2023" sheetId="177" r:id="rId6"/>
    <sheet name="Tav 3.1.1-categorie spese 2021" sheetId="151" r:id="rId7"/>
    <sheet name="Tav 3.1.2 Min- categorie 2021" sheetId="153" r:id="rId8"/>
    <sheet name="Tav 3.1.3 Min-categorie LB 2022" sheetId="155" r:id="rId9"/>
    <sheet name="Tav 3.1.4 Min - categorie 2023" sheetId="157" r:id="rId10"/>
    <sheet name="Tavola 3.1.5-Analitico-LB2021" sheetId="99" r:id="rId11"/>
    <sheet name="Tavola 3.1.6-Analitico-LB 2022 " sheetId="98" r:id="rId12"/>
    <sheet name="Tavola 3.1.7-Analitico-LB2023" sheetId="100" r:id="rId13"/>
    <sheet name="3.2.1 Tav. Riepilogo Missioni" sheetId="162" r:id="rId14"/>
    <sheet name="Tav 3.2.2 miss-prog LB21" sheetId="171" r:id="rId15"/>
    <sheet name="Tav 3.2.3Miss-progr LB22" sheetId="172" r:id="rId16"/>
    <sheet name="Tav 3.2.4Mis-progr LB23" sheetId="173" r:id="rId17"/>
  </sheets>
  <externalReferences>
    <externalReference r:id="rId18"/>
    <externalReference r:id="rId19"/>
    <externalReference r:id="rId20"/>
  </externalReferences>
  <definedNames>
    <definedName name="_xlnm._FilterDatabase" localSheetId="10" hidden="1">'Tavola 3.1.5-Analitico-LB2021'!$A$3:$WZW$459</definedName>
    <definedName name="_xlnm._FilterDatabase" localSheetId="11" hidden="1">'Tavola 3.1.6-Analitico-LB 2022 '!$A$4:$WZY$308</definedName>
    <definedName name="_xlnm._FilterDatabase" localSheetId="12" hidden="1">'Tavola 3.1.7-Analitico-LB2023'!$A$4:$WZY$290</definedName>
    <definedName name="a32ù" localSheetId="10">#REF!</definedName>
    <definedName name="a32ù" localSheetId="11">#REF!</definedName>
    <definedName name="a32ù" localSheetId="12">#REF!</definedName>
    <definedName name="a32ù">#REF!</definedName>
    <definedName name="abcdefg" localSheetId="12">'[1]composizione e vita media'!#REF!</definedName>
    <definedName name="abcdefg">'[1]composizione e vita media'!#REF!</definedName>
    <definedName name="alksdfjòlkasjdgklajf">#REF!</definedName>
    <definedName name="Area_composizione">'[1]composizione e vita media'!$A$2:$H$23</definedName>
    <definedName name="Area_media">[2]rendimenti!$A$1:$L$30</definedName>
    <definedName name="Area_rendim">[2]rendimenti!$O$41:$AA$81</definedName>
    <definedName name="Area_Scadenze" localSheetId="10">'[1]composizione e vita media'!#REF!</definedName>
    <definedName name="Area_Scadenze" localSheetId="11">'[1]composizione e vita media'!#REF!</definedName>
    <definedName name="Area_Scadenze" localSheetId="12">'[1]composizione e vita media'!#REF!</definedName>
    <definedName name="Area_Scadenze">'[1]composizione e vita media'!#REF!</definedName>
    <definedName name="_xlnm.Print_Area" localSheetId="13">'3.2.1 Tav. Riepilogo Missioni'!$B$2:$H$40</definedName>
    <definedName name="_xlnm.Print_Area" localSheetId="0">'Tav 1.1-Saldi competenza'!$A$2:$D$21</definedName>
    <definedName name="_xlnm.Print_Area" localSheetId="1">'Tav 1.2-Saldi cassa'!$A$2:$D$21</definedName>
    <definedName name="_xlnm.Print_Area" localSheetId="6">'Tav 3.1.1-categorie spese 2021'!$A$1:$G$41</definedName>
    <definedName name="_xlnm.Print_Area" localSheetId="7">'Tav 3.1.2 Min- categorie 2021'!$A$1:$P$55</definedName>
    <definedName name="_xlnm.Print_Area" localSheetId="8">'Tav 3.1.3 Min-categorie LB 2022'!$A$1:$P$55</definedName>
    <definedName name="_xlnm.Print_Area" localSheetId="9">'Tav 3.1.4 Min - categorie 2023'!$A$1:$P$55</definedName>
    <definedName name="_xlnm.Print_Area" localSheetId="14">'Tav 3.2.2 miss-prog LB21'!$A$1:$J$224</definedName>
    <definedName name="_xlnm.Print_Area" localSheetId="15">'Tav 3.2.3Miss-progr LB22'!$A$3:$J$224</definedName>
    <definedName name="_xlnm.Print_Area" localSheetId="16">'Tav 3.2.4Mis-progr LB23'!$A$1:$J$224</definedName>
    <definedName name="_xlnm.Print_Area" localSheetId="3">'Tav.2.2-Analitico entrate 2021'!$A$1:$M$66</definedName>
    <definedName name="_xlnm.Print_Area" localSheetId="4">'Tav.2.3-Analitico entrate 2022'!$A$1:$N$66</definedName>
    <definedName name="_xlnm.Print_Area" localSheetId="5">'Tav.2.4-Analitico entrate 2023'!$A$1:$M$67</definedName>
    <definedName name="_xlnm.Print_Area" localSheetId="2">'Tavola 2.1 sintesi entrate'!$A$1:$G$49</definedName>
    <definedName name="_xlnm.Print_Area" localSheetId="10">'Tavola 3.1.5-Analitico-LB2021'!$B$295:$J$471</definedName>
    <definedName name="_xlnm.Print_Area" localSheetId="11">'Tavola 3.1.6-Analitico-LB 2022 '!$B$272:$J$432</definedName>
    <definedName name="_xlnm.Print_Area" localSheetId="12">'Tavola 3.1.7-Analitico-LB2023'!$B$265:$J$417</definedName>
    <definedName name="Area_stampa_VAR">'[2]cover ratio 96'!$X$5:$AB$19</definedName>
    <definedName name="Area_stampaCOVER">'[2]cover ratio 96'!$B$3:$T$35</definedName>
    <definedName name="cct" localSheetId="10">#REF!</definedName>
    <definedName name="cct" localSheetId="11">#REF!</definedName>
    <definedName name="cct" localSheetId="12">#REF!</definedName>
    <definedName name="cct">#REF!</definedName>
    <definedName name="ciao" localSheetId="10">#REF!</definedName>
    <definedName name="ciao" localSheetId="11">#REF!</definedName>
    <definedName name="ciao" localSheetId="12">#REF!</definedName>
    <definedName name="ciao">#REF!</definedName>
    <definedName name="conto">[3]Godimenti!$M$25:$Z$57</definedName>
    <definedName name="dddd">#REF!</definedName>
    <definedName name="eggiau" localSheetId="12">#REF!</definedName>
    <definedName name="eggiau">#REF!</definedName>
    <definedName name="EV__LASTREFTIME__" hidden="1">41457.6709837963</definedName>
    <definedName name="ff" localSheetId="10">#REF!</definedName>
    <definedName name="ff" localSheetId="11">#REF!</definedName>
    <definedName name="ff" localSheetId="12">#REF!</definedName>
    <definedName name="ff">#REF!</definedName>
    <definedName name="giau" localSheetId="10">#REF!</definedName>
    <definedName name="giau" localSheetId="11">#REF!</definedName>
    <definedName name="giau" localSheetId="12">#REF!</definedName>
    <definedName name="giau">#REF!</definedName>
    <definedName name="hilmnopq">#REF!</definedName>
    <definedName name="laura" localSheetId="10">'[1]composizione e vita media'!#REF!</definedName>
    <definedName name="laura" localSheetId="11">'[1]composizione e vita media'!#REF!</definedName>
    <definedName name="laura" localSheetId="12">'[1]composizione e vita media'!#REF!</definedName>
    <definedName name="laura">'[1]composizione e vita media'!#REF!</definedName>
    <definedName name="ok" localSheetId="10">'[1]composizione e vita media'!#REF!</definedName>
    <definedName name="ok" localSheetId="11">'[1]composizione e vita media'!#REF!</definedName>
    <definedName name="ok" localSheetId="12">'[1]composizione e vita media'!#REF!</definedName>
    <definedName name="ok">'[1]composizione e vita media'!#REF!</definedName>
    <definedName name="paola" localSheetId="10">#REF!</definedName>
    <definedName name="paola" localSheetId="11">#REF!</definedName>
    <definedName name="paola" localSheetId="12">#REF!</definedName>
    <definedName name="paola">#REF!</definedName>
    <definedName name="pippo" localSheetId="10">#REF!</definedName>
    <definedName name="pippo" localSheetId="11">#REF!</definedName>
    <definedName name="pippo" localSheetId="12">#REF!</definedName>
    <definedName name="pippo">#REF!</definedName>
    <definedName name="pippodddd">#REF!</definedName>
    <definedName name="_xlnm.Print_Titles" localSheetId="14">'Tav 3.2.2 miss-prog LB21'!$3:$5</definedName>
    <definedName name="_xlnm.Print_Titles" localSheetId="15">'Tav 3.2.3Miss-progr LB22'!$3:$5</definedName>
    <definedName name="_xlnm.Print_Titles" localSheetId="16">'Tav 3.2.4Mis-progr LB23'!$3:$5</definedName>
    <definedName name="_xlnm.Print_Titles" localSheetId="10">'Tavola 3.1.5-Analitico-LB2021'!$295:$296</definedName>
    <definedName name="_xlnm.Print_Titles" localSheetId="11">'Tavola 3.1.6-Analitico-LB 2022 '!$272:$273</definedName>
    <definedName name="_xlnm.Print_Titles" localSheetId="12">'Tavola 3.1.7-Analitico-LB2023'!$266:$266</definedName>
    <definedName name="vaffaaaaa">'[1]composizione e vita media'!#REF!</definedName>
    <definedName name="xxx" localSheetId="10">'[1]composizione e vita media'!#REF!</definedName>
    <definedName name="xxx" localSheetId="11">'[1]composizione e vita media'!#REF!</definedName>
    <definedName name="xxx" localSheetId="12">'[1]composizione e vita media'!#REF!</definedName>
    <definedName name="xxx">'[1]composizione e vita media'!#REF!</definedName>
  </definedNames>
  <calcPr calcId="162913"/>
</workbook>
</file>

<file path=xl/calcChain.xml><?xml version="1.0" encoding="utf-8"?>
<calcChain xmlns="http://schemas.openxmlformats.org/spreadsheetml/2006/main">
  <c r="D222" i="100" l="1"/>
  <c r="E222" i="100"/>
  <c r="F222" i="100"/>
  <c r="G222" i="100"/>
  <c r="H222" i="100"/>
  <c r="I222" i="100"/>
  <c r="J222" i="100"/>
  <c r="C222" i="100"/>
  <c r="D15" i="100"/>
  <c r="E15" i="100"/>
  <c r="F15" i="100"/>
  <c r="G15" i="100"/>
  <c r="H15" i="100"/>
  <c r="I15" i="100"/>
  <c r="J15" i="100"/>
  <c r="C15" i="100"/>
  <c r="D228" i="98"/>
  <c r="E228" i="98"/>
  <c r="F228" i="98"/>
  <c r="G228" i="98"/>
  <c r="H228" i="98"/>
  <c r="I228" i="98"/>
  <c r="J228" i="98"/>
  <c r="C228" i="98"/>
  <c r="D15" i="98"/>
  <c r="E15" i="98"/>
  <c r="F15" i="98"/>
  <c r="G15" i="98"/>
  <c r="H15" i="98"/>
  <c r="I15" i="98"/>
  <c r="J15" i="98"/>
  <c r="C15" i="98"/>
  <c r="D246" i="99" l="1"/>
  <c r="E246" i="99"/>
  <c r="F246" i="99"/>
  <c r="G246" i="99"/>
  <c r="H246" i="99"/>
  <c r="I246" i="99"/>
  <c r="J246" i="99"/>
  <c r="C246" i="99"/>
  <c r="D15" i="99"/>
  <c r="E15" i="99"/>
  <c r="F15" i="99"/>
  <c r="G15" i="99"/>
  <c r="H15" i="99"/>
  <c r="I15" i="99"/>
  <c r="J15" i="99"/>
  <c r="C15" i="99"/>
  <c r="D171" i="100" l="1"/>
  <c r="E171" i="100"/>
  <c r="F171" i="100"/>
  <c r="G171" i="100"/>
  <c r="H171" i="100"/>
  <c r="I171" i="100"/>
  <c r="J171" i="100"/>
  <c r="C171" i="100"/>
  <c r="D176" i="98"/>
  <c r="E176" i="98"/>
  <c r="F176" i="98"/>
  <c r="G176" i="98"/>
  <c r="H176" i="98"/>
  <c r="I176" i="98"/>
  <c r="J176" i="98"/>
  <c r="C176" i="98"/>
  <c r="D378" i="99" l="1"/>
  <c r="E378" i="99"/>
  <c r="F378" i="99"/>
  <c r="G378" i="99"/>
  <c r="H378" i="99"/>
  <c r="I378" i="99"/>
  <c r="J378" i="99"/>
  <c r="C378" i="99"/>
  <c r="D352" i="98"/>
  <c r="E352" i="98"/>
  <c r="F352" i="98"/>
  <c r="G352" i="98"/>
  <c r="H352" i="98"/>
  <c r="I352" i="98"/>
  <c r="J352" i="98"/>
  <c r="C352" i="98"/>
  <c r="D341" i="100"/>
  <c r="E341" i="100"/>
  <c r="F341" i="100"/>
  <c r="G341" i="100"/>
  <c r="H341" i="100"/>
  <c r="I341" i="100"/>
  <c r="J341" i="100"/>
  <c r="C341" i="100"/>
  <c r="D183" i="100" l="1"/>
  <c r="E183" i="100"/>
  <c r="C183" i="100"/>
  <c r="D189" i="98"/>
  <c r="E189" i="98"/>
  <c r="J189" i="98"/>
  <c r="J201" i="99"/>
  <c r="F183" i="100"/>
  <c r="G183" i="100"/>
  <c r="H183" i="100"/>
  <c r="I183" i="100"/>
  <c r="J183" i="100"/>
  <c r="F189" i="98"/>
  <c r="G189" i="98"/>
  <c r="H189" i="98"/>
  <c r="I189" i="98"/>
  <c r="C189" i="98"/>
  <c r="F201" i="99"/>
  <c r="D201" i="99"/>
  <c r="E201" i="99"/>
  <c r="G201" i="99"/>
  <c r="H201" i="99"/>
  <c r="I201" i="99"/>
  <c r="C201" i="99"/>
  <c r="C187" i="99"/>
  <c r="D187" i="99"/>
  <c r="E187" i="99"/>
  <c r="F187" i="99"/>
  <c r="G187" i="99"/>
  <c r="H187" i="99"/>
  <c r="I187" i="99"/>
  <c r="J187" i="99"/>
  <c r="C55" i="157" l="1"/>
  <c r="D55" i="157"/>
  <c r="E55" i="157"/>
  <c r="F55" i="157"/>
  <c r="G55" i="157"/>
  <c r="H55" i="157"/>
  <c r="I55" i="157"/>
  <c r="J55" i="157"/>
  <c r="K55" i="157"/>
  <c r="L55" i="157"/>
  <c r="M55" i="157"/>
  <c r="N55" i="157"/>
  <c r="O55" i="157"/>
  <c r="P55" i="157"/>
  <c r="B55" i="157"/>
  <c r="O53" i="157"/>
  <c r="N53" i="157"/>
  <c r="M53" i="157"/>
  <c r="L53" i="157"/>
  <c r="K53" i="157"/>
  <c r="J53" i="157"/>
  <c r="I53" i="157"/>
  <c r="H53" i="157"/>
  <c r="G53" i="157"/>
  <c r="F53" i="157"/>
  <c r="E53" i="157"/>
  <c r="D53" i="157"/>
  <c r="P53" i="157" s="1"/>
  <c r="C53" i="157"/>
  <c r="B53" i="157"/>
  <c r="O45" i="157"/>
  <c r="N45" i="157"/>
  <c r="M45" i="157"/>
  <c r="L45" i="157"/>
  <c r="K45" i="157"/>
  <c r="J45" i="157"/>
  <c r="I45" i="157"/>
  <c r="H45" i="157"/>
  <c r="G45" i="157"/>
  <c r="F45" i="157"/>
  <c r="E45" i="157"/>
  <c r="D45" i="157"/>
  <c r="C45" i="157"/>
  <c r="B45" i="157"/>
  <c r="P45" i="157" s="1"/>
  <c r="C27" i="157"/>
  <c r="D27" i="157"/>
  <c r="E27" i="157"/>
  <c r="F27" i="157"/>
  <c r="G27" i="157"/>
  <c r="H27" i="157"/>
  <c r="I27" i="157"/>
  <c r="J27" i="157"/>
  <c r="K27" i="157"/>
  <c r="L27" i="157"/>
  <c r="M27" i="157"/>
  <c r="N27" i="157"/>
  <c r="O27" i="157"/>
  <c r="B27" i="157"/>
  <c r="O25" i="157"/>
  <c r="N25" i="157"/>
  <c r="M25" i="157"/>
  <c r="L25" i="157"/>
  <c r="K25" i="157"/>
  <c r="J25" i="157"/>
  <c r="I25" i="157"/>
  <c r="H25" i="157"/>
  <c r="G25" i="157"/>
  <c r="F25" i="157"/>
  <c r="E25" i="157"/>
  <c r="D25" i="157"/>
  <c r="C25" i="157"/>
  <c r="B25" i="157"/>
  <c r="P25" i="157" s="1"/>
  <c r="O17" i="157"/>
  <c r="N17" i="157"/>
  <c r="M17" i="157"/>
  <c r="L17" i="157"/>
  <c r="K17" i="157"/>
  <c r="J17" i="157"/>
  <c r="I17" i="157"/>
  <c r="H17" i="157"/>
  <c r="G17" i="157"/>
  <c r="F17" i="157"/>
  <c r="E17" i="157"/>
  <c r="D17" i="157"/>
  <c r="C17" i="157"/>
  <c r="P17" i="157" s="1"/>
  <c r="B17" i="157"/>
  <c r="C55" i="155"/>
  <c r="D55" i="155"/>
  <c r="E55" i="155"/>
  <c r="F55" i="155"/>
  <c r="G55" i="155"/>
  <c r="H55" i="155"/>
  <c r="I55" i="155"/>
  <c r="J55" i="155"/>
  <c r="K55" i="155"/>
  <c r="L55" i="155"/>
  <c r="M55" i="155"/>
  <c r="N55" i="155"/>
  <c r="O55" i="155"/>
  <c r="P55" i="155"/>
  <c r="B55" i="155"/>
  <c r="O53" i="155"/>
  <c r="N53" i="155"/>
  <c r="M53" i="155"/>
  <c r="L53" i="155"/>
  <c r="K53" i="155"/>
  <c r="J53" i="155"/>
  <c r="I53" i="155"/>
  <c r="H53" i="155"/>
  <c r="G53" i="155"/>
  <c r="F53" i="155"/>
  <c r="E53" i="155"/>
  <c r="D53" i="155"/>
  <c r="C53" i="155"/>
  <c r="P53" i="155" s="1"/>
  <c r="B53" i="155"/>
  <c r="O45" i="155"/>
  <c r="N45" i="155"/>
  <c r="M45" i="155"/>
  <c r="L45" i="155"/>
  <c r="K45" i="155"/>
  <c r="J45" i="155"/>
  <c r="I45" i="155"/>
  <c r="H45" i="155"/>
  <c r="G45" i="155"/>
  <c r="F45" i="155"/>
  <c r="E45" i="155"/>
  <c r="D45" i="155"/>
  <c r="C45" i="155"/>
  <c r="P45" i="155" s="1"/>
  <c r="B45" i="155"/>
  <c r="P46" i="155"/>
  <c r="C27" i="155"/>
  <c r="D27" i="155"/>
  <c r="E27" i="155"/>
  <c r="F27" i="155"/>
  <c r="G27" i="155"/>
  <c r="H27" i="155"/>
  <c r="I27" i="155"/>
  <c r="J27" i="155"/>
  <c r="K27" i="155"/>
  <c r="L27" i="155"/>
  <c r="M27" i="155"/>
  <c r="N27" i="155"/>
  <c r="O27" i="155"/>
  <c r="B27" i="155"/>
  <c r="O25" i="155"/>
  <c r="N25" i="155"/>
  <c r="M25" i="155"/>
  <c r="L25" i="155"/>
  <c r="K25" i="155"/>
  <c r="J25" i="155"/>
  <c r="I25" i="155"/>
  <c r="H25" i="155"/>
  <c r="G25" i="155"/>
  <c r="F25" i="155"/>
  <c r="E25" i="155"/>
  <c r="D25" i="155"/>
  <c r="C25" i="155"/>
  <c r="B25" i="155"/>
  <c r="P25" i="155" s="1"/>
  <c r="P26" i="155"/>
  <c r="P27" i="155" s="1"/>
  <c r="O17" i="155"/>
  <c r="N17" i="155"/>
  <c r="M17" i="155"/>
  <c r="L17" i="155"/>
  <c r="K17" i="155"/>
  <c r="J17" i="155"/>
  <c r="I17" i="155"/>
  <c r="H17" i="155"/>
  <c r="G17" i="155"/>
  <c r="F17" i="155"/>
  <c r="E17" i="155"/>
  <c r="D17" i="155"/>
  <c r="C17" i="155"/>
  <c r="B17" i="155"/>
  <c r="P17" i="155" s="1"/>
  <c r="C27" i="153"/>
  <c r="D27" i="153"/>
  <c r="E27" i="153"/>
  <c r="F27" i="153"/>
  <c r="G27" i="153"/>
  <c r="H27" i="153"/>
  <c r="I27" i="153"/>
  <c r="J27" i="153"/>
  <c r="K27" i="153"/>
  <c r="L27" i="153"/>
  <c r="M27" i="153"/>
  <c r="N27" i="153"/>
  <c r="O27" i="153"/>
  <c r="P27" i="153"/>
  <c r="B27" i="153"/>
  <c r="P25" i="153"/>
  <c r="C25" i="153"/>
  <c r="D25" i="153"/>
  <c r="E25" i="153"/>
  <c r="F25" i="153"/>
  <c r="G25" i="153"/>
  <c r="H25" i="153"/>
  <c r="I25" i="153"/>
  <c r="J25" i="153"/>
  <c r="K25" i="153"/>
  <c r="L25" i="153"/>
  <c r="M25" i="153"/>
  <c r="N25" i="153"/>
  <c r="O25" i="153"/>
  <c r="B25" i="153"/>
  <c r="P53" i="153"/>
  <c r="C53" i="153"/>
  <c r="D53" i="153"/>
  <c r="E53" i="153"/>
  <c r="F53" i="153"/>
  <c r="G53" i="153"/>
  <c r="H53" i="153"/>
  <c r="I53" i="153"/>
  <c r="J53" i="153"/>
  <c r="J55" i="153" s="1"/>
  <c r="K53" i="153"/>
  <c r="L53" i="153"/>
  <c r="M53" i="153"/>
  <c r="N53" i="153"/>
  <c r="O53" i="153"/>
  <c r="B53" i="153"/>
  <c r="O45" i="153"/>
  <c r="O55" i="153" s="1"/>
  <c r="N45" i="153"/>
  <c r="N55" i="153" s="1"/>
  <c r="M45" i="153"/>
  <c r="M55" i="153" s="1"/>
  <c r="L45" i="153"/>
  <c r="L55" i="153" s="1"/>
  <c r="K45" i="153"/>
  <c r="K55" i="153" s="1"/>
  <c r="J45" i="153"/>
  <c r="I45" i="153"/>
  <c r="I55" i="153" s="1"/>
  <c r="H45" i="153"/>
  <c r="H55" i="153" s="1"/>
  <c r="G45" i="153"/>
  <c r="G55" i="153" s="1"/>
  <c r="F45" i="153"/>
  <c r="F55" i="153" s="1"/>
  <c r="E45" i="153"/>
  <c r="E55" i="153" s="1"/>
  <c r="D45" i="153"/>
  <c r="D55" i="153" s="1"/>
  <c r="C45" i="153"/>
  <c r="B45" i="153"/>
  <c r="B55" i="153" s="1"/>
  <c r="C17" i="153"/>
  <c r="D17" i="153"/>
  <c r="E17" i="153"/>
  <c r="F17" i="153"/>
  <c r="G17" i="153"/>
  <c r="H17" i="153"/>
  <c r="I17" i="153"/>
  <c r="J17" i="153"/>
  <c r="K17" i="153"/>
  <c r="L17" i="153"/>
  <c r="M17" i="153"/>
  <c r="N17" i="153"/>
  <c r="O17" i="153"/>
  <c r="B17" i="153"/>
  <c r="P45" i="153" l="1"/>
  <c r="P17" i="153"/>
  <c r="C55" i="153"/>
  <c r="J112" i="100"/>
  <c r="I112" i="100"/>
  <c r="H112" i="100"/>
  <c r="G112" i="100"/>
  <c r="F112" i="100"/>
  <c r="E112" i="100"/>
  <c r="D112" i="100"/>
  <c r="C112" i="100"/>
  <c r="D114" i="98"/>
  <c r="E114" i="98"/>
  <c r="F114" i="98"/>
  <c r="G114" i="98"/>
  <c r="H114" i="98"/>
  <c r="I114" i="98"/>
  <c r="J114" i="98"/>
  <c r="C114" i="98"/>
  <c r="D117" i="99"/>
  <c r="E117" i="99"/>
  <c r="F117" i="99"/>
  <c r="G117" i="99"/>
  <c r="H117" i="99"/>
  <c r="I117" i="99"/>
  <c r="J117" i="99"/>
  <c r="C117" i="99"/>
  <c r="J408" i="100" l="1"/>
  <c r="I408" i="100"/>
  <c r="H408" i="100"/>
  <c r="G408" i="100"/>
  <c r="F408" i="100"/>
  <c r="E408" i="100"/>
  <c r="D408" i="100"/>
  <c r="C408" i="100"/>
  <c r="J398" i="100"/>
  <c r="I398" i="100"/>
  <c r="H398" i="100"/>
  <c r="G398" i="100"/>
  <c r="F398" i="100"/>
  <c r="E398" i="100"/>
  <c r="D398" i="100"/>
  <c r="C398" i="100"/>
  <c r="J386" i="100"/>
  <c r="I386" i="100"/>
  <c r="H386" i="100"/>
  <c r="G386" i="100"/>
  <c r="F386" i="100"/>
  <c r="E386" i="100"/>
  <c r="D386" i="100"/>
  <c r="C386" i="100"/>
  <c r="J375" i="100"/>
  <c r="I375" i="100"/>
  <c r="H375" i="100"/>
  <c r="G375" i="100"/>
  <c r="G374" i="100" s="1"/>
  <c r="F375" i="100"/>
  <c r="F374" i="100" s="1"/>
  <c r="E375" i="100"/>
  <c r="D375" i="100"/>
  <c r="C375" i="100"/>
  <c r="C374" i="100" s="1"/>
  <c r="J337" i="100"/>
  <c r="I337" i="100"/>
  <c r="H337" i="100"/>
  <c r="G337" i="100"/>
  <c r="F337" i="100"/>
  <c r="E337" i="100"/>
  <c r="D337" i="100"/>
  <c r="C337" i="100"/>
  <c r="J309" i="100"/>
  <c r="I309" i="100"/>
  <c r="H309" i="100"/>
  <c r="G309" i="100"/>
  <c r="F309" i="100"/>
  <c r="E309" i="100"/>
  <c r="D309" i="100"/>
  <c r="C309" i="100"/>
  <c r="J293" i="100"/>
  <c r="I293" i="100"/>
  <c r="H293" i="100"/>
  <c r="G293" i="100"/>
  <c r="G292" i="100" s="1"/>
  <c r="F293" i="100"/>
  <c r="E293" i="100"/>
  <c r="D293" i="100"/>
  <c r="C293" i="100"/>
  <c r="J281" i="100"/>
  <c r="I281" i="100"/>
  <c r="H281" i="100"/>
  <c r="G281" i="100"/>
  <c r="F281" i="100"/>
  <c r="E281" i="100"/>
  <c r="D281" i="100"/>
  <c r="C281" i="100"/>
  <c r="J267" i="100"/>
  <c r="I267" i="100"/>
  <c r="H267" i="100"/>
  <c r="G267" i="100"/>
  <c r="F267" i="100"/>
  <c r="E267" i="100"/>
  <c r="D267" i="100"/>
  <c r="C267" i="100"/>
  <c r="J237" i="100"/>
  <c r="I237" i="100"/>
  <c r="H237" i="100"/>
  <c r="G237" i="100"/>
  <c r="F237" i="100"/>
  <c r="E237" i="100"/>
  <c r="D237" i="100"/>
  <c r="C237" i="100"/>
  <c r="J213" i="100"/>
  <c r="I213" i="100"/>
  <c r="H213" i="100"/>
  <c r="G213" i="100"/>
  <c r="F213" i="100"/>
  <c r="E213" i="100"/>
  <c r="D213" i="100"/>
  <c r="C213" i="100"/>
  <c r="J208" i="100"/>
  <c r="I208" i="100"/>
  <c r="H208" i="100"/>
  <c r="G208" i="100"/>
  <c r="F208" i="100"/>
  <c r="E208" i="100"/>
  <c r="D208" i="100"/>
  <c r="C208" i="100"/>
  <c r="J201" i="100"/>
  <c r="I201" i="100"/>
  <c r="H201" i="100"/>
  <c r="G201" i="100"/>
  <c r="F201" i="100"/>
  <c r="E201" i="100"/>
  <c r="D201" i="100"/>
  <c r="C201" i="100"/>
  <c r="J178" i="100"/>
  <c r="I178" i="100"/>
  <c r="H178" i="100"/>
  <c r="G178" i="100"/>
  <c r="F178" i="100"/>
  <c r="E178" i="100"/>
  <c r="D178" i="100"/>
  <c r="C178" i="100"/>
  <c r="J156" i="100"/>
  <c r="J155" i="100" s="1"/>
  <c r="I156" i="100"/>
  <c r="I155" i="100" s="1"/>
  <c r="H156" i="100"/>
  <c r="G156" i="100"/>
  <c r="F156" i="100"/>
  <c r="F155" i="100" s="1"/>
  <c r="E156" i="100"/>
  <c r="E155" i="100" s="1"/>
  <c r="D156" i="100"/>
  <c r="D155" i="100" s="1"/>
  <c r="C156" i="100"/>
  <c r="C155" i="100" s="1"/>
  <c r="J137" i="100"/>
  <c r="I137" i="100"/>
  <c r="H137" i="100"/>
  <c r="G137" i="100"/>
  <c r="F137" i="100"/>
  <c r="E137" i="100"/>
  <c r="D137" i="100"/>
  <c r="C137" i="100"/>
  <c r="J80" i="100"/>
  <c r="J79" i="100" s="1"/>
  <c r="I80" i="100"/>
  <c r="I79" i="100" s="1"/>
  <c r="H80" i="100"/>
  <c r="H79" i="100" s="1"/>
  <c r="G80" i="100"/>
  <c r="G79" i="100" s="1"/>
  <c r="F80" i="100"/>
  <c r="F79" i="100" s="1"/>
  <c r="E80" i="100"/>
  <c r="E79" i="100" s="1"/>
  <c r="D80" i="100"/>
  <c r="D79" i="100" s="1"/>
  <c r="C80" i="100"/>
  <c r="C79" i="100" s="1"/>
  <c r="J60" i="100"/>
  <c r="I60" i="100"/>
  <c r="H60" i="100"/>
  <c r="G60" i="100"/>
  <c r="F60" i="100"/>
  <c r="E60" i="100"/>
  <c r="D60" i="100"/>
  <c r="C60" i="100"/>
  <c r="J4" i="100"/>
  <c r="I4" i="100"/>
  <c r="H4" i="100"/>
  <c r="G4" i="100"/>
  <c r="F4" i="100"/>
  <c r="E4" i="100"/>
  <c r="D4" i="100"/>
  <c r="C4" i="100"/>
  <c r="J423" i="98"/>
  <c r="I423" i="98"/>
  <c r="H423" i="98"/>
  <c r="G423" i="98"/>
  <c r="F423" i="98"/>
  <c r="E423" i="98"/>
  <c r="D423" i="98"/>
  <c r="C423" i="98"/>
  <c r="J413" i="98"/>
  <c r="I413" i="98"/>
  <c r="H413" i="98"/>
  <c r="G413" i="98"/>
  <c r="F413" i="98"/>
  <c r="E413" i="98"/>
  <c r="D413" i="98"/>
  <c r="C413" i="98"/>
  <c r="J401" i="98"/>
  <c r="I401" i="98"/>
  <c r="H401" i="98"/>
  <c r="G401" i="98"/>
  <c r="F401" i="98"/>
  <c r="E401" i="98"/>
  <c r="D401" i="98"/>
  <c r="C401" i="98"/>
  <c r="J389" i="98"/>
  <c r="I389" i="98"/>
  <c r="H389" i="98"/>
  <c r="G389" i="98"/>
  <c r="F389" i="98"/>
  <c r="F388" i="98" s="1"/>
  <c r="E389" i="98"/>
  <c r="D389" i="98"/>
  <c r="C389" i="98"/>
  <c r="J348" i="98"/>
  <c r="I348" i="98"/>
  <c r="H348" i="98"/>
  <c r="G348" i="98"/>
  <c r="F348" i="98"/>
  <c r="E348" i="98"/>
  <c r="D348" i="98"/>
  <c r="C348" i="98"/>
  <c r="J318" i="98"/>
  <c r="I318" i="98"/>
  <c r="H318" i="98"/>
  <c r="G318" i="98"/>
  <c r="F318" i="98"/>
  <c r="E318" i="98"/>
  <c r="D318" i="98"/>
  <c r="C318" i="98"/>
  <c r="J300" i="98"/>
  <c r="I300" i="98"/>
  <c r="H300" i="98"/>
  <c r="G300" i="98"/>
  <c r="F300" i="98"/>
  <c r="E300" i="98"/>
  <c r="D300" i="98"/>
  <c r="C300" i="98"/>
  <c r="J288" i="98"/>
  <c r="I288" i="98"/>
  <c r="H288" i="98"/>
  <c r="G288" i="98"/>
  <c r="F288" i="98"/>
  <c r="E288" i="98"/>
  <c r="D288" i="98"/>
  <c r="C288" i="98"/>
  <c r="J274" i="98"/>
  <c r="I274" i="98"/>
  <c r="H274" i="98"/>
  <c r="G274" i="98"/>
  <c r="F274" i="98"/>
  <c r="E274" i="98"/>
  <c r="D274" i="98"/>
  <c r="C274" i="98"/>
  <c r="J243" i="98"/>
  <c r="I243" i="98"/>
  <c r="H243" i="98"/>
  <c r="G243" i="98"/>
  <c r="F243" i="98"/>
  <c r="E243" i="98"/>
  <c r="D243" i="98"/>
  <c r="C243" i="98"/>
  <c r="J219" i="98"/>
  <c r="I219" i="98"/>
  <c r="H219" i="98"/>
  <c r="G219" i="98"/>
  <c r="F219" i="98"/>
  <c r="E219" i="98"/>
  <c r="D219" i="98"/>
  <c r="C219" i="98"/>
  <c r="J214" i="98"/>
  <c r="I214" i="98"/>
  <c r="H214" i="98"/>
  <c r="G214" i="98"/>
  <c r="F214" i="98"/>
  <c r="E214" i="98"/>
  <c r="D214" i="98"/>
  <c r="C214" i="98"/>
  <c r="J207" i="98"/>
  <c r="I207" i="98"/>
  <c r="H207" i="98"/>
  <c r="G207" i="98"/>
  <c r="F207" i="98"/>
  <c r="E207" i="98"/>
  <c r="D207" i="98"/>
  <c r="C207" i="98"/>
  <c r="J183" i="98"/>
  <c r="I183" i="98"/>
  <c r="H183" i="98"/>
  <c r="G183" i="98"/>
  <c r="F183" i="98"/>
  <c r="E183" i="98"/>
  <c r="D183" i="98"/>
  <c r="C183" i="98"/>
  <c r="J160" i="98"/>
  <c r="J159" i="98" s="1"/>
  <c r="I160" i="98"/>
  <c r="I159" i="98" s="1"/>
  <c r="H160" i="98"/>
  <c r="H159" i="98" s="1"/>
  <c r="G160" i="98"/>
  <c r="G159" i="98" s="1"/>
  <c r="F160" i="98"/>
  <c r="F159" i="98" s="1"/>
  <c r="E160" i="98"/>
  <c r="E159" i="98" s="1"/>
  <c r="D160" i="98"/>
  <c r="D159" i="98" s="1"/>
  <c r="C160" i="98"/>
  <c r="C159" i="98" s="1"/>
  <c r="J141" i="98"/>
  <c r="I141" i="98"/>
  <c r="H141" i="98"/>
  <c r="G141" i="98"/>
  <c r="F141" i="98"/>
  <c r="E141" i="98"/>
  <c r="D141" i="98"/>
  <c r="C141" i="98"/>
  <c r="J80" i="98"/>
  <c r="J79" i="98" s="1"/>
  <c r="I80" i="98"/>
  <c r="I79" i="98" s="1"/>
  <c r="H80" i="98"/>
  <c r="H79" i="98" s="1"/>
  <c r="G80" i="98"/>
  <c r="G79" i="98" s="1"/>
  <c r="F80" i="98"/>
  <c r="F79" i="98" s="1"/>
  <c r="E80" i="98"/>
  <c r="E79" i="98" s="1"/>
  <c r="D80" i="98"/>
  <c r="D79" i="98" s="1"/>
  <c r="C80" i="98"/>
  <c r="C79" i="98" s="1"/>
  <c r="J60" i="98"/>
  <c r="I60" i="98"/>
  <c r="H60" i="98"/>
  <c r="G60" i="98"/>
  <c r="F60" i="98"/>
  <c r="E60" i="98"/>
  <c r="D60" i="98"/>
  <c r="C60" i="98"/>
  <c r="J4" i="98"/>
  <c r="I4" i="98"/>
  <c r="H4" i="98"/>
  <c r="G4" i="98"/>
  <c r="F4" i="98"/>
  <c r="E4" i="98"/>
  <c r="D4" i="98"/>
  <c r="C4" i="98"/>
  <c r="J462" i="99"/>
  <c r="I462" i="99"/>
  <c r="H462" i="99"/>
  <c r="G462" i="99"/>
  <c r="F462" i="99"/>
  <c r="E462" i="99"/>
  <c r="D462" i="99"/>
  <c r="C462" i="99"/>
  <c r="J450" i="99"/>
  <c r="I450" i="99"/>
  <c r="H450" i="99"/>
  <c r="G450" i="99"/>
  <c r="F450" i="99"/>
  <c r="E450" i="99"/>
  <c r="D450" i="99"/>
  <c r="C450" i="99"/>
  <c r="J437" i="99"/>
  <c r="I437" i="99"/>
  <c r="H437" i="99"/>
  <c r="G437" i="99"/>
  <c r="F437" i="99"/>
  <c r="E437" i="99"/>
  <c r="D437" i="99"/>
  <c r="C437" i="99"/>
  <c r="J422" i="99"/>
  <c r="J421" i="99" s="1"/>
  <c r="I422" i="99"/>
  <c r="H422" i="99"/>
  <c r="H421" i="99" s="1"/>
  <c r="G422" i="99"/>
  <c r="F422" i="99"/>
  <c r="F421" i="99" s="1"/>
  <c r="E422" i="99"/>
  <c r="E421" i="99" s="1"/>
  <c r="D422" i="99"/>
  <c r="D421" i="99" s="1"/>
  <c r="C422" i="99"/>
  <c r="C421" i="99" s="1"/>
  <c r="J374" i="99"/>
  <c r="I374" i="99"/>
  <c r="H374" i="99"/>
  <c r="G374" i="99"/>
  <c r="F374" i="99"/>
  <c r="E374" i="99"/>
  <c r="D374" i="99"/>
  <c r="C374" i="99"/>
  <c r="J370" i="99"/>
  <c r="I370" i="99"/>
  <c r="H370" i="99"/>
  <c r="G370" i="99"/>
  <c r="F370" i="99"/>
  <c r="E370" i="99"/>
  <c r="D370" i="99"/>
  <c r="C370" i="99"/>
  <c r="J344" i="99"/>
  <c r="I344" i="99"/>
  <c r="H344" i="99"/>
  <c r="G344" i="99"/>
  <c r="F344" i="99"/>
  <c r="E344" i="99"/>
  <c r="D344" i="99"/>
  <c r="C344" i="99"/>
  <c r="J324" i="99"/>
  <c r="I324" i="99"/>
  <c r="H324" i="99"/>
  <c r="G324" i="99"/>
  <c r="F324" i="99"/>
  <c r="E324" i="99"/>
  <c r="D324" i="99"/>
  <c r="C324" i="99"/>
  <c r="J311" i="99"/>
  <c r="I311" i="99"/>
  <c r="H311" i="99"/>
  <c r="G311" i="99"/>
  <c r="F311" i="99"/>
  <c r="E311" i="99"/>
  <c r="D311" i="99"/>
  <c r="C311" i="99"/>
  <c r="J297" i="99"/>
  <c r="I297" i="99"/>
  <c r="H297" i="99"/>
  <c r="G297" i="99"/>
  <c r="F297" i="99"/>
  <c r="E297" i="99"/>
  <c r="D297" i="99"/>
  <c r="C297" i="99"/>
  <c r="J261" i="99"/>
  <c r="I261" i="99"/>
  <c r="H261" i="99"/>
  <c r="G261" i="99"/>
  <c r="F261" i="99"/>
  <c r="E261" i="99"/>
  <c r="D261" i="99"/>
  <c r="C261" i="99"/>
  <c r="J237" i="99"/>
  <c r="I237" i="99"/>
  <c r="H237" i="99"/>
  <c r="G237" i="99"/>
  <c r="F237" i="99"/>
  <c r="E237" i="99"/>
  <c r="D237" i="99"/>
  <c r="C237" i="99"/>
  <c r="J232" i="99"/>
  <c r="I232" i="99"/>
  <c r="H232" i="99"/>
  <c r="G232" i="99"/>
  <c r="F232" i="99"/>
  <c r="E232" i="99"/>
  <c r="D232" i="99"/>
  <c r="C232" i="99"/>
  <c r="J225" i="99"/>
  <c r="I225" i="99"/>
  <c r="H225" i="99"/>
  <c r="G225" i="99"/>
  <c r="F225" i="99"/>
  <c r="E225" i="99"/>
  <c r="D225" i="99"/>
  <c r="C225" i="99"/>
  <c r="J195" i="99"/>
  <c r="I195" i="99"/>
  <c r="H195" i="99"/>
  <c r="G195" i="99"/>
  <c r="F195" i="99"/>
  <c r="E195" i="99"/>
  <c r="D195" i="99"/>
  <c r="C195" i="99"/>
  <c r="J168" i="99"/>
  <c r="I168" i="99"/>
  <c r="H168" i="99"/>
  <c r="G168" i="99"/>
  <c r="G167" i="99" s="1"/>
  <c r="F168" i="99"/>
  <c r="E168" i="99"/>
  <c r="D168" i="99"/>
  <c r="C168" i="99"/>
  <c r="J146" i="99"/>
  <c r="I146" i="99"/>
  <c r="H146" i="99"/>
  <c r="G146" i="99"/>
  <c r="F146" i="99"/>
  <c r="E146" i="99"/>
  <c r="D146" i="99"/>
  <c r="C146" i="99"/>
  <c r="J80" i="99"/>
  <c r="J79" i="99" s="1"/>
  <c r="I80" i="99"/>
  <c r="I79" i="99" s="1"/>
  <c r="H80" i="99"/>
  <c r="H79" i="99" s="1"/>
  <c r="G80" i="99"/>
  <c r="G79" i="99" s="1"/>
  <c r="F80" i="99"/>
  <c r="F79" i="99" s="1"/>
  <c r="E80" i="99"/>
  <c r="E79" i="99" s="1"/>
  <c r="D80" i="99"/>
  <c r="D79" i="99" s="1"/>
  <c r="C80" i="99"/>
  <c r="C79" i="99" s="1"/>
  <c r="J60" i="99"/>
  <c r="I60" i="99"/>
  <c r="H60" i="99"/>
  <c r="G60" i="99"/>
  <c r="F60" i="99"/>
  <c r="E60" i="99"/>
  <c r="D60" i="99"/>
  <c r="C60" i="99"/>
  <c r="J4" i="99"/>
  <c r="I4" i="99"/>
  <c r="H4" i="99"/>
  <c r="G4" i="99"/>
  <c r="F4" i="99"/>
  <c r="E4" i="99"/>
  <c r="D4" i="99"/>
  <c r="C4" i="99"/>
  <c r="I292" i="100" l="1"/>
  <c r="I280" i="100" s="1"/>
  <c r="J292" i="100"/>
  <c r="J280" i="100" s="1"/>
  <c r="E374" i="100"/>
  <c r="H374" i="100"/>
  <c r="D374" i="100"/>
  <c r="J374" i="100"/>
  <c r="E388" i="98"/>
  <c r="C299" i="98"/>
  <c r="C287" i="98" s="1"/>
  <c r="I299" i="98"/>
  <c r="I287" i="98" s="1"/>
  <c r="C388" i="98"/>
  <c r="I388" i="98"/>
  <c r="D299" i="98"/>
  <c r="D287" i="98" s="1"/>
  <c r="D388" i="98"/>
  <c r="J388" i="98"/>
  <c r="H299" i="98"/>
  <c r="H287" i="98" s="1"/>
  <c r="G388" i="98"/>
  <c r="G421" i="99"/>
  <c r="I374" i="100"/>
  <c r="C323" i="99"/>
  <c r="C310" i="99" s="1"/>
  <c r="C459" i="99" s="1"/>
  <c r="E323" i="99"/>
  <c r="E310" i="99" s="1"/>
  <c r="E459" i="99" s="1"/>
  <c r="H155" i="100"/>
  <c r="H323" i="99"/>
  <c r="H310" i="99" s="1"/>
  <c r="H459" i="99" s="1"/>
  <c r="I421" i="99"/>
  <c r="H388" i="98"/>
  <c r="H167" i="99"/>
  <c r="J167" i="99"/>
  <c r="I167" i="99"/>
  <c r="D167" i="99"/>
  <c r="F167" i="99"/>
  <c r="C167" i="99"/>
  <c r="H59" i="100"/>
  <c r="G59" i="100"/>
  <c r="H59" i="98"/>
  <c r="H271" i="98" s="1"/>
  <c r="E167" i="99"/>
  <c r="J59" i="100"/>
  <c r="J264" i="100" s="1"/>
  <c r="C59" i="100"/>
  <c r="C263" i="100" s="1"/>
  <c r="I59" i="100"/>
  <c r="I263" i="100" s="1"/>
  <c r="D59" i="100"/>
  <c r="D264" i="100" s="1"/>
  <c r="J59" i="98"/>
  <c r="J271" i="98" s="1"/>
  <c r="G59" i="98"/>
  <c r="G270" i="98" s="1"/>
  <c r="I59" i="98"/>
  <c r="I271" i="98" s="1"/>
  <c r="F59" i="98"/>
  <c r="F270" i="98" s="1"/>
  <c r="D59" i="98"/>
  <c r="D271" i="98" s="1"/>
  <c r="G59" i="99"/>
  <c r="G293" i="99" s="1"/>
  <c r="D59" i="99"/>
  <c r="E59" i="99"/>
  <c r="J59" i="99"/>
  <c r="F59" i="99"/>
  <c r="C292" i="100"/>
  <c r="C280" i="100" s="1"/>
  <c r="C405" i="100" s="1"/>
  <c r="G155" i="100"/>
  <c r="F59" i="100"/>
  <c r="F263" i="100" s="1"/>
  <c r="D292" i="100"/>
  <c r="D280" i="100" s="1"/>
  <c r="F292" i="100"/>
  <c r="F280" i="100" s="1"/>
  <c r="F405" i="100" s="1"/>
  <c r="G280" i="100"/>
  <c r="G405" i="100" s="1"/>
  <c r="H292" i="100"/>
  <c r="H280" i="100" s="1"/>
  <c r="E59" i="100"/>
  <c r="E263" i="100" s="1"/>
  <c r="E299" i="98"/>
  <c r="E287" i="98" s="1"/>
  <c r="E420" i="98" s="1"/>
  <c r="F299" i="98"/>
  <c r="F287" i="98" s="1"/>
  <c r="F420" i="98" s="1"/>
  <c r="C59" i="98"/>
  <c r="C271" i="98" s="1"/>
  <c r="G299" i="98"/>
  <c r="G287" i="98" s="1"/>
  <c r="E59" i="98"/>
  <c r="E270" i="98" s="1"/>
  <c r="J299" i="98"/>
  <c r="J287" i="98" s="1"/>
  <c r="J420" i="98" s="1"/>
  <c r="H59" i="99"/>
  <c r="I59" i="99"/>
  <c r="I323" i="99"/>
  <c r="I310" i="99" s="1"/>
  <c r="J323" i="99"/>
  <c r="J310" i="99" s="1"/>
  <c r="J459" i="99" s="1"/>
  <c r="D323" i="99"/>
  <c r="D310" i="99" s="1"/>
  <c r="D459" i="99" s="1"/>
  <c r="F323" i="99"/>
  <c r="F310" i="99" s="1"/>
  <c r="F459" i="99" s="1"/>
  <c r="G323" i="99"/>
  <c r="G310" i="99" s="1"/>
  <c r="G459" i="99" s="1"/>
  <c r="E292" i="100"/>
  <c r="E280" i="100" s="1"/>
  <c r="C59" i="99"/>
  <c r="D405" i="100" l="1"/>
  <c r="D420" i="98"/>
  <c r="J293" i="99"/>
  <c r="J460" i="99" s="1"/>
  <c r="J470" i="99" s="1"/>
  <c r="I405" i="100"/>
  <c r="I406" i="100" s="1"/>
  <c r="I407" i="100" s="1"/>
  <c r="H405" i="100"/>
  <c r="E405" i="100"/>
  <c r="E406" i="100" s="1"/>
  <c r="E407" i="100" s="1"/>
  <c r="J405" i="100"/>
  <c r="I420" i="98"/>
  <c r="G420" i="98"/>
  <c r="G421" i="98" s="1"/>
  <c r="G422" i="98" s="1"/>
  <c r="C420" i="98"/>
  <c r="H264" i="100"/>
  <c r="H270" i="98"/>
  <c r="J270" i="98"/>
  <c r="J421" i="98" s="1"/>
  <c r="J422" i="98" s="1"/>
  <c r="D294" i="99"/>
  <c r="I294" i="99"/>
  <c r="H293" i="99"/>
  <c r="H460" i="99" s="1"/>
  <c r="H461" i="99" s="1"/>
  <c r="H263" i="100"/>
  <c r="H420" i="98"/>
  <c r="I459" i="99"/>
  <c r="F293" i="99"/>
  <c r="F460" i="99" s="1"/>
  <c r="F470" i="99" s="1"/>
  <c r="C293" i="99"/>
  <c r="C460" i="99" s="1"/>
  <c r="G264" i="100"/>
  <c r="G294" i="99"/>
  <c r="I293" i="99"/>
  <c r="J263" i="100"/>
  <c r="I264" i="100"/>
  <c r="I270" i="98"/>
  <c r="I421" i="98" s="1"/>
  <c r="I422" i="98" s="1"/>
  <c r="F271" i="98"/>
  <c r="E294" i="99"/>
  <c r="D263" i="100"/>
  <c r="C264" i="100"/>
  <c r="G263" i="100"/>
  <c r="G406" i="100" s="1"/>
  <c r="F264" i="100"/>
  <c r="G271" i="98"/>
  <c r="D270" i="98"/>
  <c r="D421" i="98" s="1"/>
  <c r="D431" i="98" s="1"/>
  <c r="C270" i="98"/>
  <c r="D293" i="99"/>
  <c r="D460" i="99" s="1"/>
  <c r="D470" i="99" s="1"/>
  <c r="F294" i="99"/>
  <c r="E293" i="99"/>
  <c r="E460" i="99" s="1"/>
  <c r="E470" i="99" s="1"/>
  <c r="J294" i="99"/>
  <c r="H294" i="99"/>
  <c r="E264" i="100"/>
  <c r="E271" i="98"/>
  <c r="E421" i="98"/>
  <c r="E431" i="98" s="1"/>
  <c r="G460" i="99"/>
  <c r="G461" i="99" s="1"/>
  <c r="F406" i="100"/>
  <c r="F416" i="100" s="1"/>
  <c r="C406" i="100"/>
  <c r="C407" i="100" s="1"/>
  <c r="F421" i="98"/>
  <c r="F431" i="98" s="1"/>
  <c r="C294" i="99"/>
  <c r="C27" i="151"/>
  <c r="D27" i="151"/>
  <c r="E27" i="151"/>
  <c r="F27" i="151"/>
  <c r="G27" i="151"/>
  <c r="B27" i="151"/>
  <c r="D406" i="100" l="1"/>
  <c r="D416" i="100" s="1"/>
  <c r="J406" i="100"/>
  <c r="J416" i="100" s="1"/>
  <c r="H406" i="100"/>
  <c r="H407" i="100" s="1"/>
  <c r="H421" i="98"/>
  <c r="H422" i="98" s="1"/>
  <c r="C421" i="98"/>
  <c r="C431" i="98" s="1"/>
  <c r="I460" i="99"/>
  <c r="I470" i="99" s="1"/>
  <c r="I431" i="98"/>
  <c r="F422" i="98"/>
  <c r="I416" i="100"/>
  <c r="G407" i="100"/>
  <c r="G416" i="100"/>
  <c r="E416" i="100"/>
  <c r="E422" i="98"/>
  <c r="F461" i="99"/>
  <c r="H470" i="99"/>
  <c r="E461" i="99"/>
  <c r="F407" i="100"/>
  <c r="C416" i="100"/>
  <c r="J431" i="98"/>
  <c r="G431" i="98"/>
  <c r="D422" i="98"/>
  <c r="G470" i="99"/>
  <c r="J461" i="99"/>
  <c r="D461" i="99"/>
  <c r="C461" i="99"/>
  <c r="C470" i="99"/>
  <c r="C9" i="33"/>
  <c r="D9" i="33"/>
  <c r="B9" i="33"/>
  <c r="D407" i="100" l="1"/>
  <c r="J407" i="100"/>
  <c r="H416" i="100"/>
  <c r="C422" i="98"/>
  <c r="H431" i="98"/>
  <c r="I461" i="99"/>
  <c r="D222" i="173"/>
  <c r="E222" i="173"/>
  <c r="F222" i="173"/>
  <c r="G222" i="173"/>
  <c r="H222" i="173"/>
  <c r="I222" i="173"/>
  <c r="J222" i="173"/>
  <c r="C222" i="173"/>
  <c r="D219" i="173"/>
  <c r="E219" i="173"/>
  <c r="F219" i="173"/>
  <c r="G219" i="173"/>
  <c r="H219" i="173"/>
  <c r="I219" i="173"/>
  <c r="J219" i="173"/>
  <c r="C219" i="173"/>
  <c r="D216" i="173"/>
  <c r="E216" i="173"/>
  <c r="F216" i="173"/>
  <c r="G216" i="173"/>
  <c r="H216" i="173"/>
  <c r="I216" i="173"/>
  <c r="J216" i="173"/>
  <c r="C216" i="173"/>
  <c r="D206" i="173"/>
  <c r="E206" i="173"/>
  <c r="F206" i="173"/>
  <c r="G206" i="173"/>
  <c r="H206" i="173"/>
  <c r="I206" i="173"/>
  <c r="J206" i="173"/>
  <c r="C206" i="173"/>
  <c r="D203" i="173"/>
  <c r="E203" i="173"/>
  <c r="F203" i="173"/>
  <c r="G203" i="173"/>
  <c r="H203" i="173"/>
  <c r="I203" i="173"/>
  <c r="J203" i="173"/>
  <c r="C203" i="173"/>
  <c r="D189" i="173"/>
  <c r="E189" i="173"/>
  <c r="F189" i="173"/>
  <c r="G189" i="173"/>
  <c r="H189" i="173"/>
  <c r="I189" i="173"/>
  <c r="J189" i="173"/>
  <c r="C189" i="173"/>
  <c r="D185" i="173"/>
  <c r="E185" i="173"/>
  <c r="F185" i="173"/>
  <c r="G185" i="173"/>
  <c r="H185" i="173"/>
  <c r="I185" i="173"/>
  <c r="J185" i="173"/>
  <c r="C185" i="173"/>
  <c r="D178" i="173"/>
  <c r="E178" i="173"/>
  <c r="F178" i="173"/>
  <c r="G178" i="173"/>
  <c r="H178" i="173"/>
  <c r="I178" i="173"/>
  <c r="J178" i="173"/>
  <c r="C178" i="173"/>
  <c r="D175" i="173"/>
  <c r="E175" i="173"/>
  <c r="F175" i="173"/>
  <c r="G175" i="173"/>
  <c r="H175" i="173"/>
  <c r="I175" i="173"/>
  <c r="J175" i="173"/>
  <c r="C175" i="173"/>
  <c r="D167" i="173"/>
  <c r="E167" i="173"/>
  <c r="F167" i="173"/>
  <c r="G167" i="173"/>
  <c r="H167" i="173"/>
  <c r="I167" i="173"/>
  <c r="J167" i="173"/>
  <c r="C167" i="173"/>
  <c r="D161" i="173"/>
  <c r="E161" i="173"/>
  <c r="F161" i="173"/>
  <c r="G161" i="173"/>
  <c r="H161" i="173"/>
  <c r="I161" i="173"/>
  <c r="J161" i="173"/>
  <c r="C161" i="173"/>
  <c r="D152" i="173"/>
  <c r="E152" i="173"/>
  <c r="F152" i="173"/>
  <c r="G152" i="173"/>
  <c r="H152" i="173"/>
  <c r="I152" i="173"/>
  <c r="J152" i="173"/>
  <c r="C152" i="173"/>
  <c r="D138" i="173"/>
  <c r="E138" i="173"/>
  <c r="F138" i="173"/>
  <c r="G138" i="173"/>
  <c r="H138" i="173"/>
  <c r="I138" i="173"/>
  <c r="J138" i="173"/>
  <c r="C138" i="173"/>
  <c r="D125" i="173"/>
  <c r="E125" i="173"/>
  <c r="F125" i="173"/>
  <c r="G125" i="173"/>
  <c r="H125" i="173"/>
  <c r="I125" i="173"/>
  <c r="J125" i="173"/>
  <c r="C125" i="173"/>
  <c r="D122" i="173"/>
  <c r="E122" i="173"/>
  <c r="F122" i="173"/>
  <c r="G122" i="173"/>
  <c r="H122" i="173"/>
  <c r="I122" i="173"/>
  <c r="J122" i="173"/>
  <c r="C122" i="173"/>
  <c r="D109" i="173"/>
  <c r="E109" i="173"/>
  <c r="F109" i="173"/>
  <c r="G109" i="173"/>
  <c r="H109" i="173"/>
  <c r="I109" i="173"/>
  <c r="J109" i="173"/>
  <c r="C109" i="173"/>
  <c r="D101" i="173"/>
  <c r="E101" i="173"/>
  <c r="F101" i="173"/>
  <c r="G101" i="173"/>
  <c r="H101" i="173"/>
  <c r="I101" i="173"/>
  <c r="J101" i="173"/>
  <c r="C101" i="173"/>
  <c r="D98" i="173"/>
  <c r="E98" i="173"/>
  <c r="F98" i="173"/>
  <c r="G98" i="173"/>
  <c r="H98" i="173"/>
  <c r="I98" i="173"/>
  <c r="J98" i="173"/>
  <c r="C98" i="173"/>
  <c r="D92" i="173"/>
  <c r="E92" i="173"/>
  <c r="F92" i="173"/>
  <c r="G92" i="173"/>
  <c r="H92" i="173"/>
  <c r="I92" i="173"/>
  <c r="J92" i="173"/>
  <c r="C92" i="173"/>
  <c r="D86" i="173"/>
  <c r="E86" i="173"/>
  <c r="F86" i="173"/>
  <c r="G86" i="173"/>
  <c r="H86" i="173"/>
  <c r="I86" i="173"/>
  <c r="J86" i="173"/>
  <c r="C86" i="173"/>
  <c r="D76" i="173"/>
  <c r="E76" i="173"/>
  <c r="F76" i="173"/>
  <c r="G76" i="173"/>
  <c r="H76" i="173"/>
  <c r="I76" i="173"/>
  <c r="J76" i="173"/>
  <c r="C76" i="173"/>
  <c r="D68" i="173"/>
  <c r="E68" i="173"/>
  <c r="F68" i="173"/>
  <c r="G68" i="173"/>
  <c r="H68" i="173"/>
  <c r="I68" i="173"/>
  <c r="J68" i="173"/>
  <c r="C68" i="173"/>
  <c r="D64" i="173"/>
  <c r="E64" i="173"/>
  <c r="F64" i="173"/>
  <c r="G64" i="173"/>
  <c r="H64" i="173"/>
  <c r="I64" i="173"/>
  <c r="J64" i="173"/>
  <c r="C64" i="173"/>
  <c r="D60" i="173"/>
  <c r="E60" i="173"/>
  <c r="F60" i="173"/>
  <c r="G60" i="173"/>
  <c r="H60" i="173"/>
  <c r="I60" i="173"/>
  <c r="J60" i="173"/>
  <c r="C60" i="173"/>
  <c r="D55" i="173"/>
  <c r="E55" i="173"/>
  <c r="F55" i="173"/>
  <c r="G55" i="173"/>
  <c r="H55" i="173"/>
  <c r="I55" i="173"/>
  <c r="J55" i="173"/>
  <c r="C55" i="173"/>
  <c r="D48" i="173"/>
  <c r="E48" i="173"/>
  <c r="F48" i="173"/>
  <c r="G48" i="173"/>
  <c r="H48" i="173"/>
  <c r="I48" i="173"/>
  <c r="J48" i="173"/>
  <c r="C48" i="173"/>
  <c r="D40" i="173"/>
  <c r="E40" i="173"/>
  <c r="F40" i="173"/>
  <c r="G40" i="173"/>
  <c r="H40" i="173"/>
  <c r="I40" i="173"/>
  <c r="J40" i="173"/>
  <c r="C40" i="173"/>
  <c r="D33" i="173"/>
  <c r="E33" i="173"/>
  <c r="F33" i="173"/>
  <c r="G33" i="173"/>
  <c r="H33" i="173"/>
  <c r="I33" i="173"/>
  <c r="J33" i="173"/>
  <c r="C33" i="173"/>
  <c r="D18" i="173"/>
  <c r="E18" i="173"/>
  <c r="F18" i="173"/>
  <c r="G18" i="173"/>
  <c r="H18" i="173"/>
  <c r="I18" i="173"/>
  <c r="J18" i="173"/>
  <c r="C18" i="173"/>
  <c r="D8" i="173"/>
  <c r="E8" i="173"/>
  <c r="F8" i="173"/>
  <c r="G8" i="173"/>
  <c r="H8" i="173"/>
  <c r="I8" i="173"/>
  <c r="J8" i="173"/>
  <c r="C8" i="173"/>
  <c r="D222" i="172"/>
  <c r="E222" i="172"/>
  <c r="F222" i="172"/>
  <c r="G222" i="172"/>
  <c r="H222" i="172"/>
  <c r="I222" i="172"/>
  <c r="J222" i="172"/>
  <c r="C222" i="172"/>
  <c r="D219" i="172"/>
  <c r="E219" i="172"/>
  <c r="F219" i="172"/>
  <c r="G219" i="172"/>
  <c r="H219" i="172"/>
  <c r="I219" i="172"/>
  <c r="J219" i="172"/>
  <c r="C219" i="172"/>
  <c r="D216" i="172"/>
  <c r="E216" i="172"/>
  <c r="F216" i="172"/>
  <c r="G216" i="172"/>
  <c r="H216" i="172"/>
  <c r="I216" i="172"/>
  <c r="J216" i="172"/>
  <c r="C216" i="172"/>
  <c r="D206" i="172"/>
  <c r="E206" i="172"/>
  <c r="F206" i="172"/>
  <c r="G206" i="172"/>
  <c r="H206" i="172"/>
  <c r="I206" i="172"/>
  <c r="J206" i="172"/>
  <c r="C206" i="172"/>
  <c r="D203" i="172"/>
  <c r="E203" i="172"/>
  <c r="F203" i="172"/>
  <c r="G203" i="172"/>
  <c r="H203" i="172"/>
  <c r="I203" i="172"/>
  <c r="J203" i="172"/>
  <c r="C203" i="172"/>
  <c r="D189" i="172"/>
  <c r="E189" i="172"/>
  <c r="F189" i="172"/>
  <c r="G189" i="172"/>
  <c r="H189" i="172"/>
  <c r="I189" i="172"/>
  <c r="J189" i="172"/>
  <c r="C189" i="172"/>
  <c r="D185" i="172"/>
  <c r="E185" i="172"/>
  <c r="F185" i="172"/>
  <c r="G185" i="172"/>
  <c r="H185" i="172"/>
  <c r="I185" i="172"/>
  <c r="J185" i="172"/>
  <c r="C185" i="172"/>
  <c r="D178" i="172"/>
  <c r="E178" i="172"/>
  <c r="F178" i="172"/>
  <c r="G178" i="172"/>
  <c r="H178" i="172"/>
  <c r="I178" i="172"/>
  <c r="J178" i="172"/>
  <c r="C178" i="172"/>
  <c r="D175" i="172"/>
  <c r="E175" i="172"/>
  <c r="F175" i="172"/>
  <c r="G175" i="172"/>
  <c r="H175" i="172"/>
  <c r="I175" i="172"/>
  <c r="J175" i="172"/>
  <c r="C175" i="172"/>
  <c r="D167" i="172"/>
  <c r="E167" i="172"/>
  <c r="F167" i="172"/>
  <c r="G167" i="172"/>
  <c r="H167" i="172"/>
  <c r="I167" i="172"/>
  <c r="J167" i="172"/>
  <c r="C167" i="172"/>
  <c r="D161" i="172"/>
  <c r="E161" i="172"/>
  <c r="F161" i="172"/>
  <c r="G161" i="172"/>
  <c r="H161" i="172"/>
  <c r="I161" i="172"/>
  <c r="J161" i="172"/>
  <c r="C161" i="172"/>
  <c r="D152" i="172"/>
  <c r="E152" i="172"/>
  <c r="F152" i="172"/>
  <c r="G152" i="172"/>
  <c r="H152" i="172"/>
  <c r="I152" i="172"/>
  <c r="J152" i="172"/>
  <c r="C152" i="172"/>
  <c r="D138" i="172"/>
  <c r="E138" i="172"/>
  <c r="F138" i="172"/>
  <c r="G138" i="172"/>
  <c r="H138" i="172"/>
  <c r="I138" i="172"/>
  <c r="J138" i="172"/>
  <c r="C138" i="172"/>
  <c r="D125" i="172"/>
  <c r="E125" i="172"/>
  <c r="F125" i="172"/>
  <c r="G125" i="172"/>
  <c r="H125" i="172"/>
  <c r="I125" i="172"/>
  <c r="J125" i="172"/>
  <c r="C125" i="172"/>
  <c r="D122" i="172"/>
  <c r="E122" i="172"/>
  <c r="F122" i="172"/>
  <c r="G122" i="172"/>
  <c r="H122" i="172"/>
  <c r="I122" i="172"/>
  <c r="J122" i="172"/>
  <c r="C122" i="172"/>
  <c r="D109" i="172"/>
  <c r="E109" i="172"/>
  <c r="F109" i="172"/>
  <c r="G109" i="172"/>
  <c r="H109" i="172"/>
  <c r="I109" i="172"/>
  <c r="J109" i="172"/>
  <c r="C109" i="172"/>
  <c r="D101" i="172"/>
  <c r="E101" i="172"/>
  <c r="F101" i="172"/>
  <c r="G101" i="172"/>
  <c r="H101" i="172"/>
  <c r="I101" i="172"/>
  <c r="J101" i="172"/>
  <c r="C101" i="172"/>
  <c r="D98" i="172"/>
  <c r="E98" i="172"/>
  <c r="F98" i="172"/>
  <c r="G98" i="172"/>
  <c r="H98" i="172"/>
  <c r="I98" i="172"/>
  <c r="J98" i="172"/>
  <c r="C98" i="172"/>
  <c r="D92" i="172"/>
  <c r="E92" i="172"/>
  <c r="F92" i="172"/>
  <c r="G92" i="172"/>
  <c r="H92" i="172"/>
  <c r="I92" i="172"/>
  <c r="J92" i="172"/>
  <c r="C92" i="172"/>
  <c r="D86" i="172"/>
  <c r="E86" i="172"/>
  <c r="F86" i="172"/>
  <c r="G86" i="172"/>
  <c r="H86" i="172"/>
  <c r="I86" i="172"/>
  <c r="J86" i="172"/>
  <c r="C86" i="172"/>
  <c r="D76" i="172"/>
  <c r="E76" i="172"/>
  <c r="F76" i="172"/>
  <c r="G76" i="172"/>
  <c r="H76" i="172"/>
  <c r="I76" i="172"/>
  <c r="J76" i="172"/>
  <c r="C76" i="172"/>
  <c r="D68" i="172"/>
  <c r="E68" i="172"/>
  <c r="F68" i="172"/>
  <c r="G68" i="172"/>
  <c r="H68" i="172"/>
  <c r="I68" i="172"/>
  <c r="J68" i="172"/>
  <c r="C68" i="172"/>
  <c r="D64" i="172"/>
  <c r="E64" i="172"/>
  <c r="F64" i="172"/>
  <c r="G64" i="172"/>
  <c r="H64" i="172"/>
  <c r="I64" i="172"/>
  <c r="J64" i="172"/>
  <c r="C64" i="172"/>
  <c r="D60" i="172"/>
  <c r="E60" i="172"/>
  <c r="F60" i="172"/>
  <c r="G60" i="172"/>
  <c r="H60" i="172"/>
  <c r="I60" i="172"/>
  <c r="J60" i="172"/>
  <c r="C60" i="172"/>
  <c r="D55" i="172"/>
  <c r="E55" i="172"/>
  <c r="F55" i="172"/>
  <c r="G55" i="172"/>
  <c r="H55" i="172"/>
  <c r="I55" i="172"/>
  <c r="J55" i="172"/>
  <c r="C55" i="172"/>
  <c r="D48" i="172"/>
  <c r="E48" i="172"/>
  <c r="F48" i="172"/>
  <c r="G48" i="172"/>
  <c r="H48" i="172"/>
  <c r="I48" i="172"/>
  <c r="J48" i="172"/>
  <c r="C48" i="172"/>
  <c r="D40" i="172"/>
  <c r="E40" i="172"/>
  <c r="F40" i="172"/>
  <c r="G40" i="172"/>
  <c r="H40" i="172"/>
  <c r="I40" i="172"/>
  <c r="J40" i="172"/>
  <c r="C40" i="172"/>
  <c r="D33" i="172"/>
  <c r="E33" i="172"/>
  <c r="F33" i="172"/>
  <c r="G33" i="172"/>
  <c r="H33" i="172"/>
  <c r="I33" i="172"/>
  <c r="J33" i="172"/>
  <c r="C33" i="172"/>
  <c r="D18" i="172"/>
  <c r="E18" i="172"/>
  <c r="F18" i="172"/>
  <c r="G18" i="172"/>
  <c r="H18" i="172"/>
  <c r="I18" i="172"/>
  <c r="J18" i="172"/>
  <c r="C18" i="172"/>
  <c r="D8" i="172"/>
  <c r="E8" i="172"/>
  <c r="F8" i="172"/>
  <c r="G8" i="172"/>
  <c r="H8" i="172"/>
  <c r="I8" i="172"/>
  <c r="J8" i="172"/>
  <c r="C8" i="172"/>
  <c r="D222" i="171"/>
  <c r="E222" i="171"/>
  <c r="F222" i="171"/>
  <c r="G222" i="171"/>
  <c r="H222" i="171"/>
  <c r="I222" i="171"/>
  <c r="J222" i="171"/>
  <c r="C222" i="171"/>
  <c r="D219" i="171"/>
  <c r="E219" i="171"/>
  <c r="F219" i="171"/>
  <c r="G219" i="171"/>
  <c r="H219" i="171"/>
  <c r="I219" i="171"/>
  <c r="J219" i="171"/>
  <c r="C219" i="171"/>
  <c r="D216" i="171"/>
  <c r="E216" i="171"/>
  <c r="F216" i="171"/>
  <c r="G216" i="171"/>
  <c r="H216" i="171"/>
  <c r="I216" i="171"/>
  <c r="J216" i="171"/>
  <c r="C216" i="171"/>
  <c r="D206" i="171"/>
  <c r="E206" i="171"/>
  <c r="F206" i="171"/>
  <c r="G206" i="171"/>
  <c r="H206" i="171"/>
  <c r="I206" i="171"/>
  <c r="J206" i="171"/>
  <c r="C206" i="171"/>
  <c r="D203" i="171"/>
  <c r="E203" i="171"/>
  <c r="F203" i="171"/>
  <c r="G203" i="171"/>
  <c r="H203" i="171"/>
  <c r="I203" i="171"/>
  <c r="J203" i="171"/>
  <c r="C203" i="171"/>
  <c r="D189" i="171"/>
  <c r="E189" i="171"/>
  <c r="F189" i="171"/>
  <c r="G189" i="171"/>
  <c r="H189" i="171"/>
  <c r="I189" i="171"/>
  <c r="J189" i="171"/>
  <c r="C189" i="171"/>
  <c r="D185" i="171"/>
  <c r="E185" i="171"/>
  <c r="F185" i="171"/>
  <c r="G185" i="171"/>
  <c r="H185" i="171"/>
  <c r="I185" i="171"/>
  <c r="J185" i="171"/>
  <c r="C185" i="171"/>
  <c r="D178" i="171"/>
  <c r="E178" i="171"/>
  <c r="F178" i="171"/>
  <c r="G178" i="171"/>
  <c r="H178" i="171"/>
  <c r="I178" i="171"/>
  <c r="J178" i="171"/>
  <c r="C178" i="171"/>
  <c r="D175" i="171"/>
  <c r="E175" i="171"/>
  <c r="F175" i="171"/>
  <c r="G175" i="171"/>
  <c r="H175" i="171"/>
  <c r="I175" i="171"/>
  <c r="J175" i="171"/>
  <c r="C175" i="171"/>
  <c r="J167" i="171"/>
  <c r="D167" i="171"/>
  <c r="E167" i="171"/>
  <c r="F167" i="171"/>
  <c r="G167" i="171"/>
  <c r="H167" i="171"/>
  <c r="I167" i="171"/>
  <c r="C167" i="171"/>
  <c r="D161" i="171"/>
  <c r="E161" i="171"/>
  <c r="F161" i="171"/>
  <c r="G161" i="171"/>
  <c r="H161" i="171"/>
  <c r="I161" i="171"/>
  <c r="J161" i="171"/>
  <c r="C161" i="171"/>
  <c r="D152" i="171"/>
  <c r="E152" i="171"/>
  <c r="F152" i="171"/>
  <c r="G152" i="171"/>
  <c r="H152" i="171"/>
  <c r="I152" i="171"/>
  <c r="J152" i="171"/>
  <c r="C152" i="171"/>
  <c r="D138" i="171"/>
  <c r="E138" i="171"/>
  <c r="F138" i="171"/>
  <c r="G138" i="171"/>
  <c r="H138" i="171"/>
  <c r="I138" i="171"/>
  <c r="J138" i="171"/>
  <c r="C138" i="171"/>
  <c r="D125" i="171"/>
  <c r="E125" i="171"/>
  <c r="F125" i="171"/>
  <c r="G125" i="171"/>
  <c r="H125" i="171"/>
  <c r="I125" i="171"/>
  <c r="J125" i="171"/>
  <c r="C125" i="171"/>
  <c r="J122" i="171"/>
  <c r="I122" i="171"/>
  <c r="H122" i="171"/>
  <c r="G122" i="171"/>
  <c r="F122" i="171"/>
  <c r="E122" i="171"/>
  <c r="D122" i="171"/>
  <c r="C122" i="171"/>
  <c r="D109" i="171"/>
  <c r="E109" i="171"/>
  <c r="F109" i="171"/>
  <c r="G109" i="171"/>
  <c r="H109" i="171"/>
  <c r="I109" i="171"/>
  <c r="J109" i="171"/>
  <c r="C109" i="171"/>
  <c r="D98" i="171"/>
  <c r="E98" i="171"/>
  <c r="F98" i="171"/>
  <c r="G98" i="171"/>
  <c r="H98" i="171"/>
  <c r="I98" i="171"/>
  <c r="J98" i="171"/>
  <c r="C98" i="171"/>
  <c r="D92" i="171"/>
  <c r="E92" i="171"/>
  <c r="F92" i="171"/>
  <c r="G92" i="171"/>
  <c r="H92" i="171"/>
  <c r="I92" i="171"/>
  <c r="J92" i="171"/>
  <c r="C92" i="171"/>
  <c r="D86" i="171"/>
  <c r="E86" i="171"/>
  <c r="F86" i="171"/>
  <c r="G86" i="171"/>
  <c r="H86" i="171"/>
  <c r="I86" i="171"/>
  <c r="J86" i="171"/>
  <c r="C86" i="171"/>
  <c r="D76" i="171"/>
  <c r="E76" i="171"/>
  <c r="F76" i="171"/>
  <c r="G76" i="171"/>
  <c r="H76" i="171"/>
  <c r="I76" i="171"/>
  <c r="J76" i="171"/>
  <c r="C76" i="171"/>
  <c r="D68" i="171"/>
  <c r="E68" i="171"/>
  <c r="F68" i="171"/>
  <c r="G68" i="171"/>
  <c r="H68" i="171"/>
  <c r="I68" i="171"/>
  <c r="J68" i="171"/>
  <c r="C68" i="171"/>
  <c r="D64" i="171"/>
  <c r="E64" i="171"/>
  <c r="F64" i="171"/>
  <c r="G64" i="171"/>
  <c r="H64" i="171"/>
  <c r="I64" i="171"/>
  <c r="J64" i="171"/>
  <c r="C64" i="171"/>
  <c r="D60" i="171"/>
  <c r="E60" i="171"/>
  <c r="F60" i="171"/>
  <c r="G60" i="171"/>
  <c r="H60" i="171"/>
  <c r="I60" i="171"/>
  <c r="J60" i="171"/>
  <c r="C60" i="171"/>
  <c r="D55" i="171"/>
  <c r="E55" i="171"/>
  <c r="F55" i="171"/>
  <c r="G55" i="171"/>
  <c r="H55" i="171"/>
  <c r="I55" i="171"/>
  <c r="J55" i="171"/>
  <c r="C55" i="171"/>
  <c r="D48" i="171"/>
  <c r="E48" i="171"/>
  <c r="F48" i="171"/>
  <c r="G48" i="171"/>
  <c r="H48" i="171"/>
  <c r="I48" i="171"/>
  <c r="J48" i="171"/>
  <c r="C48" i="171"/>
  <c r="D40" i="171"/>
  <c r="E40" i="171"/>
  <c r="F40" i="171"/>
  <c r="G40" i="171"/>
  <c r="H40" i="171"/>
  <c r="I40" i="171"/>
  <c r="J40" i="171"/>
  <c r="C40" i="171"/>
  <c r="J33" i="171"/>
  <c r="I33" i="171"/>
  <c r="H33" i="171"/>
  <c r="G33" i="171"/>
  <c r="F33" i="171"/>
  <c r="E33" i="171"/>
  <c r="D33" i="171"/>
  <c r="C33" i="171"/>
  <c r="D18" i="171"/>
  <c r="E18" i="171"/>
  <c r="F18" i="171"/>
  <c r="G18" i="171"/>
  <c r="H18" i="171"/>
  <c r="I18" i="171"/>
  <c r="J18" i="171"/>
  <c r="C18" i="171"/>
  <c r="D8" i="171"/>
  <c r="E8" i="171"/>
  <c r="F8" i="171"/>
  <c r="G8" i="171"/>
  <c r="H8" i="171"/>
  <c r="I8" i="171"/>
  <c r="J8" i="171"/>
  <c r="C8" i="171"/>
  <c r="J62" i="177" l="1"/>
  <c r="J60" i="177" s="1"/>
  <c r="F62" i="177"/>
  <c r="J61" i="177"/>
  <c r="F61" i="177"/>
  <c r="M60" i="177"/>
  <c r="M57" i="177" s="1"/>
  <c r="L60" i="177"/>
  <c r="K60" i="177"/>
  <c r="I60" i="177"/>
  <c r="H60" i="177"/>
  <c r="G60" i="177"/>
  <c r="F60" i="177"/>
  <c r="J59" i="177"/>
  <c r="J58" i="177" s="1"/>
  <c r="F59" i="177"/>
  <c r="F58" i="177" s="1"/>
  <c r="M58" i="177"/>
  <c r="L58" i="177"/>
  <c r="K58" i="177"/>
  <c r="I58" i="177"/>
  <c r="I57" i="177" s="1"/>
  <c r="H58" i="177"/>
  <c r="H57" i="177" s="1"/>
  <c r="G58" i="177"/>
  <c r="L57" i="177"/>
  <c r="K57" i="177"/>
  <c r="J56" i="177"/>
  <c r="F56" i="177"/>
  <c r="J55" i="177"/>
  <c r="F55" i="177"/>
  <c r="J54" i="177"/>
  <c r="F54" i="177"/>
  <c r="M53" i="177"/>
  <c r="L53" i="177"/>
  <c r="K53" i="177"/>
  <c r="I53" i="177"/>
  <c r="H53" i="177"/>
  <c r="G53" i="177"/>
  <c r="F53" i="177"/>
  <c r="J52" i="177"/>
  <c r="F52" i="177"/>
  <c r="J51" i="177"/>
  <c r="F51" i="177"/>
  <c r="J50" i="177"/>
  <c r="F50" i="177"/>
  <c r="F47" i="177" s="1"/>
  <c r="J49" i="177"/>
  <c r="F49" i="177"/>
  <c r="J48" i="177"/>
  <c r="J47" i="177" s="1"/>
  <c r="F48" i="177"/>
  <c r="M47" i="177"/>
  <c r="L47" i="177"/>
  <c r="L38" i="177" s="1"/>
  <c r="L28" i="177" s="1"/>
  <c r="L27" i="177" s="1"/>
  <c r="K47" i="177"/>
  <c r="I47" i="177"/>
  <c r="H47" i="177"/>
  <c r="G47" i="177"/>
  <c r="J46" i="177"/>
  <c r="F46" i="177"/>
  <c r="J45" i="177"/>
  <c r="F45" i="177"/>
  <c r="F44" i="177" s="1"/>
  <c r="M44" i="177"/>
  <c r="L44" i="177"/>
  <c r="K44" i="177"/>
  <c r="K38" i="177" s="1"/>
  <c r="I44" i="177"/>
  <c r="H44" i="177"/>
  <c r="G44" i="177"/>
  <c r="J43" i="177"/>
  <c r="F43" i="177"/>
  <c r="J42" i="177"/>
  <c r="F42" i="177"/>
  <c r="J41" i="177"/>
  <c r="F41" i="177"/>
  <c r="J40" i="177"/>
  <c r="F40" i="177"/>
  <c r="J39" i="177"/>
  <c r="F39" i="177"/>
  <c r="M38" i="177"/>
  <c r="I38" i="177"/>
  <c r="H38" i="177"/>
  <c r="G38" i="177"/>
  <c r="J37" i="177"/>
  <c r="F37" i="177"/>
  <c r="M36" i="177"/>
  <c r="J36" i="177" s="1"/>
  <c r="I36" i="177"/>
  <c r="F36" i="177"/>
  <c r="J35" i="177"/>
  <c r="F35" i="177"/>
  <c r="J34" i="177"/>
  <c r="F34" i="177"/>
  <c r="J33" i="177"/>
  <c r="F33" i="177"/>
  <c r="F32" i="177" s="1"/>
  <c r="M32" i="177"/>
  <c r="L32" i="177"/>
  <c r="K32" i="177"/>
  <c r="K28" i="177" s="1"/>
  <c r="K27" i="177" s="1"/>
  <c r="I32" i="177"/>
  <c r="H32" i="177"/>
  <c r="H28" i="177" s="1"/>
  <c r="H27" i="177" s="1"/>
  <c r="G32" i="177"/>
  <c r="J31" i="177"/>
  <c r="F31" i="177"/>
  <c r="J30" i="177"/>
  <c r="F30" i="177"/>
  <c r="J29" i="177"/>
  <c r="F29" i="177"/>
  <c r="J26" i="177"/>
  <c r="F26" i="177"/>
  <c r="F24" i="177" s="1"/>
  <c r="F21" i="177" s="1"/>
  <c r="J25" i="177"/>
  <c r="J24" i="177" s="1"/>
  <c r="F25" i="177"/>
  <c r="M24" i="177"/>
  <c r="L24" i="177"/>
  <c r="K24" i="177"/>
  <c r="I24" i="177"/>
  <c r="H24" i="177"/>
  <c r="H21" i="177" s="1"/>
  <c r="G24" i="177"/>
  <c r="J23" i="177"/>
  <c r="J22" i="177" s="1"/>
  <c r="J21" i="177" s="1"/>
  <c r="F23" i="177"/>
  <c r="M22" i="177"/>
  <c r="M21" i="177" s="1"/>
  <c r="L22" i="177"/>
  <c r="L21" i="177" s="1"/>
  <c r="K22" i="177"/>
  <c r="K21" i="177" s="1"/>
  <c r="I22" i="177"/>
  <c r="H22" i="177"/>
  <c r="G22" i="177"/>
  <c r="F22" i="177"/>
  <c r="I21" i="177"/>
  <c r="G21" i="177"/>
  <c r="J20" i="177"/>
  <c r="F20" i="177"/>
  <c r="J19" i="177"/>
  <c r="F19" i="177"/>
  <c r="J18" i="177"/>
  <c r="F18" i="177"/>
  <c r="L17" i="177"/>
  <c r="J17" i="177" s="1"/>
  <c r="H17" i="177"/>
  <c r="H15" i="177" s="1"/>
  <c r="M16" i="177"/>
  <c r="J16" i="177" s="1"/>
  <c r="L16" i="177"/>
  <c r="I16" i="177"/>
  <c r="H16" i="177"/>
  <c r="F16" i="177"/>
  <c r="L15" i="177"/>
  <c r="K15" i="177"/>
  <c r="I15" i="177"/>
  <c r="G15" i="177"/>
  <c r="J14" i="177"/>
  <c r="F14" i="177"/>
  <c r="J13" i="177"/>
  <c r="F13" i="177"/>
  <c r="L12" i="177"/>
  <c r="J12" i="177" s="1"/>
  <c r="H12" i="177"/>
  <c r="F12" i="177" s="1"/>
  <c r="L11" i="177"/>
  <c r="J11" i="177" s="1"/>
  <c r="H11" i="177"/>
  <c r="H9" i="177" s="1"/>
  <c r="H8" i="177" s="1"/>
  <c r="H7" i="177" s="1"/>
  <c r="H63" i="177" s="1"/>
  <c r="L10" i="177"/>
  <c r="J10" i="177" s="1"/>
  <c r="H10" i="177"/>
  <c r="F10" i="177" s="1"/>
  <c r="M9" i="177"/>
  <c r="K9" i="177"/>
  <c r="K8" i="177" s="1"/>
  <c r="I9" i="177"/>
  <c r="G9" i="177"/>
  <c r="I8" i="177"/>
  <c r="J62" i="176"/>
  <c r="F62" i="176"/>
  <c r="J61" i="176"/>
  <c r="F61" i="176"/>
  <c r="F60" i="176" s="1"/>
  <c r="M60" i="176"/>
  <c r="L60" i="176"/>
  <c r="K60" i="176"/>
  <c r="I60" i="176"/>
  <c r="H60" i="176"/>
  <c r="G60" i="176"/>
  <c r="J59" i="176"/>
  <c r="J58" i="176" s="1"/>
  <c r="F59" i="176"/>
  <c r="F58" i="176" s="1"/>
  <c r="M58" i="176"/>
  <c r="M57" i="176" s="1"/>
  <c r="L58" i="176"/>
  <c r="L57" i="176" s="1"/>
  <c r="K58" i="176"/>
  <c r="K57" i="176" s="1"/>
  <c r="I58" i="176"/>
  <c r="H58" i="176"/>
  <c r="H57" i="176" s="1"/>
  <c r="G58" i="176"/>
  <c r="J56" i="176"/>
  <c r="F56" i="176"/>
  <c r="J55" i="176"/>
  <c r="F55" i="176"/>
  <c r="F53" i="176" s="1"/>
  <c r="J54" i="176"/>
  <c r="F54" i="176"/>
  <c r="M53" i="176"/>
  <c r="L53" i="176"/>
  <c r="K53" i="176"/>
  <c r="I53" i="176"/>
  <c r="H53" i="176"/>
  <c r="G53" i="176"/>
  <c r="J52" i="176"/>
  <c r="F52" i="176"/>
  <c r="J51" i="176"/>
  <c r="F51" i="176"/>
  <c r="J50" i="176"/>
  <c r="F50" i="176"/>
  <c r="J49" i="176"/>
  <c r="F49" i="176"/>
  <c r="J48" i="176"/>
  <c r="F48" i="176"/>
  <c r="M47" i="176"/>
  <c r="L47" i="176"/>
  <c r="K47" i="176"/>
  <c r="I47" i="176"/>
  <c r="H47" i="176"/>
  <c r="H38" i="176" s="1"/>
  <c r="G47" i="176"/>
  <c r="F47" i="176"/>
  <c r="J46" i="176"/>
  <c r="J44" i="176" s="1"/>
  <c r="F46" i="176"/>
  <c r="J45" i="176"/>
  <c r="F45" i="176"/>
  <c r="F44" i="176" s="1"/>
  <c r="F38" i="176" s="1"/>
  <c r="M44" i="176"/>
  <c r="L44" i="176"/>
  <c r="K44" i="176"/>
  <c r="I44" i="176"/>
  <c r="H44" i="176"/>
  <c r="G44" i="176"/>
  <c r="G38" i="176" s="1"/>
  <c r="J43" i="176"/>
  <c r="F43" i="176"/>
  <c r="J42" i="176"/>
  <c r="F42" i="176"/>
  <c r="J41" i="176"/>
  <c r="F41" i="176"/>
  <c r="J40" i="176"/>
  <c r="F40" i="176"/>
  <c r="J39" i="176"/>
  <c r="F39" i="176"/>
  <c r="M38" i="176"/>
  <c r="L38" i="176"/>
  <c r="K38" i="176"/>
  <c r="I38" i="176"/>
  <c r="J37" i="176"/>
  <c r="F37" i="176"/>
  <c r="M36" i="176"/>
  <c r="J36" i="176" s="1"/>
  <c r="I36" i="176"/>
  <c r="F36" i="176"/>
  <c r="J35" i="176"/>
  <c r="F35" i="176"/>
  <c r="J34" i="176"/>
  <c r="F34" i="176"/>
  <c r="J33" i="176"/>
  <c r="F33" i="176"/>
  <c r="M32" i="176"/>
  <c r="M28" i="176" s="1"/>
  <c r="M27" i="176" s="1"/>
  <c r="L32" i="176"/>
  <c r="L28" i="176" s="1"/>
  <c r="L27" i="176" s="1"/>
  <c r="K32" i="176"/>
  <c r="I32" i="176"/>
  <c r="H32" i="176"/>
  <c r="G32" i="176"/>
  <c r="J31" i="176"/>
  <c r="F31" i="176"/>
  <c r="J30" i="176"/>
  <c r="F30" i="176"/>
  <c r="J29" i="176"/>
  <c r="F29" i="176"/>
  <c r="I28" i="176"/>
  <c r="I27" i="176" s="1"/>
  <c r="J26" i="176"/>
  <c r="J24" i="176" s="1"/>
  <c r="F26" i="176"/>
  <c r="J25" i="176"/>
  <c r="F25" i="176"/>
  <c r="M24" i="176"/>
  <c r="L24" i="176"/>
  <c r="L21" i="176" s="1"/>
  <c r="K24" i="176"/>
  <c r="I24" i="176"/>
  <c r="H24" i="176"/>
  <c r="G24" i="176"/>
  <c r="F24" i="176"/>
  <c r="J23" i="176"/>
  <c r="J22" i="176" s="1"/>
  <c r="F23" i="176"/>
  <c r="F22" i="176" s="1"/>
  <c r="F21" i="176" s="1"/>
  <c r="M22" i="176"/>
  <c r="L22" i="176"/>
  <c r="K22" i="176"/>
  <c r="I22" i="176"/>
  <c r="I21" i="176" s="1"/>
  <c r="H22" i="176"/>
  <c r="H21" i="176" s="1"/>
  <c r="G22" i="176"/>
  <c r="M21" i="176"/>
  <c r="K21" i="176"/>
  <c r="G21" i="176"/>
  <c r="J20" i="176"/>
  <c r="F20" i="176"/>
  <c r="J19" i="176"/>
  <c r="F19" i="176"/>
  <c r="J18" i="176"/>
  <c r="F18" i="176"/>
  <c r="L17" i="176"/>
  <c r="J17" i="176" s="1"/>
  <c r="H17" i="176"/>
  <c r="F17" i="176" s="1"/>
  <c r="M16" i="176"/>
  <c r="J16" i="176" s="1"/>
  <c r="J15" i="176" s="1"/>
  <c r="L16" i="176"/>
  <c r="I16" i="176"/>
  <c r="I15" i="176" s="1"/>
  <c r="H16" i="176"/>
  <c r="H15" i="176" s="1"/>
  <c r="M15" i="176"/>
  <c r="K15" i="176"/>
  <c r="G15" i="176"/>
  <c r="J14" i="176"/>
  <c r="F14" i="176"/>
  <c r="J13" i="176"/>
  <c r="F13" i="176"/>
  <c r="J12" i="176"/>
  <c r="F12" i="176"/>
  <c r="J11" i="176"/>
  <c r="F11" i="176"/>
  <c r="L10" i="176"/>
  <c r="J10" i="176" s="1"/>
  <c r="J9" i="176" s="1"/>
  <c r="H10" i="176"/>
  <c r="F10" i="176"/>
  <c r="F9" i="176" s="1"/>
  <c r="M9" i="176"/>
  <c r="M8" i="176" s="1"/>
  <c r="M7" i="176" s="1"/>
  <c r="K9" i="176"/>
  <c r="I9" i="176"/>
  <c r="H9" i="176"/>
  <c r="G9" i="176"/>
  <c r="G8" i="176" s="1"/>
  <c r="G7" i="176" s="1"/>
  <c r="J62" i="175"/>
  <c r="F62" i="175"/>
  <c r="J61" i="175"/>
  <c r="J60" i="175" s="1"/>
  <c r="F61" i="175"/>
  <c r="M60" i="175"/>
  <c r="L60" i="175"/>
  <c r="K60" i="175"/>
  <c r="I60" i="175"/>
  <c r="H60" i="175"/>
  <c r="G60" i="175"/>
  <c r="J59" i="175"/>
  <c r="J58" i="175" s="1"/>
  <c r="J57" i="175" s="1"/>
  <c r="F59" i="175"/>
  <c r="F58" i="175" s="1"/>
  <c r="M58" i="175"/>
  <c r="M57" i="175" s="1"/>
  <c r="L58" i="175"/>
  <c r="K58" i="175"/>
  <c r="I58" i="175"/>
  <c r="I57" i="175" s="1"/>
  <c r="H58" i="175"/>
  <c r="H57" i="175" s="1"/>
  <c r="G58" i="175"/>
  <c r="L57" i="175"/>
  <c r="K57" i="175"/>
  <c r="J56" i="175"/>
  <c r="F56" i="175"/>
  <c r="J55" i="175"/>
  <c r="F55" i="175"/>
  <c r="J54" i="175"/>
  <c r="F54" i="175"/>
  <c r="M53" i="175"/>
  <c r="L53" i="175"/>
  <c r="K53" i="175"/>
  <c r="I53" i="175"/>
  <c r="H53" i="175"/>
  <c r="G53" i="175"/>
  <c r="F53" i="175"/>
  <c r="J52" i="175"/>
  <c r="F52" i="175"/>
  <c r="J51" i="175"/>
  <c r="F51" i="175"/>
  <c r="J50" i="175"/>
  <c r="F50" i="175"/>
  <c r="F47" i="175" s="1"/>
  <c r="J49" i="175"/>
  <c r="F49" i="175"/>
  <c r="J48" i="175"/>
  <c r="J47" i="175" s="1"/>
  <c r="F48" i="175"/>
  <c r="M47" i="175"/>
  <c r="L47" i="175"/>
  <c r="L38" i="175" s="1"/>
  <c r="L28" i="175" s="1"/>
  <c r="L27" i="175" s="1"/>
  <c r="K47" i="175"/>
  <c r="I47" i="175"/>
  <c r="H47" i="175"/>
  <c r="G47" i="175"/>
  <c r="J46" i="175"/>
  <c r="F46" i="175"/>
  <c r="J45" i="175"/>
  <c r="F45" i="175"/>
  <c r="F44" i="175" s="1"/>
  <c r="M44" i="175"/>
  <c r="L44" i="175"/>
  <c r="K44" i="175"/>
  <c r="K38" i="175" s="1"/>
  <c r="K28" i="175" s="1"/>
  <c r="K27" i="175" s="1"/>
  <c r="I44" i="175"/>
  <c r="H44" i="175"/>
  <c r="G44" i="175"/>
  <c r="J43" i="175"/>
  <c r="F43" i="175"/>
  <c r="J42" i="175"/>
  <c r="F42" i="175"/>
  <c r="J41" i="175"/>
  <c r="F41" i="175"/>
  <c r="J40" i="175"/>
  <c r="F40" i="175"/>
  <c r="J39" i="175"/>
  <c r="F39" i="175"/>
  <c r="M38" i="175"/>
  <c r="I38" i="175"/>
  <c r="I28" i="175" s="1"/>
  <c r="I27" i="175" s="1"/>
  <c r="H38" i="175"/>
  <c r="G38" i="175"/>
  <c r="J37" i="175"/>
  <c r="F37" i="175"/>
  <c r="M36" i="175"/>
  <c r="J36" i="175" s="1"/>
  <c r="I36" i="175"/>
  <c r="F36" i="175" s="1"/>
  <c r="J35" i="175"/>
  <c r="F35" i="175"/>
  <c r="J34" i="175"/>
  <c r="F34" i="175"/>
  <c r="J33" i="175"/>
  <c r="F33" i="175"/>
  <c r="M32" i="175"/>
  <c r="L32" i="175"/>
  <c r="K32" i="175"/>
  <c r="I32" i="175"/>
  <c r="H32" i="175"/>
  <c r="H28" i="175" s="1"/>
  <c r="H27" i="175" s="1"/>
  <c r="G32" i="175"/>
  <c r="G28" i="175" s="1"/>
  <c r="G27" i="175" s="1"/>
  <c r="J31" i="175"/>
  <c r="F31" i="175"/>
  <c r="J30" i="175"/>
  <c r="F30" i="175"/>
  <c r="J29" i="175"/>
  <c r="F29" i="175"/>
  <c r="J26" i="175"/>
  <c r="F26" i="175"/>
  <c r="F24" i="175" s="1"/>
  <c r="J25" i="175"/>
  <c r="J24" i="175" s="1"/>
  <c r="F25" i="175"/>
  <c r="M24" i="175"/>
  <c r="L24" i="175"/>
  <c r="K24" i="175"/>
  <c r="I24" i="175"/>
  <c r="H24" i="175"/>
  <c r="G24" i="175"/>
  <c r="G21" i="175" s="1"/>
  <c r="J23" i="175"/>
  <c r="J22" i="175" s="1"/>
  <c r="F23" i="175"/>
  <c r="M22" i="175"/>
  <c r="M21" i="175" s="1"/>
  <c r="L22" i="175"/>
  <c r="K22" i="175"/>
  <c r="I22" i="175"/>
  <c r="H22" i="175"/>
  <c r="G22" i="175"/>
  <c r="F22" i="175"/>
  <c r="L21" i="175"/>
  <c r="K21" i="175"/>
  <c r="H21" i="175"/>
  <c r="J20" i="175"/>
  <c r="F20" i="175"/>
  <c r="J19" i="175"/>
  <c r="F19" i="175"/>
  <c r="J18" i="175"/>
  <c r="F18" i="175"/>
  <c r="J17" i="175"/>
  <c r="F17" i="175"/>
  <c r="M16" i="175"/>
  <c r="J16" i="175" s="1"/>
  <c r="I16" i="175"/>
  <c r="F16" i="175"/>
  <c r="F15" i="175" s="1"/>
  <c r="L15" i="175"/>
  <c r="K15" i="175"/>
  <c r="I15" i="175"/>
  <c r="H15" i="175"/>
  <c r="G15" i="175"/>
  <c r="J14" i="175"/>
  <c r="F14" i="175"/>
  <c r="J13" i="175"/>
  <c r="F13" i="175"/>
  <c r="J12" i="175"/>
  <c r="F12" i="175"/>
  <c r="J11" i="175"/>
  <c r="F11" i="175"/>
  <c r="J10" i="175"/>
  <c r="J9" i="175" s="1"/>
  <c r="F10" i="175"/>
  <c r="M9" i="175"/>
  <c r="L9" i="175"/>
  <c r="L8" i="175" s="1"/>
  <c r="L7" i="175" s="1"/>
  <c r="K9" i="175"/>
  <c r="I9" i="175"/>
  <c r="H9" i="175"/>
  <c r="H8" i="175" s="1"/>
  <c r="H7" i="175" s="1"/>
  <c r="G9" i="175"/>
  <c r="K8" i="175"/>
  <c r="K7" i="175" s="1"/>
  <c r="I8" i="175"/>
  <c r="G42" i="174"/>
  <c r="F42" i="174"/>
  <c r="E42" i="174"/>
  <c r="D42" i="174"/>
  <c r="C42" i="174"/>
  <c r="B42" i="174"/>
  <c r="G36" i="174"/>
  <c r="F36" i="174"/>
  <c r="E36" i="174"/>
  <c r="D36" i="174"/>
  <c r="C36" i="174"/>
  <c r="B36" i="174"/>
  <c r="G35" i="174"/>
  <c r="F35" i="174"/>
  <c r="E35" i="174"/>
  <c r="E30" i="174" s="1"/>
  <c r="D35" i="174"/>
  <c r="C35" i="174"/>
  <c r="B35" i="174"/>
  <c r="G30" i="174"/>
  <c r="F30" i="174"/>
  <c r="D30" i="174"/>
  <c r="C30" i="174"/>
  <c r="B30" i="174"/>
  <c r="G27" i="174"/>
  <c r="F27" i="174"/>
  <c r="E27" i="174"/>
  <c r="D27" i="174"/>
  <c r="C27" i="174"/>
  <c r="B27" i="174"/>
  <c r="G24" i="174"/>
  <c r="F24" i="174"/>
  <c r="E24" i="174"/>
  <c r="D24" i="174"/>
  <c r="C24" i="174"/>
  <c r="B24" i="174"/>
  <c r="G21" i="174"/>
  <c r="F21" i="174"/>
  <c r="E21" i="174"/>
  <c r="D21" i="174"/>
  <c r="C21" i="174"/>
  <c r="B21" i="174"/>
  <c r="G18" i="174"/>
  <c r="F18" i="174"/>
  <c r="E18" i="174"/>
  <c r="D18" i="174"/>
  <c r="C18" i="174"/>
  <c r="C17" i="174" s="1"/>
  <c r="C16" i="174" s="1"/>
  <c r="B18" i="174"/>
  <c r="G17" i="174"/>
  <c r="G16" i="174" s="1"/>
  <c r="F17" i="174"/>
  <c r="F16" i="174" s="1"/>
  <c r="F6" i="174" s="1"/>
  <c r="F46" i="174" s="1"/>
  <c r="E17" i="174"/>
  <c r="E16" i="174" s="1"/>
  <c r="D17" i="174"/>
  <c r="D16" i="174" s="1"/>
  <c r="B17" i="174"/>
  <c r="B16" i="174"/>
  <c r="G7" i="174"/>
  <c r="F7" i="174"/>
  <c r="E7" i="174"/>
  <c r="D7" i="174"/>
  <c r="C7" i="174"/>
  <c r="B7" i="174"/>
  <c r="B6" i="174" s="1"/>
  <c r="B46" i="174" s="1"/>
  <c r="G6" i="174" l="1"/>
  <c r="G46" i="174" s="1"/>
  <c r="E6" i="174"/>
  <c r="E46" i="174" s="1"/>
  <c r="F21" i="175"/>
  <c r="J9" i="177"/>
  <c r="F38" i="175"/>
  <c r="F38" i="177"/>
  <c r="D6" i="174"/>
  <c r="D46" i="174" s="1"/>
  <c r="M15" i="175"/>
  <c r="M8" i="175" s="1"/>
  <c r="M7" i="175" s="1"/>
  <c r="M63" i="175" s="1"/>
  <c r="J15" i="175"/>
  <c r="F28" i="175"/>
  <c r="F27" i="175" s="1"/>
  <c r="H8" i="176"/>
  <c r="H7" i="176" s="1"/>
  <c r="L9" i="177"/>
  <c r="L8" i="177" s="1"/>
  <c r="L7" i="177" s="1"/>
  <c r="L63" i="177" s="1"/>
  <c r="F11" i="177"/>
  <c r="F9" i="177" s="1"/>
  <c r="M15" i="177"/>
  <c r="M8" i="177" s="1"/>
  <c r="M7" i="177" s="1"/>
  <c r="M63" i="177" s="1"/>
  <c r="F17" i="177"/>
  <c r="F15" i="177" s="1"/>
  <c r="I28" i="177"/>
  <c r="I27" i="177" s="1"/>
  <c r="I8" i="176"/>
  <c r="I7" i="176" s="1"/>
  <c r="F28" i="176"/>
  <c r="F27" i="176" s="1"/>
  <c r="G28" i="176"/>
  <c r="G27" i="176" s="1"/>
  <c r="G63" i="176" s="1"/>
  <c r="F32" i="176"/>
  <c r="J53" i="176"/>
  <c r="J60" i="176"/>
  <c r="J57" i="176" s="1"/>
  <c r="G8" i="177"/>
  <c r="G7" i="177" s="1"/>
  <c r="G57" i="177"/>
  <c r="G8" i="175"/>
  <c r="G7" i="175" s="1"/>
  <c r="G63" i="175" s="1"/>
  <c r="F9" i="175"/>
  <c r="M28" i="175"/>
  <c r="M27" i="175" s="1"/>
  <c r="J53" i="175"/>
  <c r="F60" i="175"/>
  <c r="L9" i="176"/>
  <c r="H28" i="176"/>
  <c r="H27" i="176" s="1"/>
  <c r="H63" i="176" s="1"/>
  <c r="J32" i="176"/>
  <c r="J47" i="176"/>
  <c r="I57" i="176"/>
  <c r="K7" i="177"/>
  <c r="J53" i="177"/>
  <c r="I21" i="175"/>
  <c r="I7" i="175" s="1"/>
  <c r="I63" i="175" s="1"/>
  <c r="F32" i="175"/>
  <c r="M63" i="176"/>
  <c r="M28" i="177"/>
  <c r="M27" i="177" s="1"/>
  <c r="C6" i="174"/>
  <c r="C46" i="174" s="1"/>
  <c r="J32" i="175"/>
  <c r="J44" i="175"/>
  <c r="J38" i="175" s="1"/>
  <c r="G57" i="175"/>
  <c r="K8" i="176"/>
  <c r="K7" i="176" s="1"/>
  <c r="K28" i="176"/>
  <c r="K27" i="176" s="1"/>
  <c r="G57" i="176"/>
  <c r="I7" i="177"/>
  <c r="I63" i="177" s="1"/>
  <c r="J15" i="177"/>
  <c r="J32" i="177"/>
  <c r="G28" i="177"/>
  <c r="G27" i="177" s="1"/>
  <c r="J44" i="177"/>
  <c r="F57" i="177"/>
  <c r="K63" i="177"/>
  <c r="F28" i="177"/>
  <c r="F27" i="177" s="1"/>
  <c r="J38" i="177"/>
  <c r="J28" i="177" s="1"/>
  <c r="J27" i="177" s="1"/>
  <c r="J57" i="177"/>
  <c r="J38" i="176"/>
  <c r="J28" i="176" s="1"/>
  <c r="J27" i="176" s="1"/>
  <c r="F57" i="176"/>
  <c r="J21" i="176"/>
  <c r="J8" i="176"/>
  <c r="I63" i="176"/>
  <c r="L15" i="176"/>
  <c r="L8" i="176" s="1"/>
  <c r="L7" i="176" s="1"/>
  <c r="L63" i="176" s="1"/>
  <c r="F16" i="176"/>
  <c r="F15" i="176" s="1"/>
  <c r="F8" i="176" s="1"/>
  <c r="F7" i="176" s="1"/>
  <c r="F8" i="175"/>
  <c r="F7" i="175" s="1"/>
  <c r="J21" i="175"/>
  <c r="K63" i="175"/>
  <c r="H63" i="175"/>
  <c r="J8" i="175"/>
  <c r="J7" i="175" s="1"/>
  <c r="L63" i="175"/>
  <c r="F57" i="175"/>
  <c r="F8" i="177" l="1"/>
  <c r="F7" i="177" s="1"/>
  <c r="F63" i="177" s="1"/>
  <c r="J28" i="175"/>
  <c r="J27" i="175" s="1"/>
  <c r="J63" i="175"/>
  <c r="J8" i="177"/>
  <c r="J7" i="177" s="1"/>
  <c r="J63" i="177" s="1"/>
  <c r="K63" i="176"/>
  <c r="G63" i="177"/>
  <c r="F63" i="176"/>
  <c r="J7" i="176"/>
  <c r="J63" i="176" s="1"/>
  <c r="F63" i="175"/>
  <c r="G223" i="173" l="1"/>
  <c r="F223" i="173"/>
  <c r="J223" i="173"/>
  <c r="I223" i="173"/>
  <c r="H223" i="173"/>
  <c r="E223" i="173"/>
  <c r="D223" i="173"/>
  <c r="C223" i="173"/>
  <c r="G223" i="172"/>
  <c r="F223" i="172"/>
  <c r="J223" i="172"/>
  <c r="I223" i="172"/>
  <c r="H223" i="172"/>
  <c r="E223" i="172"/>
  <c r="D223" i="172"/>
  <c r="C223" i="172"/>
  <c r="C223" i="171"/>
  <c r="I223" i="171"/>
  <c r="E223" i="171" l="1"/>
  <c r="G223" i="171"/>
  <c r="D223" i="171"/>
  <c r="J223" i="171"/>
  <c r="H223" i="171"/>
  <c r="F223" i="171"/>
  <c r="D40" i="162" l="1"/>
  <c r="E40" i="162"/>
  <c r="F40" i="162"/>
  <c r="G40" i="162"/>
  <c r="H40" i="162"/>
  <c r="C40" i="162"/>
  <c r="P35" i="157" l="1"/>
  <c r="P36" i="157"/>
  <c r="P37" i="157"/>
  <c r="P38" i="157"/>
  <c r="P39" i="157"/>
  <c r="P41" i="157"/>
  <c r="P42" i="157"/>
  <c r="P43" i="157"/>
  <c r="P44" i="157"/>
  <c r="P46" i="157"/>
  <c r="P47" i="157"/>
  <c r="P48" i="157"/>
  <c r="P50" i="157"/>
  <c r="P51" i="157"/>
  <c r="P52" i="157"/>
  <c r="P54" i="157"/>
  <c r="P6" i="157"/>
  <c r="P8" i="157"/>
  <c r="P10" i="157"/>
  <c r="P13" i="157"/>
  <c r="P14" i="157"/>
  <c r="P16" i="157"/>
  <c r="P18" i="157"/>
  <c r="P20" i="157"/>
  <c r="P21" i="157"/>
  <c r="P22" i="157"/>
  <c r="P23" i="157"/>
  <c r="P24" i="157"/>
  <c r="P26" i="157"/>
  <c r="P27" i="157" s="1"/>
  <c r="P7" i="157"/>
  <c r="P12" i="157"/>
  <c r="P15" i="157"/>
  <c r="P19" i="157"/>
  <c r="P49" i="157"/>
  <c r="P40" i="157"/>
  <c r="P33" i="157"/>
  <c r="P9" i="157"/>
  <c r="P36" i="155"/>
  <c r="P37" i="155"/>
  <c r="P38" i="155"/>
  <c r="P39" i="155"/>
  <c r="P40" i="155"/>
  <c r="P41" i="155"/>
  <c r="P43" i="155"/>
  <c r="P44" i="155"/>
  <c r="P47" i="155"/>
  <c r="P48" i="155"/>
  <c r="P49" i="155"/>
  <c r="P50" i="155"/>
  <c r="P52" i="155"/>
  <c r="P54" i="155"/>
  <c r="P6" i="155"/>
  <c r="P8" i="155"/>
  <c r="P12" i="155"/>
  <c r="P14" i="155"/>
  <c r="P16" i="155"/>
  <c r="P21" i="155"/>
  <c r="P22" i="155"/>
  <c r="P23" i="155"/>
  <c r="P24" i="155"/>
  <c r="P5" i="155"/>
  <c r="P51" i="155"/>
  <c r="P42" i="155"/>
  <c r="P35" i="155"/>
  <c r="P34" i="155"/>
  <c r="P20" i="155"/>
  <c r="P19" i="155"/>
  <c r="P18" i="155"/>
  <c r="P15" i="155"/>
  <c r="P13" i="155"/>
  <c r="P11" i="155"/>
  <c r="P10" i="155"/>
  <c r="P9" i="155"/>
  <c r="P7" i="155"/>
  <c r="P39" i="153"/>
  <c r="P7" i="153"/>
  <c r="P37" i="153"/>
  <c r="P35" i="153"/>
  <c r="P33" i="153"/>
  <c r="P8" i="153"/>
  <c r="P34" i="157" l="1"/>
  <c r="P11" i="157"/>
  <c r="P5" i="157"/>
  <c r="P33" i="155"/>
  <c r="P18" i="153"/>
  <c r="P16" i="153"/>
  <c r="P54" i="153"/>
  <c r="P55" i="153" s="1"/>
  <c r="P44" i="153"/>
  <c r="P36" i="153"/>
  <c r="P20" i="153"/>
  <c r="P11" i="153"/>
  <c r="P52" i="153"/>
  <c r="P49" i="153"/>
  <c r="P43" i="153"/>
  <c r="P41" i="153"/>
  <c r="P40" i="153"/>
  <c r="P9" i="153"/>
  <c r="P50" i="153"/>
  <c r="P48" i="153"/>
  <c r="P46" i="153"/>
  <c r="P19" i="153"/>
  <c r="P10" i="153"/>
  <c r="P51" i="153"/>
  <c r="P47" i="153"/>
  <c r="P42" i="153"/>
  <c r="P38" i="153"/>
  <c r="P26" i="153"/>
  <c r="P34" i="153"/>
  <c r="P5" i="153"/>
  <c r="P24" i="153"/>
  <c r="P15" i="153"/>
  <c r="P14" i="153"/>
  <c r="P22" i="153"/>
  <c r="P13" i="153"/>
  <c r="P23" i="153"/>
  <c r="P6" i="153"/>
  <c r="P21" i="153"/>
  <c r="P12" i="153"/>
  <c r="B11" i="151" l="1"/>
  <c r="B9" i="151" s="1"/>
  <c r="B24" i="151" s="1"/>
  <c r="C11" i="151"/>
  <c r="D11" i="151"/>
  <c r="D9" i="151" s="1"/>
  <c r="D24" i="151" s="1"/>
  <c r="E11" i="151"/>
  <c r="E9" i="151" s="1"/>
  <c r="E24" i="151" s="1"/>
  <c r="F11" i="151"/>
  <c r="F9" i="151" s="1"/>
  <c r="F24" i="151" s="1"/>
  <c r="G11" i="151"/>
  <c r="G9" i="151" s="1"/>
  <c r="G24" i="151" s="1"/>
  <c r="G29" i="151"/>
  <c r="F29" i="151"/>
  <c r="E29" i="151"/>
  <c r="E38" i="151" s="1"/>
  <c r="D29" i="151"/>
  <c r="C29" i="151"/>
  <c r="B29" i="151"/>
  <c r="F38" i="151" l="1"/>
  <c r="G38" i="151"/>
  <c r="G39" i="151" s="1"/>
  <c r="G41" i="151" s="1"/>
  <c r="C38" i="151"/>
  <c r="B38" i="151"/>
  <c r="D38" i="151"/>
  <c r="C9" i="151"/>
  <c r="C24" i="151" s="1"/>
  <c r="F39" i="151" l="1"/>
  <c r="F41" i="151" s="1"/>
  <c r="E39" i="151"/>
  <c r="E41" i="151" s="1"/>
  <c r="D39" i="151"/>
  <c r="D41" i="151" s="1"/>
  <c r="B39" i="151"/>
  <c r="B41" i="151" s="1"/>
  <c r="C39" i="151" l="1"/>
  <c r="C41" i="151" s="1"/>
  <c r="B14" i="33" l="1"/>
  <c r="B17" i="33" l="1"/>
  <c r="C17" i="34" l="1"/>
  <c r="D17" i="34"/>
  <c r="B17" i="34"/>
  <c r="C17" i="33"/>
  <c r="D17" i="33"/>
  <c r="C14" i="34" l="1"/>
  <c r="D14" i="34"/>
  <c r="B14" i="34"/>
  <c r="C14" i="33"/>
  <c r="D14" i="33"/>
  <c r="C9" i="34"/>
  <c r="D9" i="34"/>
  <c r="B9" i="34"/>
  <c r="B18" i="34" l="1"/>
  <c r="B19" i="34"/>
  <c r="C18" i="34"/>
  <c r="C19" i="34"/>
  <c r="D18" i="34"/>
  <c r="D19" i="34"/>
  <c r="D19" i="33"/>
  <c r="D18" i="33"/>
  <c r="B19" i="33"/>
  <c r="B18" i="33"/>
  <c r="C19" i="33"/>
  <c r="C18" i="33"/>
</calcChain>
</file>

<file path=xl/sharedStrings.xml><?xml version="1.0" encoding="utf-8"?>
<sst xmlns="http://schemas.openxmlformats.org/spreadsheetml/2006/main" count="2835" uniqueCount="959">
  <si>
    <t>SPESE CORRENTI</t>
  </si>
  <si>
    <t>REDDITI DA LAVORO DIPENDENTE</t>
  </si>
  <si>
    <t xml:space="preserve">- Retribuzione lorda in denaro </t>
  </si>
  <si>
    <t>- Retribuzione lorda in denaro: fondo contratti</t>
  </si>
  <si>
    <t>- Retribuzione lorda in natura</t>
  </si>
  <si>
    <t xml:space="preserve">- Contributi effettivi a carico del datore di lavoro </t>
  </si>
  <si>
    <t>- di cui: contribuzione aggiuntiva</t>
  </si>
  <si>
    <t>- Contributi figurativi a carico del datore di lavoro</t>
  </si>
  <si>
    <t>-Pensioni provvisorie</t>
  </si>
  <si>
    <t>-Pensioni privilegiate</t>
  </si>
  <si>
    <t>-Altri</t>
  </si>
  <si>
    <t xml:space="preserve">IRAP </t>
  </si>
  <si>
    <t>CONSUMI INTERMEDI</t>
  </si>
  <si>
    <t>- Aree depresse</t>
  </si>
  <si>
    <t>TRASFERIMENTI CORRENTI AD AMM.NI PUBBLICHE:</t>
  </si>
  <si>
    <t>AMMINISTRAZIONI CENTRALI</t>
  </si>
  <si>
    <t xml:space="preserve"> - Organi Costituzionali</t>
  </si>
  <si>
    <t xml:space="preserve"> - Presidenza del consiglio dei ministri</t>
  </si>
  <si>
    <t xml:space="preserve"> - Corte dei conti</t>
  </si>
  <si>
    <t xml:space="preserve"> - TAR e Consiglio di Stato</t>
  </si>
  <si>
    <t xml:space="preserve"> - Agenzie fiscali</t>
  </si>
  <si>
    <t>- Ente Coni</t>
  </si>
  <si>
    <t>- Autorità indipendenti (Authorities) e Agenzie</t>
  </si>
  <si>
    <t>- Croce rossa italiana</t>
  </si>
  <si>
    <t>- Somme  da assegnare all'Agenzia Italiana per iniziative di cooperazione internazionale</t>
  </si>
  <si>
    <t>- Altri enti centrali</t>
  </si>
  <si>
    <t>AMMINISTRAZIONI LOCALI</t>
  </si>
  <si>
    <t>- REGIONI</t>
  </si>
  <si>
    <t>- Regioni Sicilia - Sardegna - regolazioni contabili</t>
  </si>
  <si>
    <t>- Regioni Friuli-Venezia Giulia - regolazioni contabili</t>
  </si>
  <si>
    <t>- Regione Trentino Alto-Adige - regolazioni contabili</t>
  </si>
  <si>
    <t>- Fondo Sanitario Nazionale</t>
  </si>
  <si>
    <t>- Federalismo amministrativo</t>
  </si>
  <si>
    <t>- Fondo per le non autosufficienze</t>
  </si>
  <si>
    <t>- Somma da erogare all'ospedale pediatrico Bambin Gesù</t>
  </si>
  <si>
    <t>- Somme da assegnare ai policlinici universitari</t>
  </si>
  <si>
    <t>- Fondo integrativo per la concessione delle borse di studio</t>
  </si>
  <si>
    <t>- Fondo inquilini morosi incolpevoli</t>
  </si>
  <si>
    <t>- Altri trasferimenti a regioni</t>
  </si>
  <si>
    <t>- ENTI LOCALI</t>
  </si>
  <si>
    <t>- Fondo solidarietà comunale</t>
  </si>
  <si>
    <t>- Trasporto pubblico locale</t>
  </si>
  <si>
    <t>- Altri trasferimenti a enti locali</t>
  </si>
  <si>
    <t>- UNIVERSITA'</t>
  </si>
  <si>
    <t xml:space="preserve">- ALTRI TRASFERIMENTI AD AMMINISTRAZIONI  LOCALI </t>
  </si>
  <si>
    <t>- di cui: FUS - Enti lirici e altri</t>
  </si>
  <si>
    <t>ENTI DI PREVIDENZA E ASSISTENZA SOCIALE</t>
  </si>
  <si>
    <t>- Trasferimenti  INPS</t>
  </si>
  <si>
    <t>- di cui: Anticipazioni di Bilancio all'INPS e all'ex INPDAP</t>
  </si>
  <si>
    <t>- di cui: Trasferimenti a fondo pensioni Ferrovie dello Stato</t>
  </si>
  <si>
    <t>TRASFERIMENTI A SOCIETA' DI SERVIZI PUBBLICI</t>
  </si>
  <si>
    <t>- Poste</t>
  </si>
  <si>
    <t xml:space="preserve">- Società di servizi marittimi </t>
  </si>
  <si>
    <t>TRASFERIMENTI AD IMPRESE</t>
  </si>
  <si>
    <t>- Contributi in conto interessi</t>
  </si>
  <si>
    <t>- Università non statali</t>
  </si>
  <si>
    <t>- Quota del FUS per sovvenzionamento attività teatrali svolte da privati</t>
  </si>
  <si>
    <t>- Fondo per gli interventi a favore del settore dell'autotrasporto</t>
  </si>
  <si>
    <t>- Altre imprese</t>
  </si>
  <si>
    <t>TRASF.  FAMIGLIE E AD  ISTITUZ.NI SOCIALI PRIVATE</t>
  </si>
  <si>
    <t>- FAMIGLIE:</t>
  </si>
  <si>
    <t xml:space="preserve"> - Pensioni di guerra e assegni vitalizi</t>
  </si>
  <si>
    <t xml:space="preserve"> - Fondo social card</t>
  </si>
  <si>
    <t>- Assegni vitalizi perseguitati politici e deportati</t>
  </si>
  <si>
    <t>- Risarcimento errori giudiziari</t>
  </si>
  <si>
    <t>- Speciale elargizione  a vittime del dovere o dipendenti deceduti o con gravi invalidità causa lavoro</t>
  </si>
  <si>
    <t>- ISTITUZIONI SOCIALI PRIVATE:</t>
  </si>
  <si>
    <t>- Istituti di patronato assistenza sociale</t>
  </si>
  <si>
    <t>- Altre confessioni religiose</t>
  </si>
  <si>
    <t>TRASFERIMENTI ALL'ESTERO</t>
  </si>
  <si>
    <t xml:space="preserve"> - Organismi internazionali</t>
  </si>
  <si>
    <t xml:space="preserve"> - Accordi internazionali-Difesa</t>
  </si>
  <si>
    <t xml:space="preserve"> - Altro</t>
  </si>
  <si>
    <t>FINANZIAMENTO BILANCIO U.E.</t>
  </si>
  <si>
    <t>- Risorse proprie tradizionali</t>
  </si>
  <si>
    <t>- Risorse IVA</t>
  </si>
  <si>
    <t>- Quota RNL</t>
  </si>
  <si>
    <t>INTERESSI</t>
  </si>
  <si>
    <t>POSTE CORRETTIVE DELLE ENTRATE</t>
  </si>
  <si>
    <t>- Restituzione e rimborso imposte dirette</t>
  </si>
  <si>
    <t>- Restituzione e rimborso imposte indirette</t>
  </si>
  <si>
    <t>AMMORTAMENTI</t>
  </si>
  <si>
    <t xml:space="preserve">ALTRE SPESE CORRENTI </t>
  </si>
  <si>
    <t xml:space="preserve"> - Spese per liti</t>
  </si>
  <si>
    <t xml:space="preserve"> - Fondo cassa</t>
  </si>
  <si>
    <t xml:space="preserve"> - Fondo per interventi strutturali di politica economica</t>
  </si>
  <si>
    <t>TOTALE SPESE CORRENTI</t>
  </si>
  <si>
    <t>TOTALE SPESE CORRENTI al netto degli interessi</t>
  </si>
  <si>
    <t>INVESTIMENTI FISSI LORDI</t>
  </si>
  <si>
    <t>CONTR. AGLI INVESTIMENTI AD AMM.NI PUBBLICHE</t>
  </si>
  <si>
    <t xml:space="preserve"> AMMINISTRAZIONI CENTRALI</t>
  </si>
  <si>
    <t>- Enti di ricerca maggiori</t>
  </si>
  <si>
    <t>- Agenzie fiscali</t>
  </si>
  <si>
    <t>- Edilizia sanitaria e ospedaliera</t>
  </si>
  <si>
    <t>- Piano disinquinamento ambientale e rischio idrogeologico</t>
  </si>
  <si>
    <t>- Interventi settore agricolo e forestale</t>
  </si>
  <si>
    <t>- Contributi alle regioni per oneri di ammortamento mutui per l'edilizia scolastica</t>
  </si>
  <si>
    <t>- Trasporto rapido di massa</t>
  </si>
  <si>
    <t>- Contributi Venezia</t>
  </si>
  <si>
    <t>- Fondo per l'agevolazione dei piani di rientro dei comuni in gestione commissariale straordinaria</t>
  </si>
  <si>
    <t>- Somme da assegnare alla linea metropolitana C di Roma</t>
  </si>
  <si>
    <t>- AMMINISTRAZIONI LOCALI : ALTRO</t>
  </si>
  <si>
    <t>SOCIETA' DI SERVIZI PUBBLICI</t>
  </si>
  <si>
    <t>- Gestione servizio navigazione lacuale</t>
  </si>
  <si>
    <t>CONTRIBUTI AGLI INVESTIMENTI AD IMPRESE</t>
  </si>
  <si>
    <t>- Settore Agricolo</t>
  </si>
  <si>
    <t>- Fondo solidarietà agricoltura-incentivi indennizzi-incentivi assicurativi</t>
  </si>
  <si>
    <t xml:space="preserve">- Programma FREMM </t>
  </si>
  <si>
    <t>- Crediti d'imposta</t>
  </si>
  <si>
    <t>- Crediti d'imposta - Soggetti danneggiati da sisma Emilia</t>
  </si>
  <si>
    <t xml:space="preserve"> -Crediti d'imposta - Soggetti danneggiati da sisma Abruzzo</t>
  </si>
  <si>
    <t xml:space="preserve"> - MOSE</t>
  </si>
  <si>
    <t xml:space="preserve"> - Realizzazione della nuova linea ferroviaria Torino-Lione</t>
  </si>
  <si>
    <t>- Contributo settore marittimo per interventi difesa nazionale</t>
  </si>
  <si>
    <t>- Oneri derivanti da garanzie Stato per leggi</t>
  </si>
  <si>
    <t>- Contributi per l'acquisto di macchinari, impianti e attrezzature per le piccole e medie imprese</t>
  </si>
  <si>
    <t>ALTRI TRASFERIMENTI IN CONTO CAPITALE</t>
  </si>
  <si>
    <t>- AD AMMINISTRAZIONI PUBBLICHE</t>
  </si>
  <si>
    <t>- PCM investimenti in materia di sport</t>
  </si>
  <si>
    <t>- AD IMPRESE</t>
  </si>
  <si>
    <t>- altri fondi</t>
  </si>
  <si>
    <t>ACQUISIZIONE DI ATTIVITA' FINANZIARIE</t>
  </si>
  <si>
    <t>- Fondo  integrazione risorse per le garanzie dello Stato</t>
  </si>
  <si>
    <t>TOTALE SPESE IN CONTO CAPITALE</t>
  </si>
  <si>
    <t>RIMBORSO PASSIVITA' FINANZIARIE</t>
  </si>
  <si>
    <t>- Mutui  Cassa DD.PP</t>
  </si>
  <si>
    <t xml:space="preserve">- Mutui diversi </t>
  </si>
  <si>
    <t>- Fondo ammortamento titoli di Stato</t>
  </si>
  <si>
    <t>- Fondo rimborsi anticipati</t>
  </si>
  <si>
    <t>- Titoli debito pubblico</t>
  </si>
  <si>
    <t>SPESE COMPLESSIVE</t>
  </si>
  <si>
    <t xml:space="preserve"> SPESE IN CONTO CAPITALE</t>
  </si>
  <si>
    <t>Totale complessivo</t>
  </si>
  <si>
    <t>Organi costituzionali, a rilevanza costituzionale e Presidenza del Consiglio dei ministri</t>
  </si>
  <si>
    <t>Amministrazione generale e supporto alla rappresentanza generale di Governo e dello Stato sul territorio</t>
  </si>
  <si>
    <t>Relazioni finanziarie con le autonomie territoriali</t>
  </si>
  <si>
    <t>L'Italia in Europa e nel mondo</t>
  </si>
  <si>
    <t>Difesa e sicurezza del territorio</t>
  </si>
  <si>
    <t>Giustizia</t>
  </si>
  <si>
    <t>Ordine pubblico e sicurezza</t>
  </si>
  <si>
    <t>Soccorso civile</t>
  </si>
  <si>
    <t>Agricoltura, politiche agroalimentari e pesca</t>
  </si>
  <si>
    <t>Energia e diversificazione delle fonti energetiche</t>
  </si>
  <si>
    <t>Competitivita' e sviluppo delle imprese</t>
  </si>
  <si>
    <t>Regolazione dei mercati</t>
  </si>
  <si>
    <t>Diritto alla mobilita' e sviluppo dei sistemi di trasporto</t>
  </si>
  <si>
    <t>Infrastrutture pubbliche e logistica</t>
  </si>
  <si>
    <t>Comunicazioni</t>
  </si>
  <si>
    <t>Commercio internazionale ed internazionalizzazione del sistema produttivo</t>
  </si>
  <si>
    <t>Ricerca e innovazione</t>
  </si>
  <si>
    <t>Sviluppo sostenibile e tutela del territorio e dell'ambiente</t>
  </si>
  <si>
    <t>Casa e assetto urbanistico</t>
  </si>
  <si>
    <t>Tutela della salute</t>
  </si>
  <si>
    <t>Tutela e valorizzazione dei beni e attivita' culturali e paesaggistici</t>
  </si>
  <si>
    <t>Istruzione scolastica</t>
  </si>
  <si>
    <t>Istruzione universitaria e formazione post-universitaria</t>
  </si>
  <si>
    <t>Diritti sociali, politiche sociali e famiglia</t>
  </si>
  <si>
    <t>Politiche previdenziali</t>
  </si>
  <si>
    <t>Politiche per il lavoro</t>
  </si>
  <si>
    <t>Immigrazione, accoglienza e garanzia dei diritti</t>
  </si>
  <si>
    <t>Sviluppo e riequilibrio territoriale</t>
  </si>
  <si>
    <t>Giovani e sport</t>
  </si>
  <si>
    <t>Turismo</t>
  </si>
  <si>
    <t>Servizi istituzionali e generali delle amministrazioni pubbliche</t>
  </si>
  <si>
    <t>Fondi da ripartire</t>
  </si>
  <si>
    <t>Debito pubblico</t>
  </si>
  <si>
    <t>Approntamento e impiego Carabinieri per la difesa e la sicurezza</t>
  </si>
  <si>
    <t>Approntamento e impiego delle forze terrestri</t>
  </si>
  <si>
    <t>Approntamento e impiego delle forze aeree</t>
  </si>
  <si>
    <t>Pianificazione generale delle Forze Armate e approvvigionamenti militari</t>
  </si>
  <si>
    <t>Servizi e affari generali per le amministrazioni di competenza</t>
  </si>
  <si>
    <t>Amministrazione penitenziaria</t>
  </si>
  <si>
    <t>Vigilanza, prevenzione e repressione frodi nel settore agricolo, agroalimentare, agroindustriale e forestale</t>
  </si>
  <si>
    <t>Giustizia civile e penale</t>
  </si>
  <si>
    <t>Rappresentanza all'estero e servizi ai cittadini e alle imprese</t>
  </si>
  <si>
    <t>Concorso della Guardia di Finanza alla sicurezza pubblica</t>
  </si>
  <si>
    <t>Sicurezza e controllo nei mari, nei porti e sulle coste</t>
  </si>
  <si>
    <t>Prevenzione dal rischio e soccorso pubblico</t>
  </si>
  <si>
    <t>Prevenzione e repressione delle frodi e delle violazioni agli obblighi fiscali</t>
  </si>
  <si>
    <t>Pianificazione e coordinamento Forze di polizia</t>
  </si>
  <si>
    <t>Indirizzo politico</t>
  </si>
  <si>
    <t>Fondi da assegnare</t>
  </si>
  <si>
    <t>Contrasto al crimine, tutela dell'ordine e della sicurezza pubblica</t>
  </si>
  <si>
    <t>Servizio permanente dell'Arma dei Carabinieri per la tutela dell'ordine e la sicurezza pubblica</t>
  </si>
  <si>
    <t>Vigilanza, prevenzione e repressione in ambito ambientale</t>
  </si>
  <si>
    <t>Vigilanza, prevenzione e repressione nel settore sanitario</t>
  </si>
  <si>
    <t>Vigilanza, prevenzione e repressione in materia di patrimonio culturale</t>
  </si>
  <si>
    <t>Valutazioni e autorizzazioni ambientali</t>
  </si>
  <si>
    <t>Prevenzione e promozione della salute umana ed assistenza sanitaria al personale navigante e aeronavigante</t>
  </si>
  <si>
    <t>Garanzia dei diritti dei cittadini</t>
  </si>
  <si>
    <t>Rappresentanza, difesa in giudizio e consulenza legale in favore delle Amministrazioni dello Stato e degli enti autorizzati</t>
  </si>
  <si>
    <t>Gestione dell'albo dei segretari comunali e provinciali</t>
  </si>
  <si>
    <t>Protocollo internazionale</t>
  </si>
  <si>
    <t>Cooperazione allo sviluppo</t>
  </si>
  <si>
    <t>Cooperazione economica e relazioni internazionali</t>
  </si>
  <si>
    <t>Promozione della pace e sicurezza internazionale</t>
  </si>
  <si>
    <t>Integrazione europea</t>
  </si>
  <si>
    <t>Italiani nel mondo e politiche migratorie</t>
  </si>
  <si>
    <t>Presenza dello Stato all'estero tramite le strutture diplomatico-consolari</t>
  </si>
  <si>
    <t>Coordinamento dell'Amministrazione in ambito internazionale</t>
  </si>
  <si>
    <t>Comunicazione in ambito internazionale</t>
  </si>
  <si>
    <t>Giustizia tributaria</t>
  </si>
  <si>
    <t>Politiche europee ed internazionali e dello sviluppo rurale</t>
  </si>
  <si>
    <t>Incentivazione del sistema produttivo</t>
  </si>
  <si>
    <t>Vigilanza sui mercati e sui prodotti, promozione della concorrenza e tutela dei consumatori</t>
  </si>
  <si>
    <t>Autotrasporto ed intermodalita'</t>
  </si>
  <si>
    <t>Sviluppo e sicurezza del trasporto aereo</t>
  </si>
  <si>
    <t>Sistemi ferroviari, sviluppo e sicurezza del trasporto ferroviario</t>
  </si>
  <si>
    <t>Sviluppo e sicurezza della navigazione e del trasporto marittimo e per vie d'acqua interne</t>
  </si>
  <si>
    <t>Sistemi idrici, idraulici ed elettrici</t>
  </si>
  <si>
    <t>Sicurezza, vigilanza e regolamentazione in materia di opere pubbliche e delle costruzioni</t>
  </si>
  <si>
    <t>Servizi di Comunicazione Elettronica, di Radiodiffusione e Postali</t>
  </si>
  <si>
    <t>Politica commerciale in ambito internazionale</t>
  </si>
  <si>
    <t>Sostegno all'internazionalizzazione delle imprese e promozione del made in Italy</t>
  </si>
  <si>
    <t>Ricerca in materia ambientale</t>
  </si>
  <si>
    <t>Ricerca per il settore zooprofilattico</t>
  </si>
  <si>
    <t>Ricerca scientifica e tecnologica di base e applicata</t>
  </si>
  <si>
    <t>Coordinamento generale, informazione e comunicazione</t>
  </si>
  <si>
    <t>Politiche abitative, urbane e territoriali</t>
  </si>
  <si>
    <t>Programmazione del Servizio Sanitario Nazionale per l'erogazione dei Livelli Essenziali di Assistenza</t>
  </si>
  <si>
    <t>Regolamentazione e vigilanza in materia di prodotti farmaceutici ed altri prodotti sanitari ad uso umano</t>
  </si>
  <si>
    <t>Vigilanza sugli enti e sicurezza delle cure</t>
  </si>
  <si>
    <t>Sicurezza degli alimenti e nutrizione</t>
  </si>
  <si>
    <t>Sistemi informativi per la tutela della salute e il governo del Servizio Sanitario Nazionale</t>
  </si>
  <si>
    <t>Coordinamento generale in materia di tutela della salute, innovazione e politiche internazionali</t>
  </si>
  <si>
    <t>Tutela dei beni archeologici</t>
  </si>
  <si>
    <t>Tutela e valorizzazione dei beni archivistici</t>
  </si>
  <si>
    <t>Tutela e valorizzazione dei beni librari, promozione e sostegno del libro e dell'editoria</t>
  </si>
  <si>
    <t>Tutela delle belle arti e tutela e valorizzazione del paesaggio</t>
  </si>
  <si>
    <t>Valorizzazione del patrimonio culturale e coordinamento del sistema museale</t>
  </si>
  <si>
    <t>Coordinamento ed indirizzo per la salvaguardia del patrimonio culturale</t>
  </si>
  <si>
    <t>Tutela del patrimonio culturale</t>
  </si>
  <si>
    <t>Realizzazione degli indirizzi e delle politiche in ambito territoriale in materia di istruzione</t>
  </si>
  <si>
    <t>Istituzioni dell'Alta Formazione Artistica, Musicale e Coreutica</t>
  </si>
  <si>
    <t>Sistema universitario e formazione post-universitaria</t>
  </si>
  <si>
    <t>Trasferimenti assistenziali a enti previdenziali, finanziamento nazionale spesa sociale, programmazione, monitoraggio e valutazione politiche sociali e di inclusione attiva</t>
  </si>
  <si>
    <t>Previdenza obbligatoria e complementare, assicurazioni sociali</t>
  </si>
  <si>
    <t>Politiche passive del lavoro e incentivi all'occupazione</t>
  </si>
  <si>
    <t>Coordinamento e integrazione delle politiche del lavoro e delle politiche sociali, innovazione e coordinamento amministrativo</t>
  </si>
  <si>
    <t>Politiche di regolamentazione in materia di rapporti di lavoro</t>
  </si>
  <si>
    <t>Flussi migratori per motivi di lavoro e politiche di integrazione sociale delle persone immigrate</t>
  </si>
  <si>
    <t>Sostegno alle politiche nazionali e comunitarie rivolte a promuovere la crescita ed il superamento degli squilibri socio-economici territoriali</t>
  </si>
  <si>
    <t>Regolamentazione e vigilanza sul settore finanziario</t>
  </si>
  <si>
    <t>Analisi, monitoraggio e controllo della finanza pubblica e politiche di bilancio</t>
  </si>
  <si>
    <t>Supporto all'azione di controllo, vigilanza e amministrazione generale della Ragioneria generale dello Stato sul territorio</t>
  </si>
  <si>
    <t>Gestione del sistema nazionale di difesa civile</t>
  </si>
  <si>
    <t>Previdenza obbligatoria e complementare, sicurezza sociale - trasferimenti agli enti ed organismi interessati</t>
  </si>
  <si>
    <t>Regolazioni contabili, restituzioni e rimborsi d'imposte</t>
  </si>
  <si>
    <t>Sicurezza democratica</t>
  </si>
  <si>
    <t>Oneri per il servizio del debito statale</t>
  </si>
  <si>
    <t>Politica economica e finanziaria in ambito internazionale</t>
  </si>
  <si>
    <t>Sostegno in favore di pensionati di guerra ed assimilati, perseguitati politici e razziali</t>
  </si>
  <si>
    <t>Partecipazione italiana alle politiche di bilancio in ambito UE</t>
  </si>
  <si>
    <t>Presidenza del Consiglio dei Ministri</t>
  </si>
  <si>
    <t>Sostegno allo sviluppo del trasporto</t>
  </si>
  <si>
    <t>Ricerca di base e applicata</t>
  </si>
  <si>
    <t>Organi costituzionali</t>
  </si>
  <si>
    <t>Protezione civile</t>
  </si>
  <si>
    <t>Sostegno allo sviluppo sostenibile</t>
  </si>
  <si>
    <t>Erogazioni a Enti territoriali per interventi di settore</t>
  </si>
  <si>
    <t>Concorso dello Stato al finanziamento della spesa sanitaria</t>
  </si>
  <si>
    <t>Rapporti finanziari con Enti territoriali</t>
  </si>
  <si>
    <t>Opere pubbliche e infrastrutture</t>
  </si>
  <si>
    <t>Istituzioni scolastiche non statali</t>
  </si>
  <si>
    <t>IRAP</t>
  </si>
  <si>
    <t>Rapporti con le confessioni religiose</t>
  </si>
  <si>
    <t>Incentivi alle imprese per interventi di sostegno</t>
  </si>
  <si>
    <t>Fondi di riserva e speciali</t>
  </si>
  <si>
    <t>Rimborsi del debito statale</t>
  </si>
  <si>
    <t>SPESE FINALI</t>
  </si>
  <si>
    <t>(dati in milioni di euro)</t>
  </si>
  <si>
    <t>SPESE IN CONTO CAPITALE</t>
  </si>
  <si>
    <t xml:space="preserve"> CP</t>
  </si>
  <si>
    <t>CS</t>
  </si>
  <si>
    <t>Redditi da lavoro dipendente</t>
  </si>
  <si>
    <t>Consumi intermedi</t>
  </si>
  <si>
    <t>Trasferimenti  correnti ad Amm.ni Pubbliche</t>
  </si>
  <si>
    <t xml:space="preserve">     Amministrazioni centrali</t>
  </si>
  <si>
    <t xml:space="preserve">     Amministrazioni locali</t>
  </si>
  <si>
    <t xml:space="preserve">                          - Regioni</t>
  </si>
  <si>
    <t xml:space="preserve">                          - Enti Locali</t>
  </si>
  <si>
    <t xml:space="preserve">                          - Altre</t>
  </si>
  <si>
    <t xml:space="preserve">      Enti previdenziali e assistenza sociale</t>
  </si>
  <si>
    <t>Trasferimenti correnti a famiglie e ISP</t>
  </si>
  <si>
    <t>Trasferimenti correnti a imprese</t>
  </si>
  <si>
    <t>Trasferimenti correnti a estero</t>
  </si>
  <si>
    <t>Risorse proprie UE</t>
  </si>
  <si>
    <t>Interessi passivi e redditi da capitale</t>
  </si>
  <si>
    <t>Poste correttive e compensative</t>
  </si>
  <si>
    <t>Ammortamenti</t>
  </si>
  <si>
    <t>Altre uscite correnti</t>
  </si>
  <si>
    <t>Investimenti fissi lordi</t>
  </si>
  <si>
    <t>Contributi agli investimenti ad Amm.ni Pubbliche</t>
  </si>
  <si>
    <t>Contributi agli investimenti ad imprese</t>
  </si>
  <si>
    <t>Contributi agli investimenti a famiglie e ISP</t>
  </si>
  <si>
    <t>Contributi agli investimenti ad Estero</t>
  </si>
  <si>
    <t>Altri trasferimenti in conto capitale</t>
  </si>
  <si>
    <t>Acquisizione  di attività finanziarie</t>
  </si>
  <si>
    <t>CP</t>
  </si>
  <si>
    <t>Missione</t>
  </si>
  <si>
    <t>Programma</t>
  </si>
  <si>
    <t>Totale Missione</t>
  </si>
  <si>
    <t>MINISTERO/CATEGORIA</t>
  </si>
  <si>
    <t>Redditi lavoro dipendente</t>
  </si>
  <si>
    <t>Trasferimenti correnti ad Amm.ni Pubbliche</t>
  </si>
  <si>
    <t>Risorse proprie Ue</t>
  </si>
  <si>
    <t xml:space="preserve">Investimenti fissi lordi </t>
  </si>
  <si>
    <t>Contributi agli investimenti ad Amministrazioni Pubbliche</t>
  </si>
  <si>
    <t>Contributi agli investimenti a estero</t>
  </si>
  <si>
    <t>Acquisizioni di attività finanziarie</t>
  </si>
  <si>
    <t>Rimborso passivita' finanziarie</t>
  </si>
  <si>
    <t>Economia e Finanze</t>
  </si>
  <si>
    <t>Sviluppo economico</t>
  </si>
  <si>
    <t>Lavoro</t>
  </si>
  <si>
    <t>Esteri</t>
  </si>
  <si>
    <t>Istruzione</t>
  </si>
  <si>
    <t>Interno</t>
  </si>
  <si>
    <t>Ambiente</t>
  </si>
  <si>
    <t>Infrastrutture e trasporti</t>
  </si>
  <si>
    <t>Difesa</t>
  </si>
  <si>
    <t>Politiche agricole</t>
  </si>
  <si>
    <t>Beni culturali</t>
  </si>
  <si>
    <t>Salute</t>
  </si>
  <si>
    <t>Totale</t>
  </si>
  <si>
    <t>Competenza</t>
  </si>
  <si>
    <t>Cassa</t>
  </si>
  <si>
    <t>ENTRATE TRIBUTARIE</t>
  </si>
  <si>
    <t>IMPOSTE DIRETTE</t>
  </si>
  <si>
    <t>IRPEF</t>
  </si>
  <si>
    <t>IRES</t>
  </si>
  <si>
    <t>Ritenute sui redditi di capitale</t>
  </si>
  <si>
    <t>Ritenuta sui dividendi</t>
  </si>
  <si>
    <t>Sostitutive art. 3 legge 662/96</t>
  </si>
  <si>
    <t>Sostitutive di tributi diretti</t>
  </si>
  <si>
    <t>IMU riserva erariale</t>
  </si>
  <si>
    <t>Altre imposte dirette</t>
  </si>
  <si>
    <t>IMPOSTE INDIRETTE</t>
  </si>
  <si>
    <t>AFFARI</t>
  </si>
  <si>
    <t xml:space="preserve">IVA (*)                                       </t>
  </si>
  <si>
    <t>Registro, bollo e sostitutiva</t>
  </si>
  <si>
    <t>Altre entrate da affari</t>
  </si>
  <si>
    <t>PRODUZIONE</t>
  </si>
  <si>
    <t>Oli minerali</t>
  </si>
  <si>
    <t>Altre entrate da produzione</t>
  </si>
  <si>
    <t>MONOPOLI</t>
  </si>
  <si>
    <t>Tabacchi</t>
  </si>
  <si>
    <t>Altre entrate da monopoli</t>
  </si>
  <si>
    <t>LOTTO, LOTTERIE ED ALTRE ATTIVITA' DI GIOCO</t>
  </si>
  <si>
    <t>Lotto</t>
  </si>
  <si>
    <t>Altre entrate da lotto, lotterie ed altre attività di gioco</t>
  </si>
  <si>
    <t>ENTRATE EXTRATRIBUTARIE</t>
  </si>
  <si>
    <t>Proventi speciali</t>
  </si>
  <si>
    <t>Contributi sociali</t>
  </si>
  <si>
    <t>Vendita beni e servizi</t>
  </si>
  <si>
    <t>Redditi da capitale</t>
  </si>
  <si>
    <t>Trasferimenti correnti</t>
  </si>
  <si>
    <t xml:space="preserve">      - da Regioni ed enti locali</t>
  </si>
  <si>
    <t xml:space="preserve">      - da Famiglie</t>
  </si>
  <si>
    <t xml:space="preserve">      - da Imprese</t>
  </si>
  <si>
    <t xml:space="preserve">      - altri trasferimenti correnti</t>
  </si>
  <si>
    <t>Altre entrate extratributarie</t>
  </si>
  <si>
    <t>ALIENAZ. ED AMMORTAMENTO DI BENI PATRIM. E RICOSSIONE DI CREDITI</t>
  </si>
  <si>
    <t>Rimborso di anticipazioni e riscossione di crediti</t>
  </si>
  <si>
    <t>Ammortamento di beni</t>
  </si>
  <si>
    <t>Altre entrate da alienazione</t>
  </si>
  <si>
    <t>TOTALE ENTRATE FINALI LORDE</t>
  </si>
  <si>
    <t>NB: eventuali scostamenti sono derivanti da arrotondamenti.</t>
  </si>
  <si>
    <t xml:space="preserve">1 - ENTRATE TRIBUTARIE   </t>
  </si>
  <si>
    <t>1.1 - Entrate correnti</t>
  </si>
  <si>
    <t>1.1.1 - Imposte dirette</t>
  </si>
  <si>
    <t>1.1.1.1 - IRE</t>
  </si>
  <si>
    <t>1.1.1.2 - IRES</t>
  </si>
  <si>
    <t>1.1.1.3 - Imposte sostitutive</t>
  </si>
  <si>
    <t>1.1.1.4 - Ritenute a titolo di imposta e d'acconto</t>
  </si>
  <si>
    <t>1.1.1.5 - Altri introiti diretti</t>
  </si>
  <si>
    <t>1.1.2.2 - Altre imposte sugli affari</t>
  </si>
  <si>
    <t>1.1.2.3 - Imposte sulla produzione, sui consumi e dogane</t>
  </si>
  <si>
    <t>1.1.2.4 - Monopoli</t>
  </si>
  <si>
    <t>1.1.2.5 - Lotto, lotterie ed altre attività di gioco</t>
  </si>
  <si>
    <t>1.2 - Entrate in conto capitale</t>
  </si>
  <si>
    <t>1.2.1 - Imposte dirette</t>
  </si>
  <si>
    <t>1.2.1.1 - Condoni, sanatorie ed introiti straordinari</t>
  </si>
  <si>
    <t>1.2.2 - Imposte indirette</t>
  </si>
  <si>
    <t>1.2.2.1 - Imposte sulle successioni e donazioni</t>
  </si>
  <si>
    <t>1.2.2.2 - Condoni, sanatorie ed introiti straordinari</t>
  </si>
  <si>
    <t xml:space="preserve">2 - ENTRATE EXTRA-TRIBUTARIE  </t>
  </si>
  <si>
    <t>2.1 - Entrate correnti</t>
  </si>
  <si>
    <t>2.1.1 - Proventi speciali</t>
  </si>
  <si>
    <t>2.1.2 - Contributi sociali</t>
  </si>
  <si>
    <t>2.1.3 - Vendita beni e servizi</t>
  </si>
  <si>
    <t>2.1.4 - Redditi da capitale</t>
  </si>
  <si>
    <t>di cui:</t>
  </si>
  <si>
    <t>- Dividendi</t>
  </si>
  <si>
    <t>2.1.5 - Poste correttive e compensative</t>
  </si>
  <si>
    <t>di cui: Risorse IVA U.E.</t>
  </si>
  <si>
    <t>2.1.6 - Trasferimenti</t>
  </si>
  <si>
    <t>2.1.6.1 - Da enti mutuo-previdenziali</t>
  </si>
  <si>
    <t>2.1.6.2 - Da Regioni</t>
  </si>
  <si>
    <t>2.1.6.3 - Da Comuni e Province</t>
  </si>
  <si>
    <t>2.1.6.4 - Da Cassa DEPOSITI e PRESTITI</t>
  </si>
  <si>
    <t>2.1.6.5 - Da altri enti pubblici</t>
  </si>
  <si>
    <t>2.1.6.6 - Da Famiglie</t>
  </si>
  <si>
    <t>- Multe, ammende e sanzioni in materia tributaria</t>
  </si>
  <si>
    <t>2.1.6.7 - Da imprese</t>
  </si>
  <si>
    <t>- R.C. auto</t>
  </si>
  <si>
    <t>2.1.6.8 - Da estero</t>
  </si>
  <si>
    <t>2.1.6.9 - Da Stato</t>
  </si>
  <si>
    <t>2.2 - Entrate in conto capitale</t>
  </si>
  <si>
    <t>2.2.1 - Condoni, sanatorie ed introiti straordinari</t>
  </si>
  <si>
    <t>2.2.2 - Altre entrate in conto capitale</t>
  </si>
  <si>
    <t>2.2.3 - Trasferimenti da Stato</t>
  </si>
  <si>
    <t xml:space="preserve">3 -  ALIENAZ. ED AMMORTAMENTO DI BENI </t>
  </si>
  <si>
    <t>3.1 - Entrate correnti</t>
  </si>
  <si>
    <t>3.1.1 - Rimborso di anticipazioni e riscossione di crediti</t>
  </si>
  <si>
    <t>3.2 - Entrate in conto capitale</t>
  </si>
  <si>
    <t>3.2.1 - Ammortamento di beni</t>
  </si>
  <si>
    <t>3.2.2 - Altre entrate in conto capitale</t>
  </si>
  <si>
    <t>TOTALE ENTRATE FINALI  LORDE</t>
  </si>
  <si>
    <t>- Altri trasferimenti da famiglie</t>
  </si>
  <si>
    <t>- Altri trasferimenti da imprese</t>
  </si>
  <si>
    <t>ENTRATE</t>
  </si>
  <si>
    <t xml:space="preserve">Alienazione ed ammortamenti di beni patrimoniali e riscossione dei crediti  </t>
  </si>
  <si>
    <t>Entrate finali</t>
  </si>
  <si>
    <t>SPESE</t>
  </si>
  <si>
    <t>Spese correnti (netto interessi)</t>
  </si>
  <si>
    <t xml:space="preserve">       Interessi</t>
  </si>
  <si>
    <t>Spese in conto capitale</t>
  </si>
  <si>
    <t>Spese finali</t>
  </si>
  <si>
    <t xml:space="preserve">      Rimborso prestiti</t>
  </si>
  <si>
    <t>RISULTATI DIFFERENZIALI</t>
  </si>
  <si>
    <t>Risparmio pubblico</t>
  </si>
  <si>
    <t>Saldo netto da finanziare</t>
  </si>
  <si>
    <t>Ricorso al mercato</t>
  </si>
  <si>
    <t>Alienazione ed ammortamenti di beni patrimoniali e riscossione dei crediti</t>
  </si>
  <si>
    <t>- Sostegno alle scuole non statali</t>
  </si>
  <si>
    <t>- Credito d'imposta fruito dalle Fondazioni bancarie per il contrasto della povertà</t>
  </si>
  <si>
    <t>Compartecipazione e regolazioni contabili ed altri trasferimenti alle autonomie speciali</t>
  </si>
  <si>
    <t>Interventi e cooperazione istituzionale nei confronti delle autonomie locali</t>
  </si>
  <si>
    <t>Elaborazione, quantificazione e assegnazione delle risorse finanziarie da attribuire agli enti locali</t>
  </si>
  <si>
    <t>Sicurezza delle strutture in Italia e all'estero e controlli ispettivi.</t>
  </si>
  <si>
    <t>Missioni internazionali</t>
  </si>
  <si>
    <t>Giustizia amministrativa</t>
  </si>
  <si>
    <t>Autogoverno della magistratura</t>
  </si>
  <si>
    <t>Sicurezza approvvigionamento, infrastrutture gas e petrolio e relativi mercati, relazioni comunitarie ed internazionali nel settore energetico</t>
  </si>
  <si>
    <t>Servizi postali</t>
  </si>
  <si>
    <t>Approntamento e impiego Carabinieri per la tutela forestale, ambientale e agroalimentare</t>
  </si>
  <si>
    <t>Regolamentazione e vigilanza  delle professioni sanitarie</t>
  </si>
  <si>
    <t>Sostegno, valorizzazione e tutela del settore dello spettacolo dal vivo</t>
  </si>
  <si>
    <t>Tutela e promozione dell'arte e dell'architettura contemporanea e delle periferie urbane</t>
  </si>
  <si>
    <t>Sostegno, valorizzazione e tutela del settore cinema e audiovisivo</t>
  </si>
  <si>
    <t>Istruzione del secondo ciclo</t>
  </si>
  <si>
    <t>Istruzione del primo ciclo</t>
  </si>
  <si>
    <t>Reclutamento e aggiornamento dei dirigenti scolastici e del personale scolastico per l'istruzione</t>
  </si>
  <si>
    <t>Politiche attive del lavoro, rete dei servizi per il lavoro e la formazione</t>
  </si>
  <si>
    <t>Contrasto al lavoro nero e irregolare, prevenzione e osservanza delle norme di legislazione sociale e del lavoro</t>
  </si>
  <si>
    <t>Sistemi informativi per il monitoraggio e lo sviluppo delle politiche sociali e del lavoro e servizi di comunicazione istituzionale</t>
  </si>
  <si>
    <t>Flussi migratori, interventi per lo sviluppo della coesione sociale, garanzia dei diritti, rapporti con le confessioni religiose</t>
  </si>
  <si>
    <t>Analisi e programmazione economico-finanziaria e gestione del debito e degli interventi finanziari</t>
  </si>
  <si>
    <t>Servizi finanziari e monetazione</t>
  </si>
  <si>
    <t>Accertamento e riscossione delle entrate e gestione dei beni immobiliari dello Stato</t>
  </si>
  <si>
    <t>Giurisdizione e controllo dei conti pubblici</t>
  </si>
  <si>
    <t>Oneri finanziari relativi alla gestione della tesoreria</t>
  </si>
  <si>
    <t>Servizi per le pubbliche amministrazioni nell'area degli acquisti e del trattamento economico del personale</t>
  </si>
  <si>
    <t>Politiche economico-finanziarie e di bilancio e tutela della finanza pubblica</t>
  </si>
  <si>
    <t>- Fondo ad Agenzia ex ICE- promozione imprese all'estero e attrazione degli investimenti esteri.</t>
  </si>
  <si>
    <t>- ISTAT</t>
  </si>
  <si>
    <t>- Ispettorato nazionale del lavoro (INL)</t>
  </si>
  <si>
    <t>- Agenzia nazionale per le politiche attive del lavoro (ANPAL)</t>
  </si>
  <si>
    <t>- Devoluzione quote entrate province Trento e Bolzano</t>
  </si>
  <si>
    <t>- Fondo per le regioni per l'acquisto dei medicinali innovativi e oncologici</t>
  </si>
  <si>
    <t>- Somme da trasferire ai centri d'impiego</t>
  </si>
  <si>
    <t>- Libri testo gratuiti</t>
  </si>
  <si>
    <t xml:space="preserve">- Trasferimenti a INAIL  </t>
  </si>
  <si>
    <t>- Trasferimenti ad altri enti</t>
  </si>
  <si>
    <t>- Rimborso spesa sanitaria all'estero</t>
  </si>
  <si>
    <t>- Termine ragionevole del processo-Somma da corrispondere a titolo di equa riparazione</t>
  </si>
  <si>
    <t>- CEI</t>
  </si>
  <si>
    <t>- Interessi su c/c di tesoreria</t>
  </si>
  <si>
    <t>- Interessi di mora</t>
  </si>
  <si>
    <t>- Interessi sui buoni postali fruttiferi</t>
  </si>
  <si>
    <t xml:space="preserve">- Titoli del debito pubblico </t>
  </si>
  <si>
    <t>- Altri interessi</t>
  </si>
  <si>
    <t>- Altre spese correnti</t>
  </si>
  <si>
    <t>- Interventi nel settore della Difesa</t>
  </si>
  <si>
    <t>- Interventi in materia di sicurezza, soccorso pubblico e repressioni frodi</t>
  </si>
  <si>
    <t>- Interventi opere in materia di amministrazione penitenziaria</t>
  </si>
  <si>
    <t>- Interventi nel settore dei trasporti</t>
  </si>
  <si>
    <t>- Strutture per accoglienza degli stranieri richiedenti asilo e profughi</t>
  </si>
  <si>
    <t>- Opere e interventi nel settore ambientale e nella difesa del suolo</t>
  </si>
  <si>
    <t>- Manutenzione, recupero e tutela del patrimonio storico-culturale</t>
  </si>
  <si>
    <t>- Opere e interventi per la scuola</t>
  </si>
  <si>
    <t>- Fondo sviluppo e coesione</t>
  </si>
  <si>
    <t>- Enti produttori servizi sanitari</t>
  </si>
  <si>
    <t>- Somme da assegnare al fondo di garanzia per le piccole e medie imprese</t>
  </si>
  <si>
    <t>- Oneri derivanti dalla partecipazione italiana agli aumenti di capitale nelle banche multilaterali di sviluppo</t>
  </si>
  <si>
    <t>(*) Le previsioni risultano al netto della quota da destinare alla U.E., pari a mln. di euro 2.400, considerata tra le "poste correttive e compensative"</t>
  </si>
  <si>
    <t>Missioni</t>
  </si>
  <si>
    <t>Legge di bilancio</t>
  </si>
  <si>
    <t>Manovra</t>
  </si>
  <si>
    <t>SEZIONE 3 -  Analisi delle spese</t>
  </si>
  <si>
    <t>- Opere e interventi nel settore idrico e dighe</t>
  </si>
  <si>
    <t>- Interventi ed opere per l’organizzazione giudiziaria</t>
  </si>
  <si>
    <t>- Interessi relativi a multe, ammende e sanzioni in materia tributaria</t>
  </si>
  <si>
    <t>- Altri redditi da capitale</t>
  </si>
  <si>
    <t>- Contenzioso tributario (commissioni tributarie) e Garanzia dei diritti del contribuente</t>
  </si>
  <si>
    <t>- Oneri per l'emissione e  la gestione debito pubblico</t>
  </si>
  <si>
    <t>- Funzionamento dell'organizzazione giudiziaria</t>
  </si>
  <si>
    <t>- di cui: Spese di giustizia</t>
  </si>
  <si>
    <t>- di cui: Spese per funzionamento uffici giudiziari</t>
  </si>
  <si>
    <t>-  Servizi penitenziari</t>
  </si>
  <si>
    <t>- Istruzione, Università e Ricerca</t>
  </si>
  <si>
    <t>- di cui: Funzionamento istituzioni scolastiche</t>
  </si>
  <si>
    <t>- di cui: Alternanza scuola lavoro</t>
  </si>
  <si>
    <t>- di cui: App per la formazione dei docenti</t>
  </si>
  <si>
    <t>- Sicurezza e soccorso pubblico</t>
  </si>
  <si>
    <t>- Difesa</t>
  </si>
  <si>
    <t>- Regolamentazione della circolazione stradale e servizi di motorizzazione</t>
  </si>
  <si>
    <t>- Informazione, prevenzione, vigilanza e controllo sanitari</t>
  </si>
  <si>
    <t>- Tutela dell'ambiente</t>
  </si>
  <si>
    <t>- Valorizzazione dei beni culturali e paesaggistici</t>
  </si>
  <si>
    <t>- Internazionalizzazione e promozione dell'Italia all'estero</t>
  </si>
  <si>
    <t>- Altre spese di funzionamento per interventi settoriali</t>
  </si>
  <si>
    <t>- Funzionamento generale dei Ministeri</t>
  </si>
  <si>
    <t>- Somme  assegnate alle regioni per il mancato gettito dell'IRAP derivante dalla riduzione della "NON SANITA'"</t>
  </si>
  <si>
    <t>- Fondo nazionale per l'infanzia e l'adolescenza finalizzato alla realizzazione di interventi nei comuni riservatari di cui alla legge n. 285 del 1997</t>
  </si>
  <si>
    <t>- Fondo nazionale per le politiche e i servizi dell'asilo degli immigrati</t>
  </si>
  <si>
    <t>- Fondo nazionale per il sistema integrato di educazione e di istruzione</t>
  </si>
  <si>
    <t>- Fondo unico per il welfare dello studente e per il diritto allo studio</t>
  </si>
  <si>
    <t>- di cui: Pensioni di invalidità</t>
  </si>
  <si>
    <t>- di cui: Fondo occupazione</t>
  </si>
  <si>
    <t>- di cui: apporto dello Stato all' ex INPDAP</t>
  </si>
  <si>
    <t>- di cui: Assegnazione Bonus bebè</t>
  </si>
  <si>
    <t>- Contributi per l'istituzione, l'avvio e la realizzazione di nuovi servizi marittimi per il trasporto combinato delle merci o il miglioramento dei servizi su rotte esistenti, in arrivo e/o partenza da porti</t>
  </si>
  <si>
    <t>- Assistenza stranieri e prima accoglienza profughi</t>
  </si>
  <si>
    <t>- Contributo al meccanismo di coordinamento per l’aiuto umanitario a favore dei rifugiati in Turchia</t>
  </si>
  <si>
    <t>- Fondo per la realizzazione del sistema tessera sanitaria convenzione con l'Agenzia delle Entrate</t>
  </si>
  <si>
    <t>- Interventi della regione Campania nei territori dei comuni ricadenti nella "terra dei fuochi"</t>
  </si>
  <si>
    <t>- Piano straordinario invasi</t>
  </si>
  <si>
    <t>- Somme da destinare alla ricostruzione dei territori interessati dal sisma 24/08/2016</t>
  </si>
  <si>
    <t>- Contributi a programmi straordinari di manutenzione della rete viaria di province e città metropolitane</t>
  </si>
  <si>
    <t>- Enti produttori servizi economici</t>
  </si>
  <si>
    <t>- Simest</t>
  </si>
  <si>
    <t>- Contributi in favore di operatori di rete per l'adeguamento degli impianti di trasmissione ed indennizzi a seguito della liberazione delle frequenze per il servizio televisivo digitale terrestre</t>
  </si>
  <si>
    <t>- Fondo per la realizzazione di opere di interconnessione di tratte autostradali</t>
  </si>
  <si>
    <t>- PCM di protezione civile</t>
  </si>
  <si>
    <t>- PCM di protezione civile : rischio sismico</t>
  </si>
  <si>
    <t>- Fondo rotativo per la crescita sostenibile</t>
  </si>
  <si>
    <t>Approntamento e impiego delle forze marittime</t>
  </si>
  <si>
    <t>- Fondo per il cinema e l'audiovisivo</t>
  </si>
  <si>
    <t>Sostegno al pluralismo dell'informazione</t>
  </si>
  <si>
    <t>Sostegno al reddito tramite la carta acquisti</t>
  </si>
  <si>
    <t>Tutela della privacy</t>
  </si>
  <si>
    <t>Famiglia, pari opportunità e situazioni di disagio</t>
  </si>
  <si>
    <t>Politiche abitative e riqualificazione periferie</t>
  </si>
  <si>
    <t>Diritto allo studio e sviluppo della formazione superiore</t>
  </si>
  <si>
    <t>- Fondo per le assunzioni di personale a tempo indeterminato per le amministrazioni dello stato</t>
  </si>
  <si>
    <t>- Somma da erogare per il finanziamento del CONI sport e salute spa</t>
  </si>
  <si>
    <t>- Fondo per il potenziamento delle iniziative in materia di sicurezza urbana da parte dei comuni</t>
  </si>
  <si>
    <t>- di cui Trasferimenti a  ex ENPALS</t>
  </si>
  <si>
    <t>- ENAV</t>
  </si>
  <si>
    <t>- Fondo per il reddito di cittadinanza</t>
  </si>
  <si>
    <t>- Fondo da utilizzare per favorire gli investimenti degli enti territoriali da realizzare attraverso l'utilizzo dei risultati di amministrazione degli esercizi precedenti</t>
  </si>
  <si>
    <t>- Fondo per la competitività e lo sviluppo</t>
  </si>
  <si>
    <t>- Crediti d'imposta - Soggetti danneggiati da sisma Lazio</t>
  </si>
  <si>
    <t>- Altre amministrazioni</t>
  </si>
  <si>
    <t>- Fondo per importante progetto di interesse comune europeo sulla microelettronica - IPCEI</t>
  </si>
  <si>
    <t>- Oneri derivanti dalle operazioni su garanzie da esposizione su derivati</t>
  </si>
  <si>
    <t>COMPETENZA 2021</t>
  </si>
  <si>
    <t>CASSA 2021</t>
  </si>
  <si>
    <t>Tavola 1.2 - Previsione  Legge di Bilancio 2019 - 2021 - CASSA</t>
  </si>
  <si>
    <t>-FAMIGLIE ED ISTITUZIONI SOCIALI PRIVATE: ALTRO</t>
  </si>
  <si>
    <t xml:space="preserve"> - Fondo politiche sociali</t>
  </si>
  <si>
    <t>di cui: contributo agli utenti finali per l'acquisto di apparecchiature di ricezione televisiva</t>
  </si>
  <si>
    <t>- di cui: Approntamento e impiego dei Carabinieri</t>
  </si>
  <si>
    <t>- di cui: attività dei Vigili del Fuoco</t>
  </si>
  <si>
    <t>- di cui: attività delle Capitanerie di Porto</t>
  </si>
  <si>
    <t>- di cui: Guardia di Finanza</t>
  </si>
  <si>
    <t>- di cui: Pubblica sicurezza</t>
  </si>
  <si>
    <t>- di cui: Servizi per la sicurezza dello Stato</t>
  </si>
  <si>
    <t>- di cui: Approntamento e impiego delle forze aeree</t>
  </si>
  <si>
    <t>- di cui: Approntamento e impiego delle forze navali</t>
  </si>
  <si>
    <t>- di cui: Approntamento e impiego delle forze terrestri</t>
  </si>
  <si>
    <t>- di cui: Pianificazione generale delle Forze Armate e approvvigionamenti militari</t>
  </si>
  <si>
    <t>- Contributi per l'erogazione di finanziamenti per contratti di sviluppo nel settore industriale</t>
  </si>
  <si>
    <t>- Conferimenti a banche, fondi e organismi internazionali</t>
  </si>
  <si>
    <t>- Buoni postali Fruttiferi</t>
  </si>
  <si>
    <t>Attuazione delle funzioni del Ministero dell'Interno sul territorio tramite le strutture centrali e le Prefetture - Uffici Territoriali del Governo</t>
  </si>
  <si>
    <t>Promozione dell'efficienza energetica , delle energie rinnovabili e regolamentazione del mercato energetico</t>
  </si>
  <si>
    <t>Innovazione, reti energetiche, sicurezza in ambito energetico e di georisorse</t>
  </si>
  <si>
    <t>Vigilanza sul sistema cooperativo, sulle società e sistema camerale</t>
  </si>
  <si>
    <t>Coordinamento dell'azione amministrativa e dei programmi per la competitività e lo sviluppo delle imprese, la comunicazione e l'energia</t>
  </si>
  <si>
    <t>Pianificazione, regolamentazione tecnica e valorizzazione dello spettro radio</t>
  </si>
  <si>
    <t>Promozione e valutazione dello sviluppo sostenibile, valutazioni e autorizzazioni ambientali</t>
  </si>
  <si>
    <t>Tutela e gestione delle risorse idriche e del territorio e prevenzione del rischio idrogeologico</t>
  </si>
  <si>
    <t>Promozione dell'economia circolare e gestione dei rifiuti</t>
  </si>
  <si>
    <t>Programmi e interventi per il governo dei cambiamenti climatici ed energie rinnovabili</t>
  </si>
  <si>
    <t>Tutela e valorizzazione dei territori rurali, montani e forestali</t>
  </si>
  <si>
    <t>Prevenzione e risanamento del danno ambientale e bonifiche</t>
  </si>
  <si>
    <t>Realizzazione attività di tutela in ambito territoriale</t>
  </si>
  <si>
    <t>Coordinamento e attuazione interventi per la sicurezza del patrimonio culturale e per le emergenze</t>
  </si>
  <si>
    <t>Programmazione e coordinamento dell'istruzione</t>
  </si>
  <si>
    <t>Sviluppo del sistema istruzione scolastica, diritto allo studio ed edilizia scolastica</t>
  </si>
  <si>
    <t>Istruzione terziaria non universitaria e formazione professionale</t>
  </si>
  <si>
    <t>Affidamento di appalti e concessioni, indirizzo e supporto all'attività contrattuale</t>
  </si>
  <si>
    <t>COMPETENZA 2022</t>
  </si>
  <si>
    <t>CASSA 2022</t>
  </si>
  <si>
    <t>Promozione della cultura e della lingua italiana all'estero</t>
  </si>
  <si>
    <t>Univeristà e ricerca</t>
  </si>
  <si>
    <t>Tavola 3.1.2a - Analisi delle spese per Ministeri e categorie economiche - Previsione competenza 2021</t>
  </si>
  <si>
    <t>Tavola 3.1.2b - Analisi delle spese per Ministeri e categorie economiche - Previsione cassa 2021</t>
  </si>
  <si>
    <t xml:space="preserve">Disegno di Legge di Bilancio 2021-2023 Legislazione vigente
</t>
  </si>
  <si>
    <t xml:space="preserve">Legge di Bilancio 2021-2023 
</t>
  </si>
  <si>
    <t xml:space="preserve">Legge di Bilancio 2021-2023
</t>
  </si>
  <si>
    <t>COMPETENZA 2023</t>
  </si>
  <si>
    <t>CASSA 2023</t>
  </si>
  <si>
    <t>Edilizia statale ed interventi speciali e per pubbliche calamità</t>
  </si>
  <si>
    <t>Pianificazione strategica di settore e sistemi stradali e autostradali</t>
  </si>
  <si>
    <t>Coordinamento e supporto amministrativo per le politiche della formazione superiore e della ricerca</t>
  </si>
  <si>
    <t>Formazione superiore e ricerca in ambito internazionale</t>
  </si>
  <si>
    <t>Tavola 3.2.1 - Riepilogo Missioni - Previsione Legge di Bilancio 2021-2023</t>
  </si>
  <si>
    <t>Tavola 3.1.2b - Analisi delle spese per Ministeri e categorie economiche - Previsione cassa 2023</t>
  </si>
  <si>
    <t>Tavola 3.1.2b - Analisi delle spese per Ministeri e categorie economiche - Previsione cassa 2022</t>
  </si>
  <si>
    <t>(*) Le previsioni risultano al netto della quota da destinare alla U.E. pari a mln. di euro 2.300, 2.400 e 2.500 rispettivamente per gli anni 2021, 2022 e 2023, che è considerata tra le "poste correttive e compensative"</t>
  </si>
  <si>
    <t>Tavola 2.2 - Bilancio dello Stato - Analisi delle entrate - Previsioni  2021</t>
  </si>
  <si>
    <t>Disegno di legge di bilancio 2021-2023 Legislazione vigente</t>
  </si>
  <si>
    <t>Legge di bilancio 2021-2023</t>
  </si>
  <si>
    <t>1.1.2 - Imposte indirette</t>
  </si>
  <si>
    <t>1.1.2.1 - IVA (*)</t>
  </si>
  <si>
    <t>Tavola 2.2 - Bilancio dello Stato - Analisi delle entrate - Previsioni  2022</t>
  </si>
  <si>
    <t>Tavola 2.2 - Bilancio dello Stato - Analisi delle entrate - Previsioni  2023</t>
  </si>
  <si>
    <t xml:space="preserve">1.1.2 - Imposte indirette </t>
  </si>
  <si>
    <t>Tavola 1.1 - Previsione Legge di Bilancio  2021 - 2023 -  COMPETENZA</t>
  </si>
  <si>
    <t>- ANAS</t>
  </si>
  <si>
    <t>- ISPRA</t>
  </si>
  <si>
    <t>- Provincia autonoma di Trento e Bolzano - regolazioni contabili</t>
  </si>
  <si>
    <t>- Fondo ordinario per il finanziamento dei bilanci degli enti locali</t>
  </si>
  <si>
    <t>- Fondo consolidato per il finanziamento dei bilanci degli Enti locali</t>
  </si>
  <si>
    <t>- Contributo ai liberi consorzi e alle citta metropolitane della regione siciliana a titolo di parziale concorso alla finanza pubblica da parte dei medesimi enti</t>
  </si>
  <si>
    <t>- Fondo per il sostegno degli enti in deficit strutturale</t>
  </si>
  <si>
    <t>- Somme da assegnare agli Irccs</t>
  </si>
  <si>
    <t>- Compensazione autorità di sistema portuale dei mancati introiti dovuti al calo del traffico dei passeggeri e dei crocieristi</t>
  </si>
  <si>
    <t>- di cui:  Finanziamento degli oneri derivanti dalla confluenza dell'inpdai al fondo pensioni lavoratori dipendenti</t>
  </si>
  <si>
    <t>- di cui: Sgravi contributivi</t>
  </si>
  <si>
    <t xml:space="preserve">- Ferrovie </t>
  </si>
  <si>
    <t xml:space="preserve">- Contributi alle concessionarie dei servizi di telecomunicazioni a titolo di rimborso delle agevolazioni tariffarie per le imprese editrici </t>
  </si>
  <si>
    <t>- Restituzione compensazione oneri gravanti sugli autotrasportatori per effetto degli incrementi di accisa sul gasolio per autotrazione</t>
  </si>
  <si>
    <t>- Contributo a fondo perduto ai soggetti esercenti attività di impresa, di lavoro autonomo e di reddito agrario, titolari di partita IVA</t>
  </si>
  <si>
    <t xml:space="preserve">- Contributo alle imprese che effettuano servizi di trasporto ferroviario di passeggeri e merci non soggetti a obblighi di servizio pubblico </t>
  </si>
  <si>
    <t>- Cofinanziamento a fondo perduto per l'internazionalizzazione delle PMI</t>
  </si>
  <si>
    <t>- Contributi per servizi di trasporto ferroviario intermodale in connessione con nodi logistici e portuali</t>
  </si>
  <si>
    <t>- Voucher per l'assunzione di manager per l'innovazione nelle pmi</t>
  </si>
  <si>
    <t>- Fondo per incentivare l'utilizzo di strumenti di pagamento elettronici</t>
  </si>
  <si>
    <t>- Fondo per l’istruzione e la formazione tecnica superiore</t>
  </si>
  <si>
    <t>- Fondo previdenza personale Finanze e Fondo assistenza finanzieri</t>
  </si>
  <si>
    <t>- Fondo per interventi straordinari volti a rilanciare il dialogo e la cooperazione con i paesi africani e con altri paesi d'importanza prioritaria per i movimenti migratori</t>
  </si>
  <si>
    <t>- Partecipazione all’European Peace Facility</t>
  </si>
  <si>
    <t xml:space="preserve"> -Interessi su mutui CDP</t>
  </si>
  <si>
    <t>- Vincite altri giochi</t>
  </si>
  <si>
    <t>- Canoni RAI-TV spettanti alla RAI</t>
  </si>
  <si>
    <t>- Fondo  "lotteria dei corrispettivi"</t>
  </si>
  <si>
    <t>- Restituzione delle cauzioni versate dai concessionari dei giochi</t>
  </si>
  <si>
    <t>- Spese derivanti dal contenzioso in materia di giochi e lotterie</t>
  </si>
  <si>
    <t>- Vincite gioco del lotto</t>
  </si>
  <si>
    <t xml:space="preserve"> - Fondo spese obbligatorie</t>
  </si>
  <si>
    <t xml:space="preserve"> - Fondo spese impreviste</t>
  </si>
  <si>
    <t>-  Fondo speciale di parte corrente</t>
  </si>
  <si>
    <t>-  Fondo 5 per mille - Stato</t>
  </si>
  <si>
    <t xml:space="preserve"> - Fondo perenti di parte corrente</t>
  </si>
  <si>
    <t xml:space="preserve"> - Fondo elezioni </t>
  </si>
  <si>
    <t xml:space="preserve">- Fondo assegno universale e servizi alla famiglia </t>
  </si>
  <si>
    <t>- Fondo per l’estensione delle misure di sostegno economico nelle aree del territorio nazionale caratterizzate da un più elevato rischio epidemiologico</t>
  </si>
  <si>
    <t>- Fondo perequativo delle misure fiscali e di ristoro per emergenza COVID-19</t>
  </si>
  <si>
    <t>- Fondo relativo all'esonero contributivo nel settore sportivo dilettantistico</t>
  </si>
  <si>
    <t>- Fondo per l'attuazione della delega fiscale, per la fedeltà fiscale, per l'assegno universale e servizi alla famiglia</t>
  </si>
  <si>
    <t>- Fondo per il sostegno del ruolo di cura e di assistenza del caregiver familiare</t>
  </si>
  <si>
    <t>- Altri interventi in conto capitale minori di carattere settoriale</t>
  </si>
  <si>
    <t>. Fondo di rotazione per l'attuazione del Next Generation EU - Italia</t>
  </si>
  <si>
    <t>- Contributo quindicennale Sicilia per definizione rapporti finanziari pregressi relativi a imposte su assicurazioni RC auto</t>
  </si>
  <si>
    <t xml:space="preserve"> - Fondo unico per l'edilizia scolastica                  </t>
  </si>
  <si>
    <t>- Realizzazione delle ciclovie turistiche e interventi per la sicurezza della ciclabilità cittadina</t>
  </si>
  <si>
    <t>- Contributo alle province delle regioni a statuto ordinario per investimenti per la messa in sicurezza e la manutenzione di strade e scuole</t>
  </si>
  <si>
    <t>- Fondo di sostegno ai comuni marginali</t>
  </si>
  <si>
    <t>- Somme destinate alla realizzazione dell'evento olimpiadi invernali 2026-interventi stradali</t>
  </si>
  <si>
    <t>- Fondo per lo sviluppo delle reti ciclabili urbane</t>
  </si>
  <si>
    <t>- Ferrovie in regime di concessione e gestione governativa</t>
  </si>
  <si>
    <t>- Ferrovie</t>
  </si>
  <si>
    <t>- Interventi nel settore aeronautico ed aerospaziale</t>
  </si>
  <si>
    <t>- Blockchain, internet of things e interventi volti a favorire lo sviluppo delle tecnologie e delle applicazioni di intelligenza artificiale</t>
  </si>
  <si>
    <t>- Fondo per la salvaguardia dei livelli occupazionali e la prosecuzione dell'attività d'impresa</t>
  </si>
  <si>
    <t>- Fondo di investimento per lo sviluppo delle PMI del settore aeronautico e della green economy</t>
  </si>
  <si>
    <t>- Fondo per la messa in sicurezza dei ponti e viadotti delle città metropolitane e delle province</t>
  </si>
  <si>
    <t>- di cui  Partecipazione dell'Italia al Centro europeo di ricerche nucleari (CERN) e all'Agenzia internazionale dell'energia atomica (AIEA)</t>
  </si>
  <si>
    <t>- PCM - Somma per gli investimenti strutturali e infrastrutturali urgenti per la mitigazione del rischio idraulico e idrogeologico</t>
  </si>
  <si>
    <t>- PCM: Fondo per l’attrazione di investimenti in aree dismesse e per beni dismessi</t>
  </si>
  <si>
    <t>- Fondo da trasferire alla PCM per la ricerca biomedica - Fondazione RIMED</t>
  </si>
  <si>
    <t>- di cui: Fondo indennizzo risparmiatori</t>
  </si>
  <si>
    <t>- Fondo speciale di conto capitale</t>
  </si>
  <si>
    <t>- Fondo riassegnazione residui perenti</t>
  </si>
  <si>
    <t>- Fondi opere strategiche</t>
  </si>
  <si>
    <t>- Fondo da ripartire per la realizzazione di progetti sostenibili relativi al programma "green new deal"</t>
  </si>
  <si>
    <t>- Fondo perequativo infrastrutturale</t>
  </si>
  <si>
    <t>- Fondo apporti al patrimonio destinato di CDP</t>
  </si>
  <si>
    <t>- Somme per i programmi di sviluppo e rafforzamento patrimoniale delle società soggette a controllo dello Stato</t>
  </si>
  <si>
    <t xml:space="preserve">Legge di bilancio 2021-2023
</t>
  </si>
  <si>
    <r>
      <t>Tavola 3.1.5 - Analisi delle spese - previsione 2021-2023 - Legge di bilancio 2021 (</t>
    </r>
    <r>
      <rPr>
        <i/>
        <sz val="10"/>
        <rFont val="Calibri"/>
        <family val="2"/>
      </rPr>
      <t>dati in milioni di euro</t>
    </r>
    <r>
      <rPr>
        <b/>
        <sz val="10"/>
        <rFont val="Calibri"/>
        <family val="2"/>
      </rPr>
      <t>)</t>
    </r>
  </si>
  <si>
    <t xml:space="preserve">- REGIONI </t>
  </si>
  <si>
    <t>- ALTRI TRASFERIMENTI AD AMMINISTRAZIONI  LOCALI</t>
  </si>
  <si>
    <t>Variazioni effetti provvedimenti approvati dopo la presentazione del DDLB*</t>
  </si>
  <si>
    <t>* Comprende le variazioni relative ai seguenti provvedimenti: modifiche emendative al D.L. 14 agosto 2020, n.104, convertito con modificazioni dalla L. 13 ottobre 2020, n.126; D.L. 7 ottobre 2020, n.125, convertito con modificazioni dalla L. 27 novembre 2020, n.159; D.L. 28 ottobre 2020, n.137; D.L. 9 novembre 2020, n.149; D.L. 23 novembre 2020, n.154; D.L. 30 novembre 2020, n.157</t>
  </si>
  <si>
    <t>- Fondo per la riduzione del carico fiscale sui lavoratori dipendenti</t>
  </si>
  <si>
    <t>- Somme da corrispondere per favorire l'incremento degli investimenti sul territorio</t>
  </si>
  <si>
    <t>- Altre acquisizioni</t>
  </si>
  <si>
    <t>1.1.2.1 - IVA (**)</t>
  </si>
  <si>
    <t>(**) Le previsioni risultano al netto della quota da destinare alla U.E., pari a mln. di euro 2.300, considerata tra le "poste correttive e compensative"</t>
  </si>
  <si>
    <t>- Fondo ad Agenzia ex ICE- promozione imprese all'estero e attrazione degli investimenti esteri</t>
  </si>
  <si>
    <t>-Devoluzione alle regioni a Statuto speciale del gettito di entrate erariali alle stesse spettanti in quota fissa e variabile</t>
  </si>
  <si>
    <t>-Somme da erogare alle regioni a statuto ordinario a titolo di compartecipazione all'IVA</t>
  </si>
  <si>
    <t>- Compensazione alle aziende del trasporto pubblico regionale di passeggeri dei minori ricavi tariffari derivanti da emergenza COVID-19</t>
  </si>
  <si>
    <t xml:space="preserve"> -Somma da erogare alle regioni a statuto ordinario a titolo di quota non sanità della compartecipazione IVA</t>
  </si>
  <si>
    <t>- Fondo per il sostegno alle locazioni</t>
  </si>
  <si>
    <t>- Fondo per l'assistenza alle persone con disabilità grave prive del sostegno familiare</t>
  </si>
  <si>
    <t>- Fondo da assegnare alle regioni per fronteggiare le spese relative all'assistenza per l'autonomia e la comunicazione personale degli alunni con disabilità fisiche o sensoriali</t>
  </si>
  <si>
    <t>- Somme da assegnare alla regione Sicilia per consentire la riduzione dei disagi derivanti dalla condizione di insularità</t>
  </si>
  <si>
    <t>- Fondo derivante dalle sanzioni amministrative irrogate dall' autorità garante della concorrenza e del mercato da destinare ad iniziative a favore dei consumatori</t>
  </si>
  <si>
    <t>- Federalismo Municipale - Fondo sperimentale di equilibrio per le provincie delle regioni a statuto ordinario</t>
  </si>
  <si>
    <t>- Trattamento integrativo per la riduzione del cuneo fiscale</t>
  </si>
  <si>
    <t>- Indennizzi e risarcimenti per danni trasfusionali</t>
  </si>
  <si>
    <t>- Carta elettronica diciottenni</t>
  </si>
  <si>
    <t>- Termine ragionevole del processo-Somma da corrispondere a titolo di equa riparazione dei danni subiti</t>
  </si>
  <si>
    <t>- Fondo per la lotta e alla povertà e all'esclusione sociale</t>
  </si>
  <si>
    <t>- Comitato centrale albo autotrasportatori</t>
  </si>
  <si>
    <t>- Fondo per la compensazione dei danni da COVID-19 subiti dagli operatori nazionali in possesso del prescritto Certificato di Operatore Aereo</t>
  </si>
  <si>
    <t>- Contributo alle imprese che effettuano servizi di trasporto ferroviario di passeggeri e merci non soggetti a obblighi di servizio pubblico danneggiate da emergenza COVID-19</t>
  </si>
  <si>
    <t>- Fondo di parte corrente per far fronte alle emergenze dei settori dello spettacolo, del cinema e dell'audiovisivo a seguito delle misure di contenimento del COVID-19</t>
  </si>
  <si>
    <t>- Spesa per interessi e ogni altro onere derivante dalla gestione e movimentazione della liquidità giacente sul conto disponibilità</t>
  </si>
  <si>
    <t>- Interessi su mutui per realizzazione sistema Alta velocità/Alta capacità</t>
  </si>
  <si>
    <t>- Versamento alla contabilità speciale "fondi di bilancio" per compensazioni e rimborsi di imposta</t>
  </si>
  <si>
    <t>- Fondi per le esigenze indifferibili</t>
  </si>
  <si>
    <t xml:space="preserve">- Fondo per la disabilità e la non autosufficienza </t>
  </si>
  <si>
    <t xml:space="preserve">- Fondi di parte corrente alimentati dalle risorse finanziarie rivenienti dal riaccertamento dei residui passivi perenti </t>
  </si>
  <si>
    <t>- Fondo per il recepimento della normativa europea</t>
  </si>
  <si>
    <t>- Interventi nel settore della difesa</t>
  </si>
  <si>
    <t>- Altre spese in conto capitale per il funzionamento dei ministeri</t>
  </si>
  <si>
    <t>-Altri interventi in conto capitale minori di carattere settoriale</t>
  </si>
  <si>
    <t>- Fondo rotazione politiche comunitarie</t>
  </si>
  <si>
    <t>- Fondo per la realizzazione del sistema tessera sanitaria- convenzione con l'Agenzia delle Entrate</t>
  </si>
  <si>
    <t>- Altri contributi a investimenti a regioni</t>
  </si>
  <si>
    <t>- Contributo speciale alla regione Calabria per interventi di tutela del patrimonio forestale</t>
  </si>
  <si>
    <t>- Spese per la realizzazione del sistema idroviario padano-veneto</t>
  </si>
  <si>
    <t>- Contributo alla regione siciliana per le spese di manutenzione straordinaria di strade e scuole da destinare ai liberi consorzi e città metropolitane</t>
  </si>
  <si>
    <t>- Contributo alla regione Friuli Venezia Giulia per spese di investimento per la manutenzione straordinaria di strade, scuole e immobili e per la realizzazione di opere idrauliche e idrogeologiche per la prevenzione di danni atmosferici</t>
  </si>
  <si>
    <t>- Fondo per la messa in sicurezza dei ponti esistenti, la realizzazione di nuovi e la sostituzione di quelli esistenti sul bacino del Po</t>
  </si>
  <si>
    <t>- Contributo ai comuni per investimenti in progetti di rigenerazione urbana per la riduzione dei fenomeni di marginalizzazione e degrado sociale e per il miglioramento della qualità del decoro urbano e del tessuto sociale e ambientale</t>
  </si>
  <si>
    <t>- Contributo ai comuni per interventi relativi ad opere pubbliche di messa in sicurezza, ristrutturazione o costruzione di edifici di proprietà dei comuni destinati ad asili nido</t>
  </si>
  <si>
    <t>- Contributo ai progetti di fattibilità tecnica ed economica e dei progetti definitivi di opere degli enti locali</t>
  </si>
  <si>
    <t>- Somme da trasferire agli Uffici speciali per L'Aquila e comuni del cratere per ricostruzione e rilancio- sisma 2009</t>
  </si>
  <si>
    <t>- Somme destinate alla realizzazione dell'evento Olimpiadi invernali 2026-interventi stradali</t>
  </si>
  <si>
    <t>- Contributi per Venezia</t>
  </si>
  <si>
    <t>- Programma innovativo nazionale per la qualità dell'abitare</t>
  </si>
  <si>
    <t>- Enti locali produttori di servizi assistenziali, ricreativi e culturali</t>
  </si>
  <si>
    <t>- Spese da destinare alla prosecuzione degli interventi volti all'utilizzo di modalità di trasporto alternative al trasporto stradale e all'ottimizzazione della catena logistica</t>
  </si>
  <si>
    <t>- Promozione e realizzazione di progetti di ricerca applicata, di trasferimento tecnologico e formazione su tecnologie avanzate</t>
  </si>
  <si>
    <t>- Fondo per la realizzazione di un piano straordinario per la rigenerazione olivicola della Puglia</t>
  </si>
  <si>
    <t>- Somme da destinare alle linee della metropolitana di Roma, anche per l'acquisto di materiale rotabile</t>
  </si>
  <si>
    <t>- Calamità naturali: somme destinate alla ricostruzione delle aree colpite dagli eventi sismici della Regione Molise e dell'area etnea</t>
  </si>
  <si>
    <t>- PCM - somme per Agenzia spaziale europea e per la realizzazione di programmi spaziali nazionali ed in cooperazione internazionale</t>
  </si>
  <si>
    <t>-PCM: riqualificazione zone connesse a eventi storici</t>
  </si>
  <si>
    <t>- Fondo da ripartire per il finanziamento del rilancio degli investimenti delle amministrazioni centrali dello Stato</t>
  </si>
  <si>
    <t>- Fondo per l'accelerazione delle attività di ricostruzione a seguito degli eventi sismici del 2016 e 2017</t>
  </si>
  <si>
    <t>- Fondi di conto capitale alimentati dalle risorse finanziarie rivenienti dal riaccertamento dei residui passivi perenti</t>
  </si>
  <si>
    <t>- Fondo per la progettazione di fattibilità delle infrastrutture e degli insediamenti prioritari per lo sviluppo del Paese, nonché per la project review delle infrastrutture già finanziate</t>
  </si>
  <si>
    <t>- Fondo per la costituzione di una società per l'esercizio di attività di impresa nel settore del trasporto aereo di persone e merci</t>
  </si>
  <si>
    <t>- Mutui CDP</t>
  </si>
  <si>
    <t>- Fondo per le assunzioni di personale a tempo indeterminato per le amministrazioni dello Stato</t>
  </si>
  <si>
    <t>- Enti di ricerca esclusi ISTAT e ISPRA</t>
  </si>
  <si>
    <t>- Somme da trasferire alla Cassa per i servizi energetici e ambientali per la compensazione alle imprese fornitrici di energia elettrica e gas naturale delle agevolazioni tariffarie concesse alle famiglie economicamente svantaggiate</t>
  </si>
  <si>
    <t>- Trasporto pubblico locale anche ferroviario, nelle regioni a statuto ordinario</t>
  </si>
  <si>
    <t>- Trasporto pubblico locale anche ferroviario nelle regioni a statuto ordinario</t>
  </si>
  <si>
    <t>- Somme da destinare al rimborso alle regioni e province autonome per le spese sostenute dagli enti del servizio sanitario regionale per l'assistenza sanitaria e le rette di spedalità agli stranieri bisognosi, nonché spese connesse</t>
  </si>
  <si>
    <t>- Contributo alla regione Sardegna ai sensi del punto 5 dell'accordo del 7 novembre 2019</t>
  </si>
  <si>
    <t>- Trasferimento alla regione Valle d'Aosta per compensazione perdita di gettito accisa su energia elettrica, spiriti e birra</t>
  </si>
  <si>
    <t>- Regione Friuli-Venezia Giulia - regolazioni contabili</t>
  </si>
  <si>
    <t>-Devoluzione alle regioni a statuto speciale del gettito di entrate erariali alle stesse spettanti in quota fissa e variabile</t>
  </si>
  <si>
    <t>- Contributo a favore delle province e delle città metropolitane delle regioni a statuto ordinario</t>
  </si>
  <si>
    <t>- Contributo a favore delle province e delle città metropolitane per le spese connesse alle funzioni della viabilità e dell'edilizia scolastica</t>
  </si>
  <si>
    <t>- Fondo consolidato per il finanziamento dei bilanci degli enti locali</t>
  </si>
  <si>
    <t>-di cui: ape sociale</t>
  </si>
  <si>
    <t>-di cui: opzione donna</t>
  </si>
  <si>
    <t>- Fondo di rotazione per la solidarietà alle vittime dei reati di tipo mafioso, delle richieste estorsive, dell'usura e dei reati intenzionali violenti nonché agli orfani per crimini domestici</t>
  </si>
  <si>
    <t>- Enti di ricerca minori</t>
  </si>
  <si>
    <t>- Fondo per la realizzazione del sistema tessera sanitaria-convenzione con l'Agenzia delle Entrate</t>
  </si>
  <si>
    <t>- Somma da assegnare al comune di Roma per il piano di rientro finanziario</t>
  </si>
  <si>
    <t xml:space="preserve">- Contributi ai comuni per investimenti per la messa in sicurezza del territorio e di edifici pubblici </t>
  </si>
  <si>
    <t>- Somme destinate alla tranvia di Firenze</t>
  </si>
  <si>
    <t>- Somme da assegnare per la continuità degli interventi del nuovo tunnel del Brennero</t>
  </si>
  <si>
    <t>- PCM protezione civile</t>
  </si>
  <si>
    <t>-di cui: Pensionamenti anticipati - quota 100</t>
  </si>
  <si>
    <t xml:space="preserve"> - Altre amministrazioni centrali</t>
  </si>
  <si>
    <t>- Contributi da corrispondere alle regioni a statuto ordinario per la messa in sicurezza di edifici e territorio</t>
  </si>
  <si>
    <t>Tributarie*</t>
  </si>
  <si>
    <t>Extra Tributarie*</t>
  </si>
  <si>
    <t>Extra Tributarie**</t>
  </si>
  <si>
    <t>(*) Le previsioni risultano al netto della quota IVA da destinare alla U.E. pari a mln. di euro 2.300, 2.400 e 2.500 rispettivamente per gli anni 2021, 2022 e 2023, che è considerata tra le "poste correttive e compensative"</t>
  </si>
  <si>
    <t>(**) Le previsioni comprendono la quota IVA da destinare alla U.E. pari a mln. di euro 2.300, 2.400 e 2.500 rispettivamente per gli anni 2021, 2022 e 2023, che è considerata tra le "poste correttive e compensative"</t>
  </si>
  <si>
    <t>Tavola 3.1.1 - Analisi delle spese per categorie economiche - Previsione 2021-2023</t>
  </si>
  <si>
    <t>Tavola 3.1.3a - Analisi delle spese per Ministeri e categorie economiche - Previsione competenza 2022</t>
  </si>
  <si>
    <t>Tavola 3.1.4a - Analisi delle spese per Ministeri e categorie economiche - Previsione competenza 2023</t>
  </si>
  <si>
    <t xml:space="preserve">- Concorso statale a indennizzi a favore dei soggetti danneggiati da complicanze legate a vaccinazioni obbligatorie, trasfusioni ed emoderivati </t>
  </si>
  <si>
    <t>- Ristoro per minori entrate derivanti da soppressione imposta regionale sulla benzina per autotrazione</t>
  </si>
  <si>
    <t>- Contributo a favore delle regioni a statuto speciale e delle province autonome di Trento e Bolzano ai sensi dei punti 9 e 10 dell'accordo quadro anno 2020 in materia di finanza pubblica</t>
  </si>
  <si>
    <t>- Contributi per gli interventi dei comuni e delle province</t>
  </si>
  <si>
    <t>- Contributo conseguente alla stima del gettito dell'imposta comunale sugli immobili relativo agli anni 2009 e 2010</t>
  </si>
  <si>
    <t>- Realizzazione metropolitana M4 e M5 Milano</t>
  </si>
  <si>
    <t>- Fondo " Programma sperimentale buono mobilità"</t>
  </si>
  <si>
    <t xml:space="preserve">TOTALE SPESE </t>
  </si>
  <si>
    <t>TOTALE SPESE al netto degli interessi</t>
  </si>
  <si>
    <t>- Somme da assegnare al sistema metropolitana di Torino</t>
  </si>
  <si>
    <t>- Rimborso alle regioni e province autonome per le spese sostenute dagli enti del servizio sanitario regionale per l'assistenza sanitaria e le rette di spedalità agli stranieri bisognosi, nonché spese connesse</t>
  </si>
  <si>
    <t>- Fondo derivante dalle sanzioni amministrative irrogate dall'Autorità garante della concorrenza e del mercato da destinare ad iniziative a favore dei consumatori</t>
  </si>
  <si>
    <t>- Fondo ai comuni per ristoro minori entrate da esenzione IMU per il settore turistico</t>
  </si>
  <si>
    <t>-di cui: Reddito di cittadinanza</t>
  </si>
  <si>
    <t xml:space="preserve"> - Accordi Africa Caraibi Pacifico, partecipazione a iniziative europee a favore dei paesi della politica di vicinato, nonché adesione dell'Italia a centri di ricerca europei su materie economiche e finanziarie</t>
  </si>
  <si>
    <t>-Fondo da ripartire per interventi volti al potenziamento della promozione della cultura e della lingua italiana all'estero</t>
  </si>
  <si>
    <t>- Fondo per le esigenze emergenziali del sistema dell'università, delle istituzioni dell'alta formazione artistica, musicale e coreutica e degli enti di ricerca</t>
  </si>
  <si>
    <t>- Interventi ed opere in materia di amministrazione penitenziaria</t>
  </si>
  <si>
    <t>- Somme da trasferire all'Agenzia delle entrate-Riscossione, per salvaguardare l'equilibrio economico-finanziario dell'ente Riscossione Sicilia spa</t>
  </si>
  <si>
    <t>- Somme aggiuntive da trasferire alla regione Sardegna per spese di investimento in base all'accordo del 7 novembre 2019</t>
  </si>
  <si>
    <t>- di cui: somma da trasferire alla Grecia per i profitti derivanti dai titoli di stato greci presenti nel portafoglio Securities Markets</t>
  </si>
  <si>
    <t>- Fondo ricostruzione - sisma Emilia</t>
  </si>
  <si>
    <t>- Fondo per la lotta alla povertà e all'esclusione sociale</t>
  </si>
  <si>
    <t>- Somma da versare alla Rai per l'esenzione dal pagamento del canone annuo di abbonamento alle radiodiffusioni concessa agli anziani a basso reddito e ai centri sociali per anziani</t>
  </si>
  <si>
    <t xml:space="preserve"> - Accordi Africa Caraibi Pacifico, partecipazione a iniziative europee a favore dei Paesi della politica di vicinato, nonché adesione dell'Italia a centri di ricerca europei su materie economiche e finanziarie</t>
  </si>
  <si>
    <t>- Canone RAI-TV spettanti alla RAI</t>
  </si>
  <si>
    <t>POSTE CORRETTIVE E COMPENSATIVE</t>
  </si>
  <si>
    <t>- Altre poste correttive e compensative</t>
  </si>
  <si>
    <t>- Interventi e opere per l’organizzazione giudiziaria</t>
  </si>
  <si>
    <t>- Interventi e opere in materia di amministrazione penitenziaria</t>
  </si>
  <si>
    <t>- Contributo alla regione Friuli Venezia Giulia per le spese di investimento per la manutenzione straordinaria di strade, scuole e immobili e per la realizzazione di opere idrauliche e idrogeologiche per la prevenzione di danni atmosferici</t>
  </si>
  <si>
    <t>- Somme da assegnare alla metropolitana di Torino</t>
  </si>
  <si>
    <t>CONTRIBUTI AGLI INVESTIMENTI  A FAMIGLIE E AD ISTITUZIONI SOCIALI PRIVATE</t>
  </si>
  <si>
    <t>-A FAMIGLIE ED ISTITUZIONI SOCIALI PRIVATE</t>
  </si>
  <si>
    <t>- Trasferimento a regione Valle d'Aosta per compensazione perdita di gettito accisa su energia elettrica, spiriti e birra</t>
  </si>
  <si>
    <t>- Contributo alla città metropolitana di Cagliari e alle province della regione Sardegna a titolo di parziale concorso alla finanza pubblica da parte dei medesimi enti</t>
  </si>
  <si>
    <t>- Canone RAI-TV spettante alla RAI</t>
  </si>
  <si>
    <t>-Somma da versare alla Rai per l'esenzione dal pagamento del canone annuo di abbonamento alle radiodiffusioni concessa agli anziani a basso reddito e ai centri sociali per anziani</t>
  </si>
  <si>
    <t>- Altri contributi a investimenti ad enti locali</t>
  </si>
  <si>
    <t>CONTRIBUTI AGLI INVESTIMENTI ALL'ESTERO</t>
  </si>
  <si>
    <t xml:space="preserve">       (dati in milioni di euro)</t>
  </si>
  <si>
    <t>Tavola 2.1 - Sintesi delle entrate - Previsione  Legge di bilancio 2021-2023</t>
  </si>
  <si>
    <t xml:space="preserve">     Amministrazioni centrali (*)</t>
  </si>
  <si>
    <t>(*) Comprende gli stanziamenti previsti in via di anticipazione per il programma NGEU</t>
  </si>
  <si>
    <t>Economia e finanze</t>
  </si>
  <si>
    <t>Totale spese correnti</t>
  </si>
  <si>
    <t>Totale spese conto capitale</t>
  </si>
  <si>
    <t>Organi costituzionali, a rilevanza costituzionale e Presidenza del Consiglio dei Ministri</t>
  </si>
  <si>
    <t xml:space="preserve"> - Presidenza del consiglio dei Ministri</t>
  </si>
  <si>
    <t>- Agenzia Italiana per iniziative di cooperazione internazionale</t>
  </si>
  <si>
    <t>- Contributo a favore delle regioni a Statuto Speciale e delle province autonome di Trento e Bolzano (ai sensi dei punti 9 e 10 dell'accordo quadro anno 2020 in materia di finanza pubblica)</t>
  </si>
  <si>
    <t>- Fondo per il contrasto al gioco d'azzardo patologico</t>
  </si>
  <si>
    <t>- Fondo per l'esercizio delle funzioni fondamentali degli enti locali-province e città metropolitane</t>
  </si>
  <si>
    <t>- Fondo per l'esercizio delle funzioni fondamentali degli enti locali-comuni</t>
  </si>
  <si>
    <t>- Contributo ai liberi consorzi e alle citta metropolitane della Regione siciliana a titolo di parziale concorso alla finanza pubblica da parte dei medesimi enti</t>
  </si>
  <si>
    <t>- Contributo ai comuni per il rimborso del minor gettito dell'Imu, Tasi e Tari derivante da modifiche normative alla disciplina dell'imposta</t>
  </si>
  <si>
    <t>- Erogazione risorse per trasporto scolastico per esigenze legate a  misure di contenimento della diffusione del COVID-19</t>
  </si>
  <si>
    <t>-di cui: Trattamenti di cassa integrazione guadagni ordinaria da corrispondere per fronteggiare l'emergenza da COVID-19 ai lavoratori già tutelati</t>
  </si>
  <si>
    <t>-di cui: Trattamenti di cassa integrazione guadagni in deroga da corrispondere per fronteggiare l'emergenza da COVID-19 ai lavoratori non tutelati</t>
  </si>
  <si>
    <t>- Fondo per il sostegno delle agenzie di viaggio e dei tour operator a seguito delle misure di contenimento del COVID-19</t>
  </si>
  <si>
    <t>-di cui: APE sociale</t>
  </si>
  <si>
    <t>- Fondo per l'acquisto di vaccini anti COVID-19 e dei farmaci per la cura dei pazienti con COVID-19</t>
  </si>
  <si>
    <t>- Fondo per l'erogazione del contributo a fondo perduto per sostenere gli esercizi di ristorazione</t>
  </si>
  <si>
    <t>- Fondo per le emergenze a favore delle imprese e delle istituzioni culturali, nonché di musei e istituti non appartenenti allo Stato o agli enti locali</t>
  </si>
  <si>
    <t>INTERESSI PASSIVI</t>
  </si>
  <si>
    <t>- Fondo per la statizzazione e razionalizzazione delle istituzioni Afam non statali</t>
  </si>
  <si>
    <t>- Fondo per la promozione del made in Italy</t>
  </si>
  <si>
    <t>- Somme da assegnare per il potenziamento della linea ferroviaria Lucca-Pistoia</t>
  </si>
  <si>
    <t>- FONDI</t>
  </si>
  <si>
    <t>- Contributo a favore delle regioni a Statuto Speciale e delle province autonome di Trento e Bolzano ai sensi dei punti 9 e 10 dell'accordo quadro anno 2020 in materia di finanza pubblica</t>
  </si>
  <si>
    <t>- Fondo per il contrasto del gioco d'azzardo patologico</t>
  </si>
  <si>
    <t>- Contributo ai liberi consorzi e alle città metropolitane della Regione siciliana a titolo di parziale concorso alla finanza pubblica da parte dei medesimi enti</t>
  </si>
  <si>
    <t>- di cui: somma da trasferire alla Grecia per i profitti derivanti dai titoli di Stato greci presenti nel portafoglio Securities Markets</t>
  </si>
  <si>
    <t>- Ripiano delle anticipazioni di tesoreria effettuate per il pagamento degli aiuti relativi alla politica agricola comune dell'Unione europea</t>
  </si>
  <si>
    <t xml:space="preserve">- Somma da corrispondere per il pagamento degli oneri finanziari derivanti dalle sentenze di condanna della corte di giustizia dell'Unione europea </t>
  </si>
  <si>
    <t>- Fondo per l'attuazione delle politiche attive rientranti tra quelle ammissibili dalla Commissione europea nell'ambito del programma React EU</t>
  </si>
  <si>
    <t>- Bonus vacanze - credito d'imposta sotto forma di sconto riconosciuto a famiglie con ISEE inferiore a 40.000 euro</t>
  </si>
  <si>
    <t>- Organizzazione ed attuazione degli interventi nei confronti dei detenuti</t>
  </si>
  <si>
    <t xml:space="preserve"> - Fondo per la partecipazione dell'Italia alle missioni internazionali</t>
  </si>
  <si>
    <t xml:space="preserve">- Fondo per l'emergenza epidemiologica da COVID-19 </t>
  </si>
  <si>
    <t>- Sostegno al settore ippico</t>
  </si>
  <si>
    <t>- di cui: credito d'imposta per beni strumentali industria 4.0</t>
  </si>
  <si>
    <t>- di cui: Credito d'imposta per le PMI, nella misura del 20 per cento dell'aumento del capitale sociale e del 50 per cento delle perdite eccedenti il 10 per cento del patrimonio netto</t>
  </si>
  <si>
    <t>- di cui: Credito di imposta acquisto di veicoli a bassa emissione CO2</t>
  </si>
  <si>
    <t>-  di cui: Credito d'imposta per investimenti in beni strumentali nuovi, destinati a strutture produttive ubicate nel mezzogiorno</t>
  </si>
  <si>
    <t>- di cui: Credito d'imposta per investimenti in attività di ricerca e sviluppo</t>
  </si>
  <si>
    <t>- di cui: Credito d'imposta per interventi di adeguamento degli ambienti di lavoro, per contenimento del COVID-19</t>
  </si>
  <si>
    <t>-  di cui: Credito d'imposta per interventi di efficienza energetica, rischio sismico, fotovoltaico e colonnine di ricarica di veicoli elettrici</t>
  </si>
  <si>
    <t>- Interventi per il terzo settore</t>
  </si>
  <si>
    <t>- Altri fondi</t>
  </si>
  <si>
    <t>- Somme da assegnare al comune di Roma - addizionale diritti di imbarco passeggeri aeroporti</t>
  </si>
  <si>
    <t>- Somme da assegnare alla società strada dei parchi S.p.A. per il ripristino e la messa in sicurezza della tratta autostradale a24 e a25 a seguito degli eventi sismici del 2009, 2016 e 2017</t>
  </si>
  <si>
    <t>- di cui: somma da trasferire alla grecia per i profitti derivanti dai titoli di stato Greci presenti nel portafoglio Securities Markets</t>
  </si>
  <si>
    <t>- Fondo per la progettazione di fattibilità delle infrastrutture e degli insediamenti prioritari per lo sviluppo del paese, nonché' per la project review delle infrastrutture già finanziate</t>
  </si>
  <si>
    <t>- Fondo compensazioni attualizzazione contributi pluriennali</t>
  </si>
  <si>
    <t>- Social card nelle regioni interessate dall'estrazioni degli idrocarburi</t>
  </si>
  <si>
    <t>- Trasferimenti compensativi di minori introiti a titolo di addizionale comunale all'IRPEF</t>
  </si>
  <si>
    <t>-di cui: somma da erogare per la copertura degli oneri relativi alla famiglia (buono nido, assistenza a persone con handicap, assegni nuclei familiari etc.)</t>
  </si>
  <si>
    <t>- Vittime del terrorismo e della criminalità organizzata</t>
  </si>
  <si>
    <t>- Fondo da ripartire per la destinazione dell’extra gettito sui canoni di abbonamento alla televisione</t>
  </si>
  <si>
    <t>- di cui: Pensionamenti anticipati - quota 100</t>
  </si>
  <si>
    <t>- di cui: Fondo per la tutela del lavoro mediante trattamenti di cassa integrazione resi necessari dall'emergenza da covid19</t>
  </si>
  <si>
    <t>- Somme da assegnare alle regioni e alle province autonome di Trento e Bolzano da destinare a infrastrutture tecnologiche per la riduzione dei tempi di attesa delle prestazioni sanitarie</t>
  </si>
  <si>
    <t>- Somme da assegnare alla società Strada dei parchi S.p.A. per il ripristino e la messa in sicurezza della tratta autostradale a24 e a25 a seguito degli eventi sismici del 2009, 2016 e 2017</t>
  </si>
  <si>
    <t>Competitività e sviluppo delle imprese</t>
  </si>
  <si>
    <t>Diritto alla mobilità e sviluppo dei sistemi di trasporto</t>
  </si>
  <si>
    <t>Tutela e valorizzazione dei beni e attività culturali e paesaggistici</t>
  </si>
  <si>
    <t>Giustizia minorile e di comunità</t>
  </si>
  <si>
    <t>Servizi di gestione amministrativa per l'attività giudiziaria</t>
  </si>
  <si>
    <t>Interventi per pubbliche calamità</t>
  </si>
  <si>
    <t>Politiche competitive, della qualità agroalimentare, della pesca, dell'ippica e mezzi tecnici di produzione</t>
  </si>
  <si>
    <t>Interventi di sostegno tramite il sistema della fiscalità</t>
  </si>
  <si>
    <t>Lotta alla contraffazione e tutela della proprietà industriale</t>
  </si>
  <si>
    <t>Promozione e attuazione di politiche di sviluppo, competitività e innovazione, di responsabilità sociale d'impresa e movimento cooperativo</t>
  </si>
  <si>
    <t>Autotrasporto ed inter modalità'</t>
  </si>
  <si>
    <t>Sviluppo e sicurezza della mobilità locale</t>
  </si>
  <si>
    <t>Sviluppo e sicurezza della mobilità stradale</t>
  </si>
  <si>
    <t>Attività territoriali in materia di comunicazioni e di vigilanza sui mercati e sui prodotti</t>
  </si>
  <si>
    <t>Ricerca educazione e formazione in materia di beni e attività culturali</t>
  </si>
  <si>
    <t>Ricerca per il settore della sanità pubblica</t>
  </si>
  <si>
    <t>Ricerca, innovazione, tecnologie e servizi per lo sviluppo delle comunicazioni e della società dell'informazione</t>
  </si>
  <si>
    <t>Tutela, conservazione e valorizzazione della fauna e della flora, salvaguardia della biodiversità e dell'ecosistema marino</t>
  </si>
  <si>
    <t>Attività consultiva per la tutela della salute</t>
  </si>
  <si>
    <t>Comunicazione e promozione per la tutela della salute umana e della sanità pubblica veterinaria e attività e coordinamento in ambito internazionale</t>
  </si>
  <si>
    <t>Sanità pubblica veterinaria</t>
  </si>
  <si>
    <t>Terzo settore (associazionismo, volontariato, Onlus e formazioni sociali) e responsabilità sociale delle imprese e delle organizzazioni</t>
  </si>
  <si>
    <t>Regolazione e coordinamento del sistema della fiscalità</t>
  </si>
  <si>
    <t>Attività ricreative e sport</t>
  </si>
  <si>
    <t>Incentivazione e sostegno alla gioventù</t>
  </si>
  <si>
    <t>Sviluppo e competitività del turismo</t>
  </si>
  <si>
    <t>Interventi non direttamente connessi con l'operatività dello Strumento Militare</t>
  </si>
  <si>
    <t>Servizi generali delle strutture pubbliche preposte ad attività formative e ad altre attività trasversali per le pubbliche amministrazioni</t>
  </si>
  <si>
    <t>- di cui: Beni di consumo</t>
  </si>
  <si>
    <t>-di cui: Noleggi, locazioni e leasing operativo</t>
  </si>
  <si>
    <t>-di cui: Manutenzione ordinaria e riparazioni</t>
  </si>
  <si>
    <t>-di cui: Utenze, servizi ausiliari, spese di pulizia</t>
  </si>
  <si>
    <t>-di cui: Altri servizi</t>
  </si>
  <si>
    <t>- Compensi ai CAF</t>
  </si>
  <si>
    <t xml:space="preserve">- Rimborso ai concessionari spese procedure esecutive e spese di notifica </t>
  </si>
  <si>
    <t>- Spese servizio riscossione tributi e aggi agli agenti della riscossione</t>
  </si>
  <si>
    <t>- Aggi giochi</t>
  </si>
  <si>
    <t>di cui: aggi lotterie istantanee</t>
  </si>
  <si>
    <t>di cui: aggi lotto</t>
  </si>
  <si>
    <t>di cui: aggi scommesse ippiche</t>
  </si>
  <si>
    <t>- di cui : vincite bingo tradizionale</t>
  </si>
  <si>
    <t>- di cui : vincite lotterie istantanee</t>
  </si>
  <si>
    <t>- di cui : vincite scommesse ippiche</t>
  </si>
  <si>
    <t>di cui: aggi bingo tradizionale</t>
  </si>
  <si>
    <t>2021</t>
  </si>
  <si>
    <t>2022</t>
  </si>
  <si>
    <t>2023</t>
  </si>
  <si>
    <t>-di cui: credito d'imposta fruito dagli enti creditizi e finanziari per le imposte anticipate iscritte in bilancio, in presenza di perdite d'esercizio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</si>
</sst>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#,##0;\-\ #,##0;_-\ &quot;- &quot;"/>
    <numFmt numFmtId="166" formatCode="_-&quot;L.&quot;\ * #,##0_-;\-&quot;L.&quot;\ * #,##0_-;_-&quot;L.&quot;\ * &quot;-&quot;_-;_-@_-"/>
    <numFmt numFmtId="167" formatCode="0_)"/>
    <numFmt numFmtId="168" formatCode="_-* #,##0_-;\-* #,##0_-;_-* &quot;-&quot;??_-;_-@_-"/>
    <numFmt numFmtId="169" formatCode="#,##0.0"/>
    <numFmt numFmtId="170" formatCode="#,##0.000000"/>
    <numFmt numFmtId="171" formatCode="#,##0.00000000"/>
    <numFmt numFmtId="172" formatCode="#,##0.0000000"/>
    <numFmt numFmtId="173" formatCode="#,##0.0000"/>
    <numFmt numFmtId="174" formatCode="#,##0.000"/>
    <numFmt numFmtId="175" formatCode="#,##0.00000"/>
    <numFmt numFmtId="176" formatCode="0.0000000"/>
    <numFmt numFmtId="177" formatCode="0.000"/>
    <numFmt numFmtId="178" formatCode="0.0000"/>
    <numFmt numFmtId="179" formatCode="0.0000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9"/>
      <color theme="1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8"/>
      <color indexed="16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Frutiger LT 45 Light"/>
      <family val="2"/>
    </font>
    <font>
      <i/>
      <sz val="10"/>
      <color indexed="8"/>
      <name val="Calibri"/>
      <family val="2"/>
      <scheme val="minor"/>
    </font>
    <font>
      <b/>
      <i/>
      <sz val="10"/>
      <color indexed="9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sz val="10"/>
      <color rgb="FF000000"/>
      <name val="Arial"/>
      <family val="2"/>
    </font>
    <font>
      <b/>
      <sz val="16"/>
      <color theme="0"/>
      <name val="Frutiger LT 45 Light"/>
      <family val="2"/>
    </font>
    <font>
      <sz val="9"/>
      <color theme="0"/>
      <name val="Frutiger LT 45 Light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sz val="11"/>
      <color theme="1"/>
      <name val="Calibri"/>
      <family val="2"/>
    </font>
    <font>
      <i/>
      <sz val="10"/>
      <name val="Arial"/>
      <family val="2"/>
    </font>
    <font>
      <i/>
      <sz val="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i/>
      <sz val="12"/>
      <color indexed="8"/>
      <name val="Calibri"/>
      <family val="2"/>
      <scheme val="minor"/>
    </font>
    <font>
      <strike/>
      <sz val="10"/>
      <name val="Cambria"/>
      <family val="1"/>
    </font>
    <font>
      <sz val="10"/>
      <name val="Cambria"/>
      <family val="1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theme="4" tint="0.79992065187536243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20651875362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8080"/>
      </left>
      <right style="thin">
        <color rgb="FF008080"/>
      </right>
      <top/>
      <bottom style="hair">
        <color rgb="FF0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55">
    <xf numFmtId="0" fontId="0" fillId="0" borderId="0"/>
    <xf numFmtId="43" fontId="18" fillId="0" borderId="0" applyFont="0" applyFill="0" applyBorder="0" applyAlignment="0" applyProtection="0"/>
    <xf numFmtId="0" fontId="17" fillId="0" borderId="0"/>
    <xf numFmtId="0" fontId="21" fillId="0" borderId="3">
      <alignment horizontal="right" vertical="center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5" fillId="17" borderId="9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0" fontId="29" fillId="8" borderId="9" applyNumberFormat="0" applyAlignment="0" applyProtection="0"/>
    <xf numFmtId="41" fontId="22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8" fillId="0" borderId="0">
      <alignment horizontal="righ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Border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23" fillId="24" borderId="12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0" fontId="34" fillId="17" borderId="13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17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0" fontId="21" fillId="0" borderId="5">
      <alignment horizontal="right" vertical="center"/>
    </xf>
    <xf numFmtId="0" fontId="35" fillId="25" borderId="2">
      <alignment horizontal="center" vertical="center" wrapText="1"/>
    </xf>
    <xf numFmtId="0" fontId="35" fillId="25" borderId="2">
      <alignment horizontal="center"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166" fontId="22" fillId="0" borderId="0" applyFont="0" applyFill="0" applyBorder="0" applyAlignment="0" applyProtection="0"/>
    <xf numFmtId="167" fontId="45" fillId="0" borderId="0">
      <alignment horizontal="right"/>
    </xf>
    <xf numFmtId="0" fontId="68" fillId="0" borderId="0"/>
    <xf numFmtId="43" fontId="16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2" fillId="0" borderId="0"/>
    <xf numFmtId="43" fontId="68" fillId="0" borderId="0" applyFont="0" applyFill="0" applyBorder="0" applyAlignment="0" applyProtection="0"/>
    <xf numFmtId="0" fontId="72" fillId="0" borderId="0"/>
    <xf numFmtId="0" fontId="68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1" fillId="0" borderId="67">
      <alignment horizontal="right" vertical="center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" fontId="1" fillId="0" borderId="14" applyNumberFormat="0" applyProtection="0">
      <alignment horizontal="right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8" fillId="0" borderId="0" applyFont="0" applyFill="0" applyBorder="0" applyAlignment="0" applyProtection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21" fillId="0" borderId="106">
      <alignment horizontal="right" vertical="center"/>
    </xf>
    <xf numFmtId="0" fontId="21" fillId="0" borderId="106">
      <alignment horizontal="right" vertical="center"/>
    </xf>
    <xf numFmtId="43" fontId="18" fillId="0" borderId="0" applyFont="0" applyFill="0" applyBorder="0" applyAlignment="0" applyProtection="0"/>
  </cellStyleXfs>
  <cellXfs count="477">
    <xf numFmtId="0" fontId="0" fillId="0" borderId="0" xfId="0"/>
    <xf numFmtId="4" fontId="18" fillId="0" borderId="0" xfId="0" applyNumberFormat="1" applyFont="1"/>
    <xf numFmtId="4" fontId="18" fillId="0" borderId="0" xfId="0" applyNumberFormat="1" applyFont="1" applyFill="1"/>
    <xf numFmtId="0" fontId="46" fillId="26" borderId="7" xfId="0" applyFont="1" applyFill="1" applyBorder="1" applyAlignment="1">
      <alignment horizontal="center" vertical="center" wrapText="1"/>
    </xf>
    <xf numFmtId="0" fontId="48" fillId="28" borderId="2" xfId="0" applyFont="1" applyFill="1" applyBorder="1" applyAlignment="1">
      <alignment vertical="center" wrapText="1"/>
    </xf>
    <xf numFmtId="3" fontId="48" fillId="28" borderId="2" xfId="0" applyNumberFormat="1" applyFont="1" applyFill="1" applyBorder="1" applyAlignment="1">
      <alignment vertical="center"/>
    </xf>
    <xf numFmtId="3" fontId="46" fillId="26" borderId="1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53" fillId="31" borderId="2" xfId="333" applyNumberFormat="1" applyFont="1" applyFill="1" applyBorder="1" applyAlignment="1">
      <alignment horizontal="center" vertical="center"/>
    </xf>
    <xf numFmtId="3" fontId="53" fillId="34" borderId="2" xfId="333" applyNumberFormat="1" applyFont="1" applyFill="1" applyBorder="1" applyAlignment="1">
      <alignment vertical="center"/>
    </xf>
    <xf numFmtId="0" fontId="46" fillId="26" borderId="4" xfId="0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horizontal="right" vertical="center" indent="1"/>
    </xf>
    <xf numFmtId="0" fontId="47" fillId="0" borderId="21" xfId="0" applyFont="1" applyFill="1" applyBorder="1" applyAlignment="1">
      <alignment horizontal="left" vertical="center" wrapText="1" indent="1"/>
    </xf>
    <xf numFmtId="0" fontId="47" fillId="0" borderId="24" xfId="0" applyFont="1" applyFill="1" applyBorder="1" applyAlignment="1">
      <alignment horizontal="left" vertical="center" wrapText="1" indent="1"/>
    </xf>
    <xf numFmtId="3" fontId="50" fillId="0" borderId="21" xfId="0" applyNumberFormat="1" applyFont="1" applyFill="1" applyBorder="1" applyAlignment="1">
      <alignment horizontal="right"/>
    </xf>
    <xf numFmtId="3" fontId="52" fillId="27" borderId="2" xfId="0" applyNumberFormat="1" applyFont="1" applyFill="1" applyBorder="1" applyAlignment="1">
      <alignment horizontal="right"/>
    </xf>
    <xf numFmtId="3" fontId="50" fillId="0" borderId="21" xfId="0" applyNumberFormat="1" applyFont="1" applyFill="1" applyBorder="1" applyAlignment="1">
      <alignment horizontal="center" vertical="center" wrapText="1"/>
    </xf>
    <xf numFmtId="3" fontId="50" fillId="0" borderId="27" xfId="0" applyNumberFormat="1" applyFont="1" applyFill="1" applyBorder="1" applyAlignment="1">
      <alignment horizontal="right"/>
    </xf>
    <xf numFmtId="3" fontId="50" fillId="0" borderId="27" xfId="0" applyNumberFormat="1" applyFont="1" applyFill="1" applyBorder="1" applyAlignment="1">
      <alignment horizontal="center" vertical="center" wrapText="1"/>
    </xf>
    <xf numFmtId="0" fontId="48" fillId="27" borderId="2" xfId="0" applyFont="1" applyFill="1" applyBorder="1" applyAlignment="1">
      <alignment horizontal="left" vertical="center" wrapText="1"/>
    </xf>
    <xf numFmtId="3" fontId="60" fillId="0" borderId="2" xfId="0" applyNumberFormat="1" applyFont="1" applyFill="1" applyBorder="1" applyAlignment="1">
      <alignment vertical="center"/>
    </xf>
    <xf numFmtId="41" fontId="47" fillId="0" borderId="0" xfId="323" applyNumberFormat="1" applyFont="1" applyBorder="1"/>
    <xf numFmtId="41" fontId="47" fillId="0" borderId="0" xfId="323" applyNumberFormat="1" applyFont="1"/>
    <xf numFmtId="0" fontId="63" fillId="0" borderId="0" xfId="323" applyFont="1" applyAlignment="1">
      <alignment horizontal="left"/>
    </xf>
    <xf numFmtId="41" fontId="48" fillId="0" borderId="0" xfId="323" applyNumberFormat="1" applyFont="1" applyAlignment="1">
      <alignment vertical="center" wrapText="1"/>
    </xf>
    <xf numFmtId="41" fontId="64" fillId="26" borderId="0" xfId="333" applyNumberFormat="1" applyFont="1" applyFill="1" applyBorder="1" applyAlignment="1">
      <alignment horizontal="centerContinuous" vertical="center"/>
    </xf>
    <xf numFmtId="41" fontId="64" fillId="26" borderId="22" xfId="333" applyNumberFormat="1" applyFont="1" applyFill="1" applyBorder="1" applyAlignment="1">
      <alignment horizontal="center" vertical="center"/>
    </xf>
    <xf numFmtId="41" fontId="64" fillId="26" borderId="29" xfId="333" applyNumberFormat="1" applyFont="1" applyFill="1" applyBorder="1" applyAlignment="1">
      <alignment horizontal="center" vertical="center"/>
    </xf>
    <xf numFmtId="41" fontId="65" fillId="30" borderId="6" xfId="333" quotePrefix="1" applyNumberFormat="1" applyFont="1" applyFill="1" applyBorder="1" applyAlignment="1">
      <alignment vertical="center"/>
    </xf>
    <xf numFmtId="41" fontId="65" fillId="30" borderId="30" xfId="333" quotePrefix="1" applyNumberFormat="1" applyFont="1" applyFill="1" applyBorder="1" applyAlignment="1">
      <alignment vertical="center"/>
    </xf>
    <xf numFmtId="41" fontId="65" fillId="30" borderId="31" xfId="333" quotePrefix="1" applyNumberFormat="1" applyFont="1" applyFill="1" applyBorder="1" applyAlignment="1">
      <alignment vertical="center"/>
    </xf>
    <xf numFmtId="41" fontId="49" fillId="0" borderId="0" xfId="323" applyNumberFormat="1" applyFont="1"/>
    <xf numFmtId="41" fontId="48" fillId="27" borderId="32" xfId="333" quotePrefix="1" applyNumberFormat="1" applyFont="1" applyFill="1" applyBorder="1" applyAlignment="1"/>
    <xf numFmtId="41" fontId="48" fillId="27" borderId="33" xfId="333" applyNumberFormat="1" applyFont="1" applyFill="1" applyBorder="1" applyAlignment="1"/>
    <xf numFmtId="41" fontId="47" fillId="0" borderId="0" xfId="323" applyNumberFormat="1" applyFont="1" applyAlignment="1">
      <alignment wrapText="1"/>
    </xf>
    <xf numFmtId="41" fontId="48" fillId="27" borderId="34" xfId="333" quotePrefix="1" applyNumberFormat="1" applyFont="1" applyFill="1" applyBorder="1" applyAlignment="1">
      <alignment horizontal="left"/>
    </xf>
    <xf numFmtId="41" fontId="48" fillId="27" borderId="32" xfId="333" quotePrefix="1" applyNumberFormat="1" applyFont="1" applyFill="1" applyBorder="1" applyAlignment="1">
      <alignment horizontal="left"/>
    </xf>
    <xf numFmtId="41" fontId="48" fillId="27" borderId="35" xfId="333" applyNumberFormat="1" applyFont="1" applyFill="1" applyBorder="1" applyAlignment="1">
      <alignment horizontal="left"/>
    </xf>
    <xf numFmtId="41" fontId="48" fillId="27" borderId="36" xfId="333" applyNumberFormat="1" applyFont="1" applyFill="1" applyBorder="1" applyAlignment="1">
      <alignment horizontal="left"/>
    </xf>
    <xf numFmtId="41" fontId="47" fillId="0" borderId="35" xfId="333" quotePrefix="1" applyNumberFormat="1" applyFont="1" applyBorder="1" applyAlignment="1">
      <alignment horizontal="left" vertical="center"/>
    </xf>
    <xf numFmtId="41" fontId="47" fillId="0" borderId="36" xfId="333" applyNumberFormat="1" applyFont="1" applyBorder="1" applyAlignment="1">
      <alignment vertical="center"/>
    </xf>
    <xf numFmtId="41" fontId="47" fillId="0" borderId="36" xfId="333" applyNumberFormat="1" applyFont="1" applyFill="1" applyBorder="1" applyAlignment="1">
      <alignment vertical="center"/>
    </xf>
    <xf numFmtId="41" fontId="48" fillId="27" borderId="35" xfId="333" quotePrefix="1" applyNumberFormat="1" applyFont="1" applyFill="1" applyBorder="1" applyAlignment="1">
      <alignment horizontal="left" vertical="center"/>
    </xf>
    <xf numFmtId="41" fontId="48" fillId="27" borderId="36" xfId="333" applyNumberFormat="1" applyFont="1" applyFill="1" applyBorder="1" applyAlignment="1">
      <alignment horizontal="left" vertical="center"/>
    </xf>
    <xf numFmtId="41" fontId="47" fillId="0" borderId="0" xfId="323" applyNumberFormat="1" applyFont="1" applyAlignment="1">
      <alignment vertical="center" wrapText="1"/>
    </xf>
    <xf numFmtId="41" fontId="47" fillId="0" borderId="37" xfId="333" quotePrefix="1" applyNumberFormat="1" applyFont="1" applyBorder="1" applyAlignment="1">
      <alignment horizontal="left" vertical="center"/>
    </xf>
    <xf numFmtId="41" fontId="48" fillId="27" borderId="35" xfId="333" applyNumberFormat="1" applyFont="1" applyFill="1" applyBorder="1" applyAlignment="1">
      <alignment vertical="center"/>
    </xf>
    <xf numFmtId="41" fontId="48" fillId="27" borderId="36" xfId="333" applyNumberFormat="1" applyFont="1" applyFill="1" applyBorder="1" applyAlignment="1">
      <alignment vertical="center"/>
    </xf>
    <xf numFmtId="41" fontId="48" fillId="27" borderId="35" xfId="333" applyNumberFormat="1" applyFont="1" applyFill="1" applyBorder="1" applyAlignment="1">
      <alignment horizontal="left" vertical="center"/>
    </xf>
    <xf numFmtId="41" fontId="47" fillId="0" borderId="0" xfId="323" applyNumberFormat="1" applyFont="1" applyAlignment="1">
      <alignment vertical="center"/>
    </xf>
    <xf numFmtId="0" fontId="47" fillId="27" borderId="35" xfId="333" applyFont="1" applyFill="1" applyBorder="1" applyAlignment="1">
      <alignment vertical="center"/>
    </xf>
    <xf numFmtId="41" fontId="65" fillId="30" borderId="31" xfId="333" applyNumberFormat="1" applyFont="1" applyFill="1" applyBorder="1" applyAlignment="1">
      <alignment vertical="center"/>
    </xf>
    <xf numFmtId="41" fontId="48" fillId="27" borderId="32" xfId="333" applyNumberFormat="1" applyFont="1" applyFill="1" applyBorder="1" applyAlignment="1"/>
    <xf numFmtId="41" fontId="47" fillId="27" borderId="35" xfId="333" quotePrefix="1" applyNumberFormat="1" applyFont="1" applyFill="1" applyBorder="1" applyAlignment="1">
      <alignment horizontal="left" vertical="center"/>
    </xf>
    <xf numFmtId="41" fontId="47" fillId="27" borderId="36" xfId="333" applyNumberFormat="1" applyFont="1" applyFill="1" applyBorder="1" applyAlignment="1">
      <alignment vertical="center"/>
    </xf>
    <xf numFmtId="41" fontId="47" fillId="0" borderId="36" xfId="333" quotePrefix="1" applyNumberFormat="1" applyFont="1" applyFill="1" applyBorder="1" applyAlignment="1">
      <alignment vertical="center"/>
    </xf>
    <xf numFmtId="41" fontId="47" fillId="0" borderId="0" xfId="333" applyNumberFormat="1" applyFont="1" applyBorder="1" applyAlignment="1">
      <alignment horizontal="left" vertical="center"/>
    </xf>
    <xf numFmtId="41" fontId="47" fillId="0" borderId="36" xfId="333" quotePrefix="1" applyNumberFormat="1" applyFont="1" applyBorder="1" applyAlignment="1">
      <alignment vertical="center"/>
    </xf>
    <xf numFmtId="41" fontId="47" fillId="27" borderId="39" xfId="333" quotePrefix="1" applyNumberFormat="1" applyFont="1" applyFill="1" applyBorder="1" applyAlignment="1">
      <alignment horizontal="left"/>
    </xf>
    <xf numFmtId="41" fontId="47" fillId="27" borderId="32" xfId="333" quotePrefix="1" applyNumberFormat="1" applyFont="1" applyFill="1" applyBorder="1" applyAlignment="1">
      <alignment horizontal="left"/>
    </xf>
    <xf numFmtId="41" fontId="47" fillId="27" borderId="36" xfId="333" applyNumberFormat="1" applyFont="1" applyFill="1" applyBorder="1" applyAlignment="1"/>
    <xf numFmtId="41" fontId="47" fillId="27" borderId="39" xfId="333" quotePrefix="1" applyNumberFormat="1" applyFont="1" applyFill="1" applyBorder="1" applyAlignment="1">
      <alignment horizontal="left" vertical="center"/>
    </xf>
    <xf numFmtId="41" fontId="47" fillId="0" borderId="0" xfId="333" quotePrefix="1" applyNumberFormat="1" applyFont="1" applyBorder="1" applyAlignment="1">
      <alignment horizontal="left" vertical="center"/>
    </xf>
    <xf numFmtId="0" fontId="47" fillId="30" borderId="6" xfId="333" applyFont="1" applyFill="1" applyBorder="1" applyAlignment="1">
      <alignment vertical="center"/>
    </xf>
    <xf numFmtId="41" fontId="49" fillId="0" borderId="0" xfId="323" applyNumberFormat="1" applyFont="1" applyFill="1" applyBorder="1" applyAlignment="1">
      <alignment vertical="center"/>
    </xf>
    <xf numFmtId="41" fontId="48" fillId="27" borderId="40" xfId="333" applyNumberFormat="1" applyFont="1" applyFill="1" applyBorder="1" applyAlignment="1">
      <alignment vertical="center"/>
    </xf>
    <xf numFmtId="41" fontId="48" fillId="27" borderId="32" xfId="333" applyNumberFormat="1" applyFont="1" applyFill="1" applyBorder="1" applyAlignment="1">
      <alignment vertical="center"/>
    </xf>
    <xf numFmtId="41" fontId="48" fillId="27" borderId="33" xfId="333" applyNumberFormat="1" applyFont="1" applyFill="1" applyBorder="1" applyAlignment="1">
      <alignment vertical="center"/>
    </xf>
    <xf numFmtId="41" fontId="65" fillId="30" borderId="30" xfId="333" applyNumberFormat="1" applyFont="1" applyFill="1" applyBorder="1" applyAlignment="1">
      <alignment vertical="center"/>
    </xf>
    <xf numFmtId="41" fontId="66" fillId="0" borderId="0" xfId="333" applyNumberFormat="1" applyFont="1" applyFill="1" applyBorder="1" applyAlignment="1">
      <alignment horizontal="left"/>
    </xf>
    <xf numFmtId="41" fontId="47" fillId="0" borderId="0" xfId="323" applyNumberFormat="1" applyFont="1" applyBorder="1" applyAlignment="1">
      <alignment wrapText="1"/>
    </xf>
    <xf numFmtId="0" fontId="50" fillId="0" borderId="0" xfId="0" applyFont="1" applyFill="1"/>
    <xf numFmtId="0" fontId="55" fillId="29" borderId="2" xfId="371" applyFont="1" applyFill="1" applyBorder="1" applyAlignment="1">
      <alignment horizontal="center" vertical="center" wrapText="1"/>
    </xf>
    <xf numFmtId="0" fontId="53" fillId="37" borderId="6" xfId="0" applyFont="1" applyFill="1" applyBorder="1" applyAlignment="1">
      <alignment vertical="center" wrapText="1"/>
    </xf>
    <xf numFmtId="3" fontId="53" fillId="37" borderId="6" xfId="0" applyNumberFormat="1" applyFont="1" applyFill="1" applyBorder="1" applyAlignment="1">
      <alignment vertical="center" wrapText="1"/>
    </xf>
    <xf numFmtId="3" fontId="53" fillId="37" borderId="2" xfId="0" applyNumberFormat="1" applyFont="1" applyFill="1" applyBorder="1" applyAlignment="1">
      <alignment vertical="center" wrapText="1"/>
    </xf>
    <xf numFmtId="0" fontId="56" fillId="0" borderId="20" xfId="371" applyFont="1" applyBorder="1" applyAlignment="1">
      <alignment horizontal="left" vertical="center" wrapText="1" indent="1"/>
    </xf>
    <xf numFmtId="3" fontId="56" fillId="0" borderId="21" xfId="273" applyNumberFormat="1" applyFont="1" applyBorder="1" applyAlignment="1">
      <alignment horizontal="right" vertical="center" wrapText="1" indent="1"/>
    </xf>
    <xf numFmtId="0" fontId="50" fillId="0" borderId="0" xfId="0" applyFont="1" applyFill="1" applyAlignment="1"/>
    <xf numFmtId="3" fontId="50" fillId="0" borderId="0" xfId="0" applyNumberFormat="1" applyFont="1" applyFill="1" applyAlignment="1"/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top"/>
    </xf>
    <xf numFmtId="0" fontId="53" fillId="35" borderId="21" xfId="371" applyFont="1" applyFill="1" applyBorder="1" applyAlignment="1">
      <alignment vertical="center" wrapText="1"/>
    </xf>
    <xf numFmtId="3" fontId="53" fillId="35" borderId="21" xfId="371" applyNumberFormat="1" applyFont="1" applyFill="1" applyBorder="1" applyAlignment="1">
      <alignment horizontal="right" vertical="center" wrapText="1" indent="1"/>
    </xf>
    <xf numFmtId="0" fontId="53" fillId="35" borderId="38" xfId="371" applyFont="1" applyFill="1" applyBorder="1" applyAlignment="1">
      <alignment vertical="center" wrapText="1"/>
    </xf>
    <xf numFmtId="3" fontId="53" fillId="35" borderId="26" xfId="371" applyNumberFormat="1" applyFont="1" applyFill="1" applyBorder="1" applyAlignment="1">
      <alignment horizontal="right" vertical="center" wrapText="1" indent="1"/>
    </xf>
    <xf numFmtId="0" fontId="53" fillId="0" borderId="38" xfId="371" applyFont="1" applyBorder="1" applyAlignment="1">
      <alignment horizontal="left" vertical="center" wrapText="1" indent="1"/>
    </xf>
    <xf numFmtId="3" fontId="56" fillId="0" borderId="26" xfId="273" applyNumberFormat="1" applyFont="1" applyBorder="1" applyAlignment="1">
      <alignment horizontal="right" vertical="center" wrapText="1" indent="1"/>
    </xf>
    <xf numFmtId="0" fontId="53" fillId="38" borderId="2" xfId="0" applyFont="1" applyFill="1" applyBorder="1" applyAlignment="1">
      <alignment horizontal="left" vertical="center" indent="1"/>
    </xf>
    <xf numFmtId="3" fontId="53" fillId="38" borderId="2" xfId="0" applyNumberFormat="1" applyFont="1" applyFill="1" applyBorder="1" applyAlignment="1">
      <alignment horizontal="right" vertical="center" indent="1"/>
    </xf>
    <xf numFmtId="3" fontId="50" fillId="0" borderId="0" xfId="0" applyNumberFormat="1" applyFont="1" applyFill="1" applyAlignment="1">
      <alignment vertical="center"/>
    </xf>
    <xf numFmtId="0" fontId="47" fillId="0" borderId="0" xfId="0" applyFont="1"/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0" fontId="0" fillId="0" borderId="0" xfId="0" applyBorder="1"/>
    <xf numFmtId="0" fontId="46" fillId="26" borderId="46" xfId="0" applyFont="1" applyFill="1" applyBorder="1" applyAlignment="1">
      <alignment horizontal="left" vertical="center"/>
    </xf>
    <xf numFmtId="0" fontId="48" fillId="27" borderId="47" xfId="0" applyFont="1" applyFill="1" applyBorder="1" applyAlignment="1">
      <alignment horizontal="left" vertical="center" wrapText="1"/>
    </xf>
    <xf numFmtId="3" fontId="48" fillId="27" borderId="46" xfId="0" applyNumberFormat="1" applyFont="1" applyFill="1" applyBorder="1" applyAlignment="1">
      <alignment vertical="center" wrapText="1"/>
    </xf>
    <xf numFmtId="3" fontId="61" fillId="27" borderId="47" xfId="0" applyNumberFormat="1" applyFont="1" applyFill="1" applyBorder="1" applyAlignment="1">
      <alignment vertical="center" wrapText="1"/>
    </xf>
    <xf numFmtId="3" fontId="48" fillId="27" borderId="48" xfId="0" applyNumberFormat="1" applyFont="1" applyFill="1" applyBorder="1" applyAlignment="1">
      <alignment vertical="center" wrapText="1"/>
    </xf>
    <xf numFmtId="3" fontId="61" fillId="27" borderId="49" xfId="0" applyNumberFormat="1" applyFont="1" applyFill="1" applyBorder="1" applyAlignment="1">
      <alignment vertical="center" wrapText="1"/>
    </xf>
    <xf numFmtId="3" fontId="18" fillId="0" borderId="0" xfId="0" applyNumberFormat="1" applyFont="1" applyFill="1"/>
    <xf numFmtId="3" fontId="18" fillId="0" borderId="0" xfId="0" applyNumberFormat="1" applyFont="1"/>
    <xf numFmtId="3" fontId="50" fillId="0" borderId="54" xfId="0" applyNumberFormat="1" applyFont="1" applyFill="1" applyBorder="1" applyAlignment="1">
      <alignment horizontal="right"/>
    </xf>
    <xf numFmtId="3" fontId="50" fillId="0" borderId="55" xfId="0" applyNumberFormat="1" applyFont="1" applyFill="1" applyBorder="1" applyAlignment="1">
      <alignment horizontal="right"/>
    </xf>
    <xf numFmtId="3" fontId="50" fillId="0" borderId="56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/>
    <xf numFmtId="0" fontId="48" fillId="27" borderId="2" xfId="0" applyFont="1" applyFill="1" applyBorder="1" applyAlignment="1">
      <alignment vertical="center" wrapText="1"/>
    </xf>
    <xf numFmtId="0" fontId="48" fillId="30" borderId="2" xfId="0" applyFont="1" applyFill="1" applyBorder="1" applyAlignment="1">
      <alignment vertical="center" wrapText="1"/>
    </xf>
    <xf numFmtId="0" fontId="18" fillId="29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50" fillId="0" borderId="27" xfId="0" applyNumberFormat="1" applyFont="1" applyFill="1" applyBorder="1" applyAlignment="1">
      <alignment horizontal="center" wrapText="1"/>
    </xf>
    <xf numFmtId="0" fontId="47" fillId="0" borderId="27" xfId="0" quotePrefix="1" applyFont="1" applyFill="1" applyBorder="1" applyAlignment="1">
      <alignment wrapText="1"/>
    </xf>
    <xf numFmtId="0" fontId="47" fillId="0" borderId="27" xfId="0" quotePrefix="1" applyFont="1" applyFill="1" applyBorder="1" applyAlignment="1">
      <alignment horizontal="left" wrapText="1"/>
    </xf>
    <xf numFmtId="0" fontId="0" fillId="0" borderId="0" xfId="0" applyFill="1"/>
    <xf numFmtId="0" fontId="48" fillId="0" borderId="0" xfId="371" applyFont="1" applyAlignment="1">
      <alignment vertical="center"/>
    </xf>
    <xf numFmtId="43" fontId="18" fillId="0" borderId="0" xfId="1" applyFont="1"/>
    <xf numFmtId="0" fontId="68" fillId="0" borderId="0" xfId="665"/>
    <xf numFmtId="43" fontId="18" fillId="0" borderId="0" xfId="1" applyFont="1" applyFill="1"/>
    <xf numFmtId="0" fontId="47" fillId="0" borderId="60" xfId="0" quotePrefix="1" applyFont="1" applyFill="1" applyBorder="1" applyAlignment="1">
      <alignment horizontal="left" vertical="top" wrapText="1"/>
    </xf>
    <xf numFmtId="170" fontId="18" fillId="0" borderId="0" xfId="0" applyNumberFormat="1" applyFont="1"/>
    <xf numFmtId="171" fontId="18" fillId="0" borderId="0" xfId="0" applyNumberFormat="1" applyFont="1"/>
    <xf numFmtId="0" fontId="71" fillId="0" borderId="66" xfId="0" quotePrefix="1" applyFont="1" applyFill="1" applyBorder="1" applyAlignment="1">
      <alignment horizontal="left"/>
    </xf>
    <xf numFmtId="0" fontId="71" fillId="0" borderId="66" xfId="0" quotePrefix="1" applyFont="1" applyFill="1" applyBorder="1" applyAlignment="1">
      <alignment vertical="top" wrapText="1"/>
    </xf>
    <xf numFmtId="0" fontId="47" fillId="0" borderId="60" xfId="0" quotePrefix="1" applyFont="1" applyFill="1" applyBorder="1" applyAlignment="1">
      <alignment wrapText="1"/>
    </xf>
    <xf numFmtId="0" fontId="47" fillId="0" borderId="60" xfId="0" applyFont="1" applyFill="1" applyBorder="1" applyAlignment="1">
      <alignment horizontal="left" vertical="top" wrapText="1"/>
    </xf>
    <xf numFmtId="0" fontId="47" fillId="0" borderId="66" xfId="0" quotePrefix="1" applyFont="1" applyFill="1" applyBorder="1" applyAlignment="1">
      <alignment horizontal="left" wrapText="1"/>
    </xf>
    <xf numFmtId="1" fontId="18" fillId="0" borderId="0" xfId="0" applyNumberFormat="1" applyFont="1"/>
    <xf numFmtId="3" fontId="47" fillId="33" borderId="27" xfId="0" applyNumberFormat="1" applyFont="1" applyFill="1" applyBorder="1" applyAlignment="1"/>
    <xf numFmtId="1" fontId="50" fillId="0" borderId="0" xfId="0" applyNumberFormat="1" applyFont="1" applyFill="1" applyAlignment="1">
      <alignment vertical="center"/>
    </xf>
    <xf numFmtId="41" fontId="68" fillId="0" borderId="0" xfId="665" applyNumberFormat="1"/>
    <xf numFmtId="0" fontId="62" fillId="0" borderId="0" xfId="665" applyFont="1"/>
    <xf numFmtId="0" fontId="68" fillId="0" borderId="0" xfId="665" applyFill="1"/>
    <xf numFmtId="41" fontId="64" fillId="26" borderId="61" xfId="333" applyNumberFormat="1" applyFont="1" applyFill="1" applyBorder="1" applyAlignment="1">
      <alignment horizontal="centerContinuous" vertical="center"/>
    </xf>
    <xf numFmtId="41" fontId="48" fillId="27" borderId="61" xfId="333" applyNumberFormat="1" applyFont="1" applyFill="1" applyBorder="1" applyAlignment="1">
      <alignment horizontal="left"/>
    </xf>
    <xf numFmtId="41" fontId="48" fillId="27" borderId="61" xfId="333" applyNumberFormat="1" applyFont="1" applyFill="1" applyBorder="1" applyAlignment="1">
      <alignment horizontal="left" vertical="center"/>
    </xf>
    <xf numFmtId="41" fontId="48" fillId="27" borderId="61" xfId="333" applyNumberFormat="1" applyFont="1" applyFill="1" applyBorder="1" applyAlignment="1"/>
    <xf numFmtId="41" fontId="47" fillId="0" borderId="61" xfId="333" applyNumberFormat="1" applyFont="1" applyBorder="1" applyAlignment="1">
      <alignment horizontal="left" vertical="center"/>
    </xf>
    <xf numFmtId="41" fontId="47" fillId="0" borderId="61" xfId="333" quotePrefix="1" applyNumberFormat="1" applyFont="1" applyBorder="1" applyAlignment="1">
      <alignment horizontal="left" vertical="center"/>
    </xf>
    <xf numFmtId="3" fontId="48" fillId="30" borderId="2" xfId="0" applyNumberFormat="1" applyFont="1" applyFill="1" applyBorder="1" applyAlignment="1">
      <alignment vertical="center" wrapText="1"/>
    </xf>
    <xf numFmtId="0" fontId="48" fillId="27" borderId="2" xfId="0" quotePrefix="1" applyFont="1" applyFill="1" applyBorder="1" applyAlignment="1">
      <alignment vertical="center" wrapText="1"/>
    </xf>
    <xf numFmtId="3" fontId="65" fillId="30" borderId="2" xfId="233" applyNumberFormat="1" applyFont="1" applyFill="1" applyBorder="1" applyAlignment="1">
      <alignment horizontal="right" vertical="center"/>
    </xf>
    <xf numFmtId="41" fontId="48" fillId="27" borderId="75" xfId="333" quotePrefix="1" applyNumberFormat="1" applyFont="1" applyFill="1" applyBorder="1" applyAlignment="1">
      <alignment horizontal="left" vertical="center"/>
    </xf>
    <xf numFmtId="41" fontId="47" fillId="0" borderId="76" xfId="333" quotePrefix="1" applyNumberFormat="1" applyFont="1" applyBorder="1" applyAlignment="1">
      <alignment horizontal="left" vertical="center"/>
    </xf>
    <xf numFmtId="41" fontId="47" fillId="0" borderId="77" xfId="333" quotePrefix="1" applyNumberFormat="1" applyFont="1" applyBorder="1" applyAlignment="1">
      <alignment horizontal="left" vertical="center"/>
    </xf>
    <xf numFmtId="41" fontId="48" fillId="27" borderId="78" xfId="333" quotePrefix="1" applyNumberFormat="1" applyFont="1" applyFill="1" applyBorder="1" applyAlignment="1">
      <alignment vertical="center"/>
    </xf>
    <xf numFmtId="41" fontId="48" fillId="27" borderId="75" xfId="333" quotePrefix="1" applyNumberFormat="1" applyFont="1" applyFill="1" applyBorder="1" applyAlignment="1">
      <alignment vertical="center"/>
    </xf>
    <xf numFmtId="41" fontId="47" fillId="0" borderId="79" xfId="333" applyNumberFormat="1" applyFont="1" applyBorder="1" applyAlignment="1">
      <alignment vertical="center"/>
    </xf>
    <xf numFmtId="41" fontId="47" fillId="27" borderId="77" xfId="333" quotePrefix="1" applyNumberFormat="1" applyFont="1" applyFill="1" applyBorder="1" applyAlignment="1">
      <alignment horizontal="left" vertical="center"/>
    </xf>
    <xf numFmtId="41" fontId="47" fillId="0" borderId="80" xfId="333" applyNumberFormat="1" applyFont="1" applyFill="1" applyBorder="1" applyAlignment="1">
      <alignment horizontal="left" vertical="center"/>
    </xf>
    <xf numFmtId="41" fontId="47" fillId="0" borderId="80" xfId="333" quotePrefix="1" applyNumberFormat="1" applyFont="1" applyFill="1" applyBorder="1" applyAlignment="1">
      <alignment horizontal="left" vertical="center"/>
    </xf>
    <xf numFmtId="41" fontId="47" fillId="0" borderId="75" xfId="333" quotePrefix="1" applyNumberFormat="1" applyFont="1" applyFill="1" applyBorder="1" applyAlignment="1">
      <alignment vertical="center"/>
    </xf>
    <xf numFmtId="41" fontId="47" fillId="0" borderId="75" xfId="333" quotePrefix="1" applyNumberFormat="1" applyFont="1" applyBorder="1" applyAlignment="1">
      <alignment vertical="center"/>
    </xf>
    <xf numFmtId="41" fontId="47" fillId="0" borderId="80" xfId="333" applyNumberFormat="1" applyFont="1" applyBorder="1" applyAlignment="1">
      <alignment horizontal="left" vertical="center"/>
    </xf>
    <xf numFmtId="41" fontId="47" fillId="0" borderId="75" xfId="333" applyNumberFormat="1" applyFont="1" applyBorder="1" applyAlignment="1">
      <alignment horizontal="left" vertical="center"/>
    </xf>
    <xf numFmtId="41" fontId="47" fillId="0" borderId="75" xfId="333" quotePrefix="1" applyNumberFormat="1" applyFont="1" applyBorder="1" applyAlignment="1">
      <alignment horizontal="left" vertical="center"/>
    </xf>
    <xf numFmtId="41" fontId="47" fillId="0" borderId="78" xfId="333" quotePrefix="1" applyNumberFormat="1" applyFont="1" applyBorder="1" applyAlignment="1">
      <alignment horizontal="left" vertical="center"/>
    </xf>
    <xf numFmtId="41" fontId="65" fillId="30" borderId="81" xfId="333" applyNumberFormat="1" applyFont="1" applyFill="1" applyBorder="1" applyAlignment="1">
      <alignment vertical="center"/>
    </xf>
    <xf numFmtId="41" fontId="65" fillId="30" borderId="81" xfId="333" quotePrefix="1" applyNumberFormat="1" applyFont="1" applyFill="1" applyBorder="1" applyAlignment="1">
      <alignment vertical="center"/>
    </xf>
    <xf numFmtId="41" fontId="49" fillId="30" borderId="81" xfId="333" applyNumberFormat="1" applyFont="1" applyFill="1" applyBorder="1" applyAlignment="1">
      <alignment vertical="center"/>
    </xf>
    <xf numFmtId="0" fontId="48" fillId="30" borderId="81" xfId="333" applyFont="1" applyFill="1" applyBorder="1" applyAlignment="1">
      <alignment vertical="center"/>
    </xf>
    <xf numFmtId="0" fontId="47" fillId="30" borderId="81" xfId="333" applyFont="1" applyFill="1" applyBorder="1" applyAlignment="1">
      <alignment vertical="center"/>
    </xf>
    <xf numFmtId="0" fontId="54" fillId="32" borderId="44" xfId="333" applyFont="1" applyFill="1" applyBorder="1" applyAlignment="1">
      <alignment horizontal="center" vertical="center"/>
    </xf>
    <xf numFmtId="0" fontId="53" fillId="31" borderId="46" xfId="333" applyFont="1" applyFill="1" applyBorder="1" applyAlignment="1">
      <alignment vertical="center"/>
    </xf>
    <xf numFmtId="3" fontId="53" fillId="31" borderId="47" xfId="333" applyNumberFormat="1" applyFont="1" applyFill="1" applyBorder="1" applyAlignment="1">
      <alignment horizontal="center" vertical="center"/>
    </xf>
    <xf numFmtId="0" fontId="50" fillId="0" borderId="85" xfId="333" applyFont="1" applyBorder="1" applyAlignment="1">
      <alignment wrapText="1"/>
    </xf>
    <xf numFmtId="3" fontId="56" fillId="33" borderId="68" xfId="371" applyNumberFormat="1" applyFont="1" applyFill="1" applyBorder="1" applyAlignment="1">
      <alignment wrapText="1"/>
    </xf>
    <xf numFmtId="3" fontId="56" fillId="33" borderId="86" xfId="371" applyNumberFormat="1" applyFont="1" applyFill="1" applyBorder="1" applyAlignment="1">
      <alignment wrapText="1"/>
    </xf>
    <xf numFmtId="0" fontId="50" fillId="0" borderId="85" xfId="333" applyFont="1" applyBorder="1" applyAlignment="1">
      <alignment vertical="center" wrapText="1"/>
    </xf>
    <xf numFmtId="0" fontId="50" fillId="0" borderId="63" xfId="333" applyFont="1" applyBorder="1" applyAlignment="1">
      <alignment vertical="center" wrapText="1"/>
    </xf>
    <xf numFmtId="3" fontId="56" fillId="33" borderId="64" xfId="371" applyNumberFormat="1" applyFont="1" applyFill="1" applyBorder="1" applyAlignment="1">
      <alignment wrapText="1"/>
    </xf>
    <xf numFmtId="3" fontId="56" fillId="33" borderId="65" xfId="371" applyNumberFormat="1" applyFont="1" applyFill="1" applyBorder="1" applyAlignment="1">
      <alignment wrapText="1"/>
    </xf>
    <xf numFmtId="3" fontId="57" fillId="33" borderId="64" xfId="371" applyNumberFormat="1" applyFont="1" applyFill="1" applyBorder="1" applyAlignment="1">
      <alignment wrapText="1"/>
    </xf>
    <xf numFmtId="3" fontId="57" fillId="33" borderId="65" xfId="371" applyNumberFormat="1" applyFont="1" applyFill="1" applyBorder="1" applyAlignment="1">
      <alignment wrapText="1"/>
    </xf>
    <xf numFmtId="0" fontId="58" fillId="0" borderId="63" xfId="333" applyFont="1" applyBorder="1" applyAlignment="1">
      <alignment horizontal="left" vertical="top" wrapText="1"/>
    </xf>
    <xf numFmtId="3" fontId="59" fillId="33" borderId="64" xfId="371" applyNumberFormat="1" applyFont="1" applyFill="1" applyBorder="1" applyAlignment="1">
      <alignment wrapText="1"/>
    </xf>
    <xf numFmtId="3" fontId="59" fillId="33" borderId="65" xfId="371" applyNumberFormat="1" applyFont="1" applyFill="1" applyBorder="1" applyAlignment="1">
      <alignment wrapText="1"/>
    </xf>
    <xf numFmtId="0" fontId="53" fillId="34" borderId="46" xfId="333" applyFont="1" applyFill="1" applyBorder="1" applyAlignment="1">
      <alignment vertical="center"/>
    </xf>
    <xf numFmtId="3" fontId="53" fillId="34" borderId="47" xfId="333" applyNumberFormat="1" applyFont="1" applyFill="1" applyBorder="1" applyAlignment="1">
      <alignment vertical="center"/>
    </xf>
    <xf numFmtId="0" fontId="50" fillId="0" borderId="63" xfId="333" applyFont="1" applyBorder="1" applyAlignment="1">
      <alignment wrapText="1"/>
    </xf>
    <xf numFmtId="0" fontId="53" fillId="34" borderId="46" xfId="333" applyFont="1" applyFill="1" applyBorder="1" applyAlignment="1">
      <alignment horizontal="left" vertical="center" indent="1"/>
    </xf>
    <xf numFmtId="4" fontId="0" fillId="0" borderId="0" xfId="0" applyNumberFormat="1"/>
    <xf numFmtId="4" fontId="20" fillId="0" borderId="0" xfId="0" applyNumberFormat="1" applyFont="1"/>
    <xf numFmtId="4" fontId="20" fillId="0" borderId="0" xfId="0" applyNumberFormat="1" applyFont="1" applyAlignment="1"/>
    <xf numFmtId="4" fontId="0" fillId="0" borderId="0" xfId="0" applyNumberFormat="1" applyAlignment="1">
      <alignment wrapText="1"/>
    </xf>
    <xf numFmtId="172" fontId="18" fillId="0" borderId="0" xfId="0" applyNumberFormat="1" applyFont="1"/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69" xfId="0" applyNumberFormat="1" applyFont="1" applyFill="1" applyBorder="1" applyAlignment="1">
      <alignment horizontal="right"/>
    </xf>
    <xf numFmtId="3" fontId="50" fillId="0" borderId="74" xfId="0" applyNumberFormat="1" applyFont="1" applyFill="1" applyBorder="1" applyAlignment="1">
      <alignment horizontal="right"/>
    </xf>
    <xf numFmtId="3" fontId="0" fillId="0" borderId="0" xfId="0" applyNumberFormat="1" applyFill="1"/>
    <xf numFmtId="49" fontId="73" fillId="0" borderId="87" xfId="665" applyNumberFormat="1" applyFont="1" applyFill="1" applyBorder="1" applyAlignment="1">
      <alignment horizontal="left" vertical="top" wrapText="1"/>
    </xf>
    <xf numFmtId="41" fontId="47" fillId="0" borderId="80" xfId="333" quotePrefix="1" applyNumberFormat="1" applyFont="1" applyBorder="1" applyAlignment="1">
      <alignment horizontal="left" vertical="center"/>
    </xf>
    <xf numFmtId="3" fontId="50" fillId="0" borderId="52" xfId="0" applyNumberFormat="1" applyFont="1" applyFill="1" applyBorder="1" applyAlignment="1">
      <alignment horizontal="center" vertical="center" wrapText="1"/>
    </xf>
    <xf numFmtId="3" fontId="50" fillId="0" borderId="94" xfId="0" applyNumberFormat="1" applyFont="1" applyFill="1" applyBorder="1" applyAlignment="1">
      <alignment horizontal="right"/>
    </xf>
    <xf numFmtId="3" fontId="50" fillId="0" borderId="28" xfId="0" applyNumberFormat="1" applyFont="1" applyFill="1" applyBorder="1" applyAlignment="1">
      <alignment horizontal="right"/>
    </xf>
    <xf numFmtId="0" fontId="55" fillId="29" borderId="2" xfId="665" applyFont="1" applyFill="1" applyBorder="1" applyAlignment="1">
      <alignment horizontal="center"/>
    </xf>
    <xf numFmtId="0" fontId="52" fillId="35" borderId="2" xfId="371" applyFont="1" applyFill="1" applyBorder="1" applyAlignment="1">
      <alignment horizontal="center"/>
    </xf>
    <xf numFmtId="168" fontId="53" fillId="35" borderId="2" xfId="677" applyNumberFormat="1" applyFont="1" applyFill="1" applyBorder="1"/>
    <xf numFmtId="0" fontId="52" fillId="0" borderId="2" xfId="371" applyFont="1" applyFill="1" applyBorder="1"/>
    <xf numFmtId="168" fontId="53" fillId="0" borderId="2" xfId="677" applyNumberFormat="1" applyFont="1" applyFill="1" applyBorder="1"/>
    <xf numFmtId="0" fontId="50" fillId="0" borderId="2" xfId="371" quotePrefix="1" applyNumberFormat="1" applyFont="1" applyBorder="1" applyAlignment="1">
      <alignment horizontal="left" indent="2"/>
    </xf>
    <xf numFmtId="168" fontId="56" fillId="0" borderId="2" xfId="677" applyNumberFormat="1" applyFont="1" applyFill="1" applyBorder="1"/>
    <xf numFmtId="0" fontId="50" fillId="0" borderId="2" xfId="371" applyNumberFormat="1" applyFont="1" applyBorder="1" applyAlignment="1">
      <alignment horizontal="left" indent="2"/>
    </xf>
    <xf numFmtId="3" fontId="68" fillId="0" borderId="0" xfId="665" applyNumberFormat="1"/>
    <xf numFmtId="0" fontId="52" fillId="0" borderId="2" xfId="371" applyNumberFormat="1" applyFont="1" applyFill="1" applyBorder="1"/>
    <xf numFmtId="0" fontId="50" fillId="0" borderId="2" xfId="371" quotePrefix="1" applyNumberFormat="1" applyFont="1" applyFill="1" applyBorder="1" applyAlignment="1">
      <alignment horizontal="left" indent="1"/>
    </xf>
    <xf numFmtId="168" fontId="56" fillId="0" borderId="2" xfId="677" applyNumberFormat="1" applyFont="1" applyBorder="1"/>
    <xf numFmtId="0" fontId="50" fillId="0" borderId="2" xfId="371" applyNumberFormat="1" applyFont="1" applyFill="1" applyBorder="1" applyAlignment="1">
      <alignment horizontal="left" wrapText="1" indent="1"/>
    </xf>
    <xf numFmtId="168" fontId="68" fillId="0" borderId="0" xfId="665" applyNumberFormat="1"/>
    <xf numFmtId="0" fontId="50" fillId="0" borderId="2" xfId="371" applyNumberFormat="1" applyFont="1" applyFill="1" applyBorder="1" applyAlignment="1">
      <alignment horizontal="left" indent="1"/>
    </xf>
    <xf numFmtId="0" fontId="51" fillId="0" borderId="2" xfId="371" applyNumberFormat="1" applyFont="1" applyBorder="1" applyAlignment="1">
      <alignment horizontal="left" indent="3"/>
    </xf>
    <xf numFmtId="168" fontId="57" fillId="0" borderId="2" xfId="677" applyNumberFormat="1" applyFont="1" applyBorder="1"/>
    <xf numFmtId="0" fontId="53" fillId="35" borderId="2" xfId="381" applyFont="1" applyFill="1" applyBorder="1" applyAlignment="1">
      <alignment horizontal="center" vertical="center" wrapText="1"/>
    </xf>
    <xf numFmtId="168" fontId="53" fillId="35" borderId="2" xfId="677" applyNumberFormat="1" applyFont="1" applyFill="1" applyBorder="1" applyAlignment="1">
      <alignment vertical="center"/>
    </xf>
    <xf numFmtId="0" fontId="52" fillId="36" borderId="2" xfId="371" applyFont="1" applyFill="1" applyBorder="1" applyAlignment="1">
      <alignment horizontal="left"/>
    </xf>
    <xf numFmtId="168" fontId="53" fillId="36" borderId="2" xfId="677" applyNumberFormat="1" applyFont="1" applyFill="1" applyBorder="1"/>
    <xf numFmtId="0" fontId="75" fillId="0" borderId="0" xfId="665" applyFont="1" applyFill="1"/>
    <xf numFmtId="0" fontId="76" fillId="0" borderId="0" xfId="665" applyFont="1"/>
    <xf numFmtId="41" fontId="64" fillId="26" borderId="95" xfId="333" applyNumberFormat="1" applyFont="1" applyFill="1" applyBorder="1" applyAlignment="1">
      <alignment horizontal="centerContinuous" vertical="center"/>
    </xf>
    <xf numFmtId="41" fontId="64" fillId="26" borderId="96" xfId="333" applyNumberFormat="1" applyFont="1" applyFill="1" applyBorder="1" applyAlignment="1">
      <alignment horizontal="centerContinuous" vertical="center"/>
    </xf>
    <xf numFmtId="41" fontId="64" fillId="26" borderId="97" xfId="333" applyNumberFormat="1" applyFont="1" applyFill="1" applyBorder="1" applyAlignment="1">
      <alignment horizontal="centerContinuous" vertical="center"/>
    </xf>
    <xf numFmtId="41" fontId="48" fillId="27" borderId="98" xfId="333" applyNumberFormat="1" applyFont="1" applyFill="1" applyBorder="1" applyAlignment="1"/>
    <xf numFmtId="41" fontId="48" fillId="27" borderId="99" xfId="333" quotePrefix="1" applyNumberFormat="1" applyFont="1" applyFill="1" applyBorder="1" applyAlignment="1"/>
    <xf numFmtId="41" fontId="48" fillId="27" borderId="100" xfId="333" quotePrefix="1" applyNumberFormat="1" applyFont="1" applyFill="1" applyBorder="1" applyAlignment="1"/>
    <xf numFmtId="3" fontId="48" fillId="27" borderId="60" xfId="233" applyNumberFormat="1" applyFont="1" applyFill="1" applyBorder="1" applyAlignment="1">
      <alignment horizontal="right"/>
    </xf>
    <xf numFmtId="3" fontId="48" fillId="27" borderId="94" xfId="233" applyNumberFormat="1" applyFont="1" applyFill="1" applyBorder="1" applyAlignment="1">
      <alignment horizontal="right"/>
    </xf>
    <xf numFmtId="41" fontId="47" fillId="0" borderId="101" xfId="333" quotePrefix="1" applyNumberFormat="1" applyFont="1" applyBorder="1" applyAlignment="1">
      <alignment horizontal="left" vertical="center"/>
    </xf>
    <xf numFmtId="3" fontId="47" fillId="0" borderId="94" xfId="233" applyNumberFormat="1" applyFont="1" applyBorder="1" applyAlignment="1">
      <alignment vertical="center"/>
    </xf>
    <xf numFmtId="41" fontId="48" fillId="27" borderId="102" xfId="333" applyNumberFormat="1" applyFont="1" applyFill="1" applyBorder="1" applyAlignment="1">
      <alignment horizontal="left" vertical="center"/>
    </xf>
    <xf numFmtId="3" fontId="48" fillId="27" borderId="94" xfId="233" applyNumberFormat="1" applyFont="1" applyFill="1" applyBorder="1" applyAlignment="1">
      <alignment horizontal="right" vertical="center"/>
    </xf>
    <xf numFmtId="3" fontId="47" fillId="0" borderId="60" xfId="233" applyNumberFormat="1" applyFont="1" applyBorder="1" applyAlignment="1">
      <alignment vertical="center"/>
    </xf>
    <xf numFmtId="3" fontId="47" fillId="0" borderId="60" xfId="233" applyNumberFormat="1" applyFont="1" applyFill="1" applyBorder="1" applyAlignment="1">
      <alignment horizontal="right"/>
    </xf>
    <xf numFmtId="41" fontId="48" fillId="27" borderId="103" xfId="333" applyNumberFormat="1" applyFont="1" applyFill="1" applyBorder="1" applyAlignment="1">
      <alignment vertical="center"/>
    </xf>
    <xf numFmtId="41" fontId="48" fillId="27" borderId="103" xfId="333" applyNumberFormat="1" applyFont="1" applyFill="1" applyBorder="1" applyAlignment="1">
      <alignment horizontal="left" vertical="center"/>
    </xf>
    <xf numFmtId="3" fontId="47" fillId="0" borderId="104" xfId="233" applyNumberFormat="1" applyFont="1" applyBorder="1" applyAlignment="1">
      <alignment vertical="center"/>
    </xf>
    <xf numFmtId="41" fontId="47" fillId="27" borderId="101" xfId="333" quotePrefix="1" applyNumberFormat="1" applyFont="1" applyFill="1" applyBorder="1" applyAlignment="1">
      <alignment horizontal="left" vertical="center"/>
    </xf>
    <xf numFmtId="3" fontId="48" fillId="27" borderId="94" xfId="233" applyNumberFormat="1" applyFont="1" applyFill="1" applyBorder="1" applyAlignment="1">
      <alignment vertical="center"/>
    </xf>
    <xf numFmtId="41" fontId="47" fillId="0" borderId="102" xfId="333" applyNumberFormat="1" applyFont="1" applyBorder="1" applyAlignment="1">
      <alignment horizontal="left" vertical="center"/>
    </xf>
    <xf numFmtId="41" fontId="47" fillId="0" borderId="102" xfId="333" quotePrefix="1" applyNumberFormat="1" applyFont="1" applyBorder="1" applyAlignment="1">
      <alignment horizontal="left" vertical="center"/>
    </xf>
    <xf numFmtId="41" fontId="47" fillId="0" borderId="99" xfId="333" quotePrefix="1" applyNumberFormat="1" applyFont="1" applyBorder="1" applyAlignment="1">
      <alignment horizontal="left" vertical="center"/>
    </xf>
    <xf numFmtId="3" fontId="47" fillId="0" borderId="94" xfId="333" quotePrefix="1" applyNumberFormat="1" applyFont="1" applyBorder="1" applyAlignment="1">
      <alignment vertical="center"/>
    </xf>
    <xf numFmtId="3" fontId="48" fillId="27" borderId="94" xfId="233" applyNumberFormat="1" applyFont="1" applyFill="1" applyBorder="1" applyAlignment="1"/>
    <xf numFmtId="3" fontId="48" fillId="35" borderId="94" xfId="233" applyNumberFormat="1" applyFont="1" applyFill="1" applyBorder="1" applyAlignment="1">
      <alignment vertical="center"/>
    </xf>
    <xf numFmtId="3" fontId="48" fillId="35" borderId="60" xfId="233" applyNumberFormat="1" applyFont="1" applyFill="1" applyBorder="1" applyAlignment="1">
      <alignment vertical="center"/>
    </xf>
    <xf numFmtId="41" fontId="47" fillId="0" borderId="100" xfId="333" quotePrefix="1" applyNumberFormat="1" applyFont="1" applyBorder="1" applyAlignment="1">
      <alignment horizontal="left" vertical="center"/>
    </xf>
    <xf numFmtId="41" fontId="47" fillId="0" borderId="103" xfId="333" quotePrefix="1" applyNumberFormat="1" applyFont="1" applyBorder="1" applyAlignment="1">
      <alignment horizontal="left" vertical="center"/>
    </xf>
    <xf numFmtId="41" fontId="47" fillId="0" borderId="103" xfId="333" applyNumberFormat="1" applyFont="1" applyBorder="1" applyAlignment="1">
      <alignment horizontal="left" vertical="center"/>
    </xf>
    <xf numFmtId="41" fontId="48" fillId="27" borderId="100" xfId="333" quotePrefix="1" applyNumberFormat="1" applyFont="1" applyFill="1" applyBorder="1" applyAlignment="1">
      <alignment vertical="center"/>
    </xf>
    <xf numFmtId="3" fontId="48" fillId="27" borderId="60" xfId="233" applyNumberFormat="1" applyFont="1" applyFill="1" applyBorder="1" applyAlignment="1">
      <alignment horizontal="right" vertical="center"/>
    </xf>
    <xf numFmtId="41" fontId="48" fillId="27" borderId="102" xfId="333" applyNumberFormat="1" applyFont="1" applyFill="1" applyBorder="1" applyAlignment="1">
      <alignment vertical="center"/>
    </xf>
    <xf numFmtId="172" fontId="47" fillId="0" borderId="0" xfId="323" applyNumberFormat="1" applyFont="1"/>
    <xf numFmtId="3" fontId="47" fillId="33" borderId="94" xfId="0" applyNumberFormat="1" applyFont="1" applyFill="1" applyBorder="1" applyAlignment="1"/>
    <xf numFmtId="3" fontId="49" fillId="33" borderId="94" xfId="0" applyNumberFormat="1" applyFont="1" applyFill="1" applyBorder="1" applyAlignment="1"/>
    <xf numFmtId="0" fontId="47" fillId="0" borderId="66" xfId="0" quotePrefix="1" applyFont="1" applyFill="1" applyBorder="1" applyAlignment="1">
      <alignment wrapText="1"/>
    </xf>
    <xf numFmtId="0" fontId="47" fillId="0" borderId="94" xfId="0" quotePrefix="1" applyFont="1" applyFill="1" applyBorder="1" applyAlignment="1">
      <alignment wrapText="1"/>
    </xf>
    <xf numFmtId="0" fontId="47" fillId="0" borderId="94" xfId="0" quotePrefix="1" applyFont="1" applyFill="1" applyBorder="1" applyAlignment="1">
      <alignment horizontal="left" vertical="top" wrapText="1"/>
    </xf>
    <xf numFmtId="0" fontId="47" fillId="0" borderId="66" xfId="0" quotePrefix="1" applyFont="1" applyFill="1" applyBorder="1" applyAlignment="1">
      <alignment horizontal="left" vertical="top" wrapText="1"/>
    </xf>
    <xf numFmtId="0" fontId="47" fillId="0" borderId="94" xfId="0" quotePrefix="1" applyFont="1" applyFill="1" applyBorder="1" applyAlignment="1">
      <alignment horizontal="left" wrapText="1"/>
    </xf>
    <xf numFmtId="174" fontId="18" fillId="0" borderId="0" xfId="0" applyNumberFormat="1" applyFont="1" applyFill="1"/>
    <xf numFmtId="43" fontId="18" fillId="0" borderId="0" xfId="0" applyNumberFormat="1" applyFont="1" applyFill="1"/>
    <xf numFmtId="0" fontId="49" fillId="0" borderId="66" xfId="0" quotePrefix="1" applyFont="1" applyFill="1" applyBorder="1" applyAlignment="1">
      <alignment horizontal="right" wrapText="1"/>
    </xf>
    <xf numFmtId="0" fontId="48" fillId="30" borderId="2" xfId="0" quotePrefix="1" applyFont="1" applyFill="1" applyBorder="1" applyAlignment="1">
      <alignment vertical="center" wrapText="1"/>
    </xf>
    <xf numFmtId="0" fontId="18" fillId="0" borderId="0" xfId="0" applyFont="1"/>
    <xf numFmtId="3" fontId="48" fillId="27" borderId="2" xfId="0" applyNumberFormat="1" applyFont="1" applyFill="1" applyBorder="1" applyAlignment="1">
      <alignment vertical="center" wrapText="1"/>
    </xf>
    <xf numFmtId="0" fontId="18" fillId="0" borderId="0" xfId="0" applyFont="1" applyFill="1"/>
    <xf numFmtId="3" fontId="47" fillId="0" borderId="94" xfId="0" applyNumberFormat="1" applyFont="1" applyFill="1" applyBorder="1" applyAlignment="1"/>
    <xf numFmtId="3" fontId="47" fillId="0" borderId="66" xfId="0" quotePrefix="1" applyNumberFormat="1" applyFont="1" applyFill="1" applyBorder="1" applyAlignment="1">
      <alignment wrapText="1"/>
    </xf>
    <xf numFmtId="3" fontId="47" fillId="0" borderId="27" xfId="0" quotePrefix="1" applyNumberFormat="1" applyFont="1" applyFill="1" applyBorder="1" applyAlignment="1">
      <alignment wrapText="1"/>
    </xf>
    <xf numFmtId="3" fontId="47" fillId="0" borderId="60" xfId="0" quotePrefix="1" applyNumberFormat="1" applyFont="1" applyFill="1" applyBorder="1" applyAlignment="1">
      <alignment wrapText="1"/>
    </xf>
    <xf numFmtId="3" fontId="47" fillId="0" borderId="94" xfId="0" quotePrefix="1" applyNumberFormat="1" applyFont="1" applyFill="1" applyBorder="1" applyAlignment="1">
      <alignment wrapText="1"/>
    </xf>
    <xf numFmtId="3" fontId="67" fillId="0" borderId="66" xfId="0" quotePrefix="1" applyNumberFormat="1" applyFont="1" applyFill="1" applyBorder="1" applyAlignment="1">
      <alignment horizontal="right" wrapText="1"/>
    </xf>
    <xf numFmtId="3" fontId="47" fillId="0" borderId="94" xfId="0" quotePrefix="1" applyNumberFormat="1" applyFont="1" applyFill="1" applyBorder="1" applyAlignment="1">
      <alignment horizontal="left" vertical="top" wrapText="1"/>
    </xf>
    <xf numFmtId="3" fontId="48" fillId="27" borderId="2" xfId="0" quotePrefix="1" applyNumberFormat="1" applyFont="1" applyFill="1" applyBorder="1" applyAlignment="1">
      <alignment vertical="center" wrapText="1"/>
    </xf>
    <xf numFmtId="3" fontId="47" fillId="0" borderId="66" xfId="0" quotePrefix="1" applyNumberFormat="1" applyFont="1" applyFill="1" applyBorder="1" applyAlignment="1">
      <alignment horizontal="left" vertical="top" wrapText="1"/>
    </xf>
    <xf numFmtId="3" fontId="47" fillId="0" borderId="94" xfId="0" quotePrefix="1" applyNumberFormat="1" applyFont="1" applyFill="1" applyBorder="1" applyAlignment="1">
      <alignment horizontal="left" wrapText="1"/>
    </xf>
    <xf numFmtId="3" fontId="18" fillId="29" borderId="0" xfId="0" applyNumberFormat="1" applyFont="1" applyFill="1" applyAlignment="1">
      <alignment wrapText="1"/>
    </xf>
    <xf numFmtId="3" fontId="47" fillId="0" borderId="27" xfId="0" quotePrefix="1" applyNumberFormat="1" applyFont="1" applyFill="1" applyBorder="1" applyAlignment="1">
      <alignment horizontal="left" wrapText="1"/>
    </xf>
    <xf numFmtId="3" fontId="47" fillId="0" borderId="66" xfId="0" quotePrefix="1" applyNumberFormat="1" applyFont="1" applyFill="1" applyBorder="1" applyAlignment="1">
      <alignment horizontal="left" wrapText="1"/>
    </xf>
    <xf numFmtId="3" fontId="47" fillId="0" borderId="60" xfId="0" quotePrefix="1" applyNumberFormat="1" applyFont="1" applyFill="1" applyBorder="1" applyAlignment="1">
      <alignment horizontal="left" vertical="top" wrapText="1"/>
    </xf>
    <xf numFmtId="169" fontId="47" fillId="0" borderId="94" xfId="0" applyNumberFormat="1" applyFont="1" applyFill="1" applyBorder="1" applyAlignment="1"/>
    <xf numFmtId="3" fontId="47" fillId="0" borderId="94" xfId="0" quotePrefix="1" applyNumberFormat="1" applyFont="1" applyFill="1" applyBorder="1" applyAlignment="1">
      <alignment vertical="center" wrapText="1"/>
    </xf>
    <xf numFmtId="173" fontId="18" fillId="0" borderId="0" xfId="0" applyNumberFormat="1" applyFont="1"/>
    <xf numFmtId="175" fontId="18" fillId="0" borderId="0" xfId="0" applyNumberFormat="1" applyFont="1"/>
    <xf numFmtId="176" fontId="18" fillId="0" borderId="0" xfId="0" applyNumberFormat="1" applyFont="1"/>
    <xf numFmtId="41" fontId="47" fillId="0" borderId="80" xfId="333" quotePrefix="1" applyNumberFormat="1" applyFont="1" applyBorder="1" applyAlignment="1">
      <alignment horizontal="left" vertical="center"/>
    </xf>
    <xf numFmtId="0" fontId="47" fillId="0" borderId="60" xfId="0" quotePrefix="1" applyFont="1" applyFill="1" applyBorder="1" applyAlignment="1">
      <alignment horizontal="left" wrapText="1"/>
    </xf>
    <xf numFmtId="3" fontId="47" fillId="0" borderId="60" xfId="0" quotePrefix="1" applyNumberFormat="1" applyFont="1" applyFill="1" applyBorder="1" applyAlignment="1">
      <alignment horizontal="left" vertical="center" wrapText="1"/>
    </xf>
    <xf numFmtId="0" fontId="47" fillId="0" borderId="60" xfId="0" quotePrefix="1" applyFont="1" applyFill="1" applyBorder="1" applyAlignment="1">
      <alignment horizontal="left" vertical="center" wrapText="1"/>
    </xf>
    <xf numFmtId="0" fontId="47" fillId="0" borderId="66" xfId="0" applyFont="1" applyFill="1" applyBorder="1" applyAlignment="1">
      <alignment horizontal="left" vertical="top" wrapText="1"/>
    </xf>
    <xf numFmtId="174" fontId="50" fillId="0" borderId="0" xfId="0" applyNumberFormat="1" applyFont="1" applyFill="1"/>
    <xf numFmtId="174" fontId="47" fillId="0" borderId="0" xfId="0" applyNumberFormat="1" applyFont="1"/>
    <xf numFmtId="41" fontId="49" fillId="0" borderId="0" xfId="333" applyNumberFormat="1" applyFont="1" applyFill="1" applyBorder="1" applyAlignment="1">
      <alignment horizontal="left"/>
    </xf>
    <xf numFmtId="41" fontId="78" fillId="0" borderId="0" xfId="333" applyNumberFormat="1" applyFont="1" applyFill="1" applyBorder="1" applyAlignment="1">
      <alignment horizontal="left"/>
    </xf>
    <xf numFmtId="41" fontId="48" fillId="27" borderId="107" xfId="333" applyNumberFormat="1" applyFont="1" applyFill="1" applyBorder="1" applyAlignment="1"/>
    <xf numFmtId="41" fontId="48" fillId="27" borderId="108" xfId="333" quotePrefix="1" applyNumberFormat="1" applyFont="1" applyFill="1" applyBorder="1" applyAlignment="1"/>
    <xf numFmtId="41" fontId="48" fillId="27" borderId="109" xfId="333" quotePrefix="1" applyNumberFormat="1" applyFont="1" applyFill="1" applyBorder="1" applyAlignment="1"/>
    <xf numFmtId="3" fontId="47" fillId="0" borderId="68" xfId="233" applyNumberFormat="1" applyFont="1" applyBorder="1" applyAlignment="1">
      <alignment vertical="center"/>
    </xf>
    <xf numFmtId="3" fontId="47" fillId="0" borderId="68" xfId="233" applyNumberFormat="1" applyFont="1" applyFill="1" applyBorder="1" applyAlignment="1">
      <alignment horizontal="right"/>
    </xf>
    <xf numFmtId="3" fontId="48" fillId="27" borderId="68" xfId="233" applyNumberFormat="1" applyFont="1" applyFill="1" applyBorder="1" applyAlignment="1">
      <alignment horizontal="right"/>
    </xf>
    <xf numFmtId="41" fontId="47" fillId="0" borderId="108" xfId="333" quotePrefix="1" applyNumberFormat="1" applyFont="1" applyBorder="1" applyAlignment="1">
      <alignment horizontal="left" vertical="center"/>
    </xf>
    <xf numFmtId="3" fontId="48" fillId="35" borderId="68" xfId="233" applyNumberFormat="1" applyFont="1" applyFill="1" applyBorder="1" applyAlignment="1">
      <alignment vertical="center"/>
    </xf>
    <xf numFmtId="41" fontId="47" fillId="0" borderId="109" xfId="333" quotePrefix="1" applyNumberFormat="1" applyFont="1" applyBorder="1" applyAlignment="1">
      <alignment horizontal="left" vertical="center"/>
    </xf>
    <xf numFmtId="41" fontId="48" fillId="27" borderId="109" xfId="333" quotePrefix="1" applyNumberFormat="1" applyFont="1" applyFill="1" applyBorder="1" applyAlignment="1">
      <alignment vertical="center"/>
    </xf>
    <xf numFmtId="3" fontId="48" fillId="27" borderId="68" xfId="233" applyNumberFormat="1" applyFont="1" applyFill="1" applyBorder="1" applyAlignment="1">
      <alignment horizontal="right" vertical="center"/>
    </xf>
    <xf numFmtId="0" fontId="79" fillId="0" borderId="63" xfId="333" applyFont="1" applyBorder="1" applyAlignment="1">
      <alignment vertical="center" wrapText="1"/>
    </xf>
    <xf numFmtId="174" fontId="0" fillId="0" borderId="0" xfId="0" applyNumberFormat="1"/>
    <xf numFmtId="173" fontId="0" fillId="0" borderId="0" xfId="0" applyNumberFormat="1"/>
    <xf numFmtId="175" fontId="0" fillId="0" borderId="0" xfId="0" applyNumberFormat="1"/>
    <xf numFmtId="170" fontId="0" fillId="0" borderId="0" xfId="0" applyNumberFormat="1"/>
    <xf numFmtId="175" fontId="20" fillId="0" borderId="0" xfId="0" applyNumberFormat="1" applyFont="1"/>
    <xf numFmtId="170" fontId="20" fillId="0" borderId="0" xfId="0" applyNumberFormat="1" applyFont="1"/>
    <xf numFmtId="0" fontId="50" fillId="0" borderId="66" xfId="0" quotePrefix="1" applyFont="1" applyFill="1" applyBorder="1" applyAlignment="1">
      <alignment wrapText="1"/>
    </xf>
    <xf numFmtId="0" fontId="47" fillId="0" borderId="60" xfId="0" quotePrefix="1" applyFont="1" applyFill="1" applyBorder="1" applyAlignment="1">
      <alignment vertical="top" wrapText="1"/>
    </xf>
    <xf numFmtId="0" fontId="47" fillId="0" borderId="60" xfId="0" quotePrefix="1" applyFont="1" applyFill="1" applyBorder="1" applyAlignment="1">
      <alignment vertical="center" wrapText="1"/>
    </xf>
    <xf numFmtId="3" fontId="47" fillId="0" borderId="0" xfId="0" applyNumberFormat="1" applyFont="1"/>
    <xf numFmtId="0" fontId="46" fillId="26" borderId="69" xfId="0" applyFont="1" applyFill="1" applyBorder="1" applyAlignment="1">
      <alignment horizontal="left" vertical="center" wrapText="1"/>
    </xf>
    <xf numFmtId="3" fontId="46" fillId="26" borderId="66" xfId="0" applyNumberFormat="1" applyFont="1" applyFill="1" applyBorder="1" applyAlignment="1">
      <alignment horizontal="center" vertical="center" wrapText="1"/>
    </xf>
    <xf numFmtId="3" fontId="49" fillId="0" borderId="94" xfId="0" quotePrefix="1" applyNumberFormat="1" applyFont="1" applyFill="1" applyBorder="1" applyAlignment="1">
      <alignment horizontal="right" wrapText="1"/>
    </xf>
    <xf numFmtId="3" fontId="47" fillId="0" borderId="94" xfId="0" quotePrefix="1" applyNumberFormat="1" applyFont="1" applyFill="1" applyBorder="1" applyAlignment="1">
      <alignment horizontal="left" vertical="center" wrapText="1"/>
    </xf>
    <xf numFmtId="3" fontId="47" fillId="0" borderId="94" xfId="0" quotePrefix="1" applyNumberFormat="1" applyFont="1" applyFill="1" applyBorder="1" applyAlignment="1">
      <alignment vertical="top" wrapText="1"/>
    </xf>
    <xf numFmtId="3" fontId="49" fillId="0" borderId="66" xfId="0" applyNumberFormat="1" applyFont="1" applyFill="1" applyBorder="1" applyAlignment="1"/>
    <xf numFmtId="3" fontId="49" fillId="0" borderId="94" xfId="0" quotePrefix="1" applyNumberFormat="1" applyFont="1" applyFill="1" applyBorder="1" applyAlignment="1">
      <alignment horizontal="right" vertical="top" wrapText="1"/>
    </xf>
    <xf numFmtId="3" fontId="49" fillId="0" borderId="94" xfId="0" applyNumberFormat="1" applyFont="1" applyFill="1" applyBorder="1" applyAlignment="1">
      <alignment horizontal="right" vertical="top" wrapText="1"/>
    </xf>
    <xf numFmtId="3" fontId="47" fillId="0" borderId="94" xfId="0" applyNumberFormat="1" applyFont="1" applyFill="1" applyBorder="1" applyAlignment="1">
      <alignment horizontal="left" vertical="top" wrapText="1"/>
    </xf>
    <xf numFmtId="3" fontId="47" fillId="0" borderId="60" xfId="0" applyNumberFormat="1" applyFont="1" applyFill="1" applyBorder="1" applyAlignment="1">
      <alignment horizontal="left" vertical="top" wrapText="1"/>
    </xf>
    <xf numFmtId="3" fontId="46" fillId="26" borderId="69" xfId="0" applyNumberFormat="1" applyFont="1" applyFill="1" applyBorder="1" applyAlignment="1">
      <alignment horizontal="left" vertical="center" wrapText="1"/>
    </xf>
    <xf numFmtId="3" fontId="49" fillId="0" borderId="94" xfId="0" quotePrefix="1" applyNumberFormat="1" applyFont="1" applyFill="1" applyBorder="1" applyAlignment="1">
      <alignment horizontal="right" vertical="center" wrapText="1"/>
    </xf>
    <xf numFmtId="3" fontId="49" fillId="0" borderId="66" xfId="0" quotePrefix="1" applyNumberFormat="1" applyFont="1" applyFill="1" applyBorder="1" applyAlignment="1">
      <alignment horizontal="right" vertical="top" wrapText="1"/>
    </xf>
    <xf numFmtId="0" fontId="49" fillId="0" borderId="94" xfId="0" quotePrefix="1" applyFont="1" applyFill="1" applyBorder="1" applyAlignment="1">
      <alignment horizontal="right" wrapText="1"/>
    </xf>
    <xf numFmtId="4" fontId="49" fillId="0" borderId="94" xfId="0" quotePrefix="1" applyNumberFormat="1" applyFont="1" applyFill="1" applyBorder="1" applyAlignment="1">
      <alignment horizontal="right" wrapText="1"/>
    </xf>
    <xf numFmtId="4" fontId="47" fillId="0" borderId="94" xfId="0" quotePrefix="1" applyNumberFormat="1" applyFont="1" applyFill="1" applyBorder="1" applyAlignment="1">
      <alignment wrapText="1"/>
    </xf>
    <xf numFmtId="0" fontId="47" fillId="0" borderId="94" xfId="0" quotePrefix="1" applyFont="1" applyFill="1" applyBorder="1" applyAlignment="1">
      <alignment horizontal="left" vertical="center" wrapText="1"/>
    </xf>
    <xf numFmtId="0" fontId="47" fillId="0" borderId="94" xfId="0" quotePrefix="1" applyFont="1" applyFill="1" applyBorder="1" applyAlignment="1">
      <alignment vertical="top" wrapText="1"/>
    </xf>
    <xf numFmtId="0" fontId="49" fillId="0" borderId="94" xfId="0" quotePrefix="1" applyFont="1" applyFill="1" applyBorder="1" applyAlignment="1">
      <alignment horizontal="right" vertical="top" wrapText="1"/>
    </xf>
    <xf numFmtId="0" fontId="49" fillId="0" borderId="94" xfId="0" applyFont="1" applyFill="1" applyBorder="1" applyAlignment="1">
      <alignment horizontal="right" vertical="top" wrapText="1"/>
    </xf>
    <xf numFmtId="0" fontId="47" fillId="0" borderId="94" xfId="0" applyFont="1" applyFill="1" applyBorder="1" applyAlignment="1">
      <alignment horizontal="left" vertical="top" wrapText="1"/>
    </xf>
    <xf numFmtId="0" fontId="47" fillId="0" borderId="104" xfId="0" quotePrefix="1" applyFont="1" applyFill="1" applyBorder="1" applyAlignment="1">
      <alignment wrapText="1"/>
    </xf>
    <xf numFmtId="3" fontId="47" fillId="0" borderId="66" xfId="0" applyNumberFormat="1" applyFont="1" applyFill="1" applyBorder="1" applyAlignment="1"/>
    <xf numFmtId="0" fontId="49" fillId="0" borderId="94" xfId="0" quotePrefix="1" applyFont="1" applyFill="1" applyBorder="1" applyAlignment="1">
      <alignment horizontal="right" vertical="center" wrapText="1"/>
    </xf>
    <xf numFmtId="0" fontId="47" fillId="0" borderId="94" xfId="0" quotePrefix="1" applyFont="1" applyFill="1" applyBorder="1" applyAlignment="1">
      <alignment vertical="center" wrapText="1"/>
    </xf>
    <xf numFmtId="3" fontId="48" fillId="30" borderId="2" xfId="0" quotePrefix="1" applyNumberFormat="1" applyFont="1" applyFill="1" applyBorder="1" applyAlignment="1">
      <alignment vertical="center" wrapText="1"/>
    </xf>
    <xf numFmtId="0" fontId="49" fillId="0" borderId="27" xfId="0" quotePrefix="1" applyFont="1" applyFill="1" applyBorder="1" applyAlignment="1">
      <alignment horizontal="right" wrapText="1"/>
    </xf>
    <xf numFmtId="3" fontId="50" fillId="0" borderId="66" xfId="0" quotePrefix="1" applyNumberFormat="1" applyFont="1" applyFill="1" applyBorder="1" applyAlignment="1">
      <alignment wrapText="1"/>
    </xf>
    <xf numFmtId="0" fontId="55" fillId="29" borderId="8" xfId="371" applyFont="1" applyFill="1" applyBorder="1" applyAlignment="1">
      <alignment horizontal="center" vertical="center" wrapText="1"/>
    </xf>
    <xf numFmtId="0" fontId="48" fillId="33" borderId="43" xfId="371" applyFont="1" applyFill="1" applyBorder="1" applyAlignment="1"/>
    <xf numFmtId="0" fontId="48" fillId="33" borderId="41" xfId="371" applyFont="1" applyFill="1" applyBorder="1" applyAlignment="1"/>
    <xf numFmtId="0" fontId="48" fillId="33" borderId="42" xfId="371" applyFont="1" applyFill="1" applyBorder="1" applyAlignment="1"/>
    <xf numFmtId="41" fontId="64" fillId="26" borderId="19" xfId="333" applyNumberFormat="1" applyFont="1" applyFill="1" applyBorder="1" applyAlignment="1">
      <alignment horizontal="centerContinuous" vertical="center"/>
    </xf>
    <xf numFmtId="41" fontId="47" fillId="0" borderId="44" xfId="323" applyNumberFormat="1" applyFont="1" applyBorder="1" applyAlignment="1">
      <alignment horizontal="center"/>
    </xf>
    <xf numFmtId="41" fontId="47" fillId="0" borderId="0" xfId="323" applyNumberFormat="1" applyFont="1" applyBorder="1" applyAlignment="1">
      <alignment horizontal="center"/>
    </xf>
    <xf numFmtId="41" fontId="47" fillId="0" borderId="45" xfId="323" applyNumberFormat="1" applyFont="1" applyBorder="1" applyAlignment="1">
      <alignment horizontal="center"/>
    </xf>
    <xf numFmtId="0" fontId="81" fillId="0" borderId="44" xfId="323" applyFont="1" applyBorder="1" applyAlignment="1">
      <alignment horizontal="left"/>
    </xf>
    <xf numFmtId="41" fontId="60" fillId="0" borderId="0" xfId="323" applyNumberFormat="1" applyFont="1" applyBorder="1" applyAlignment="1"/>
    <xf numFmtId="0" fontId="0" fillId="33" borderId="0" xfId="0" applyFill="1"/>
    <xf numFmtId="0" fontId="48" fillId="27" borderId="2" xfId="0" applyFont="1" applyFill="1" applyBorder="1" applyAlignment="1">
      <alignment horizontal="center" vertical="center" wrapText="1"/>
    </xf>
    <xf numFmtId="0" fontId="48" fillId="27" borderId="47" xfId="0" applyFont="1" applyFill="1" applyBorder="1" applyAlignment="1">
      <alignment horizontal="center" vertical="center" wrapText="1"/>
    </xf>
    <xf numFmtId="0" fontId="46" fillId="26" borderId="66" xfId="0" applyFont="1" applyFill="1" applyBorder="1" applyAlignment="1">
      <alignment vertical="center"/>
    </xf>
    <xf numFmtId="0" fontId="48" fillId="0" borderId="61" xfId="0" applyFont="1" applyFill="1" applyBorder="1" applyAlignment="1">
      <alignment horizontal="center" wrapText="1"/>
    </xf>
    <xf numFmtId="0" fontId="53" fillId="33" borderId="2" xfId="333" applyFont="1" applyFill="1" applyBorder="1" applyAlignment="1">
      <alignment horizontal="left" vertical="center" indent="1"/>
    </xf>
    <xf numFmtId="0" fontId="0" fillId="33" borderId="81" xfId="0" applyFill="1" applyBorder="1"/>
    <xf numFmtId="0" fontId="0" fillId="33" borderId="93" xfId="0" applyFill="1" applyBorder="1"/>
    <xf numFmtId="3" fontId="61" fillId="27" borderId="2" xfId="0" applyNumberFormat="1" applyFont="1" applyFill="1" applyBorder="1" applyAlignment="1">
      <alignment vertical="center" wrapText="1"/>
    </xf>
    <xf numFmtId="0" fontId="18" fillId="0" borderId="0" xfId="0" quotePrefix="1" applyFont="1" applyFill="1"/>
    <xf numFmtId="173" fontId="18" fillId="0" borderId="0" xfId="0" applyNumberFormat="1" applyFont="1" applyFill="1"/>
    <xf numFmtId="169" fontId="49" fillId="0" borderId="94" xfId="0" applyNumberFormat="1" applyFont="1" applyFill="1" applyBorder="1" applyAlignment="1"/>
    <xf numFmtId="3" fontId="49" fillId="0" borderId="94" xfId="0" applyNumberFormat="1" applyFont="1" applyFill="1" applyBorder="1" applyAlignment="1"/>
    <xf numFmtId="0" fontId="82" fillId="0" borderId="0" xfId="0" applyFont="1" applyFill="1"/>
    <xf numFmtId="3" fontId="83" fillId="0" borderId="94" xfId="0" quotePrefix="1" applyNumberFormat="1" applyFont="1" applyFill="1" applyBorder="1" applyAlignment="1">
      <alignment vertical="center" wrapText="1"/>
    </xf>
    <xf numFmtId="3" fontId="83" fillId="0" borderId="94" xfId="0" applyNumberFormat="1" applyFont="1" applyFill="1" applyBorder="1" applyAlignment="1"/>
    <xf numFmtId="3" fontId="83" fillId="0" borderId="0" xfId="0" applyNumberFormat="1" applyFont="1" applyFill="1"/>
    <xf numFmtId="3" fontId="49" fillId="0" borderId="94" xfId="0" applyNumberFormat="1" applyFont="1" applyFill="1" applyBorder="1" applyAlignment="1">
      <alignment horizontal="right"/>
    </xf>
    <xf numFmtId="3" fontId="51" fillId="0" borderId="66" xfId="0" quotePrefix="1" applyNumberFormat="1" applyFont="1" applyFill="1" applyBorder="1" applyAlignment="1">
      <alignment horizontal="right" wrapText="1"/>
    </xf>
    <xf numFmtId="0" fontId="51" fillId="0" borderId="66" xfId="0" quotePrefix="1" applyFont="1" applyFill="1" applyBorder="1" applyAlignment="1">
      <alignment horizontal="right" wrapText="1"/>
    </xf>
    <xf numFmtId="0" fontId="49" fillId="0" borderId="94" xfId="0" quotePrefix="1" applyFont="1" applyFill="1" applyBorder="1" applyAlignment="1">
      <alignment vertical="top" wrapText="1"/>
    </xf>
    <xf numFmtId="0" fontId="49" fillId="0" borderId="94" xfId="0" quotePrefix="1" applyFont="1" applyFill="1" applyBorder="1" applyAlignment="1">
      <alignment horizontal="left" wrapText="1"/>
    </xf>
    <xf numFmtId="0" fontId="49" fillId="0" borderId="94" xfId="0" quotePrefix="1" applyFont="1" applyFill="1" applyBorder="1" applyAlignment="1">
      <alignment horizontal="left" vertical="center" wrapText="1"/>
    </xf>
    <xf numFmtId="177" fontId="18" fillId="0" borderId="0" xfId="0" applyNumberFormat="1" applyFont="1"/>
    <xf numFmtId="178" fontId="18" fillId="0" borderId="0" xfId="0" applyNumberFormat="1" applyFont="1"/>
    <xf numFmtId="179" fontId="18" fillId="0" borderId="0" xfId="0" applyNumberFormat="1" applyFont="1"/>
    <xf numFmtId="3" fontId="47" fillId="39" borderId="94" xfId="0" quotePrefix="1" applyNumberFormat="1" applyFont="1" applyFill="1" applyBorder="1" applyAlignment="1">
      <alignment wrapText="1"/>
    </xf>
    <xf numFmtId="3" fontId="47" fillId="39" borderId="94" xfId="0" applyNumberFormat="1" applyFont="1" applyFill="1" applyBorder="1" applyAlignment="1"/>
    <xf numFmtId="3" fontId="18" fillId="39" borderId="0" xfId="0" applyNumberFormat="1" applyFont="1" applyFill="1"/>
    <xf numFmtId="0" fontId="18" fillId="39" borderId="0" xfId="0" applyFont="1" applyFill="1"/>
    <xf numFmtId="0" fontId="51" fillId="0" borderId="96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left" wrapText="1"/>
    </xf>
    <xf numFmtId="0" fontId="48" fillId="33" borderId="43" xfId="371" applyFont="1" applyFill="1" applyBorder="1" applyAlignment="1">
      <alignment horizontal="center"/>
    </xf>
    <xf numFmtId="0" fontId="48" fillId="33" borderId="41" xfId="371" applyFont="1" applyFill="1" applyBorder="1" applyAlignment="1">
      <alignment horizontal="center"/>
    </xf>
    <xf numFmtId="0" fontId="48" fillId="33" borderId="42" xfId="371" applyFont="1" applyFill="1" applyBorder="1" applyAlignment="1">
      <alignment horizontal="center"/>
    </xf>
    <xf numFmtId="0" fontId="50" fillId="33" borderId="111" xfId="371" applyFont="1" applyFill="1" applyBorder="1" applyAlignment="1">
      <alignment horizontal="center"/>
    </xf>
    <xf numFmtId="0" fontId="50" fillId="33" borderId="112" xfId="371" applyFont="1" applyFill="1" applyBorder="1" applyAlignment="1">
      <alignment horizontal="center"/>
    </xf>
    <xf numFmtId="0" fontId="50" fillId="33" borderId="113" xfId="371" applyFont="1" applyFill="1" applyBorder="1" applyAlignment="1">
      <alignment horizontal="center"/>
    </xf>
    <xf numFmtId="0" fontId="74" fillId="33" borderId="0" xfId="665" applyFont="1" applyFill="1" applyAlignment="1">
      <alignment horizontal="left" vertical="top" wrapText="1"/>
    </xf>
    <xf numFmtId="0" fontId="50" fillId="33" borderId="44" xfId="371" applyFont="1" applyFill="1" applyBorder="1" applyAlignment="1">
      <alignment horizontal="center"/>
    </xf>
    <xf numFmtId="0" fontId="50" fillId="33" borderId="0" xfId="371" applyFont="1" applyFill="1" applyBorder="1" applyAlignment="1">
      <alignment horizontal="center"/>
    </xf>
    <xf numFmtId="0" fontId="50" fillId="33" borderId="45" xfId="371" applyFont="1" applyFill="1" applyBorder="1" applyAlignment="1">
      <alignment horizontal="center"/>
    </xf>
    <xf numFmtId="0" fontId="70" fillId="29" borderId="8" xfId="665" applyFont="1" applyFill="1" applyBorder="1" applyAlignment="1">
      <alignment horizontal="center"/>
    </xf>
    <xf numFmtId="0" fontId="70" fillId="29" borderId="2" xfId="665" applyFont="1" applyFill="1" applyBorder="1" applyAlignment="1">
      <alignment horizontal="center"/>
    </xf>
    <xf numFmtId="0" fontId="55" fillId="29" borderId="22" xfId="665" applyFont="1" applyFill="1" applyBorder="1" applyAlignment="1">
      <alignment horizontal="center"/>
    </xf>
    <xf numFmtId="0" fontId="55" fillId="29" borderId="110" xfId="665" applyFont="1" applyFill="1" applyBorder="1" applyAlignment="1">
      <alignment horizontal="center"/>
    </xf>
    <xf numFmtId="0" fontId="55" fillId="29" borderId="8" xfId="665" applyFont="1" applyFill="1" applyBorder="1" applyAlignment="1">
      <alignment horizontal="center"/>
    </xf>
    <xf numFmtId="0" fontId="48" fillId="0" borderId="0" xfId="371" applyFont="1" applyAlignment="1">
      <alignment horizontal="center"/>
    </xf>
    <xf numFmtId="0" fontId="48" fillId="0" borderId="45" xfId="371" applyFont="1" applyBorder="1" applyAlignment="1">
      <alignment horizontal="center"/>
    </xf>
    <xf numFmtId="0" fontId="50" fillId="0" borderId="0" xfId="371" applyFont="1" applyAlignment="1">
      <alignment horizontal="center"/>
    </xf>
    <xf numFmtId="0" fontId="50" fillId="0" borderId="45" xfId="371" applyFont="1" applyBorder="1" applyAlignment="1">
      <alignment horizontal="center"/>
    </xf>
    <xf numFmtId="0" fontId="51" fillId="0" borderId="0" xfId="0" applyFont="1" applyBorder="1" applyAlignment="1">
      <alignment horizontal="left" vertical="top" wrapText="1"/>
    </xf>
    <xf numFmtId="41" fontId="47" fillId="0" borderId="80" xfId="333" quotePrefix="1" applyNumberFormat="1" applyFont="1" applyBorder="1" applyAlignment="1">
      <alignment horizontal="left" vertical="center"/>
    </xf>
    <xf numFmtId="41" fontId="47" fillId="0" borderId="105" xfId="333" quotePrefix="1" applyNumberFormat="1" applyFont="1" applyBorder="1" applyAlignment="1">
      <alignment horizontal="left" vertical="center"/>
    </xf>
    <xf numFmtId="0" fontId="46" fillId="26" borderId="22" xfId="323" applyFont="1" applyFill="1" applyBorder="1" applyAlignment="1">
      <alignment horizontal="center" vertical="center" wrapText="1"/>
    </xf>
    <xf numFmtId="0" fontId="46" fillId="26" borderId="29" xfId="323" applyFont="1" applyFill="1" applyBorder="1" applyAlignment="1">
      <alignment horizontal="center" vertical="center" wrapText="1"/>
    </xf>
    <xf numFmtId="0" fontId="46" fillId="26" borderId="110" xfId="323" applyFont="1" applyFill="1" applyBorder="1" applyAlignment="1">
      <alignment horizontal="center" vertical="center" wrapText="1"/>
    </xf>
    <xf numFmtId="0" fontId="46" fillId="26" borderId="69" xfId="323" applyFont="1" applyFill="1" applyBorder="1" applyAlignment="1">
      <alignment horizontal="center" vertical="center" wrapText="1"/>
    </xf>
    <xf numFmtId="0" fontId="46" fillId="26" borderId="8" xfId="323" applyFont="1" applyFill="1" applyBorder="1" applyAlignment="1">
      <alignment horizontal="center" vertical="center" wrapText="1"/>
    </xf>
    <xf numFmtId="0" fontId="46" fillId="26" borderId="66" xfId="323" applyFont="1" applyFill="1" applyBorder="1" applyAlignment="1">
      <alignment horizontal="center" vertical="center" wrapText="1"/>
    </xf>
    <xf numFmtId="0" fontId="61" fillId="0" borderId="43" xfId="371" applyFont="1" applyBorder="1" applyAlignment="1">
      <alignment horizontal="center"/>
    </xf>
    <xf numFmtId="0" fontId="61" fillId="0" borderId="41" xfId="371" applyFont="1" applyBorder="1" applyAlignment="1">
      <alignment horizontal="center"/>
    </xf>
    <xf numFmtId="0" fontId="80" fillId="0" borderId="0" xfId="371" applyFont="1" applyAlignment="1">
      <alignment horizontal="center"/>
    </xf>
    <xf numFmtId="0" fontId="80" fillId="0" borderId="0" xfId="371" applyFont="1" applyBorder="1" applyAlignment="1">
      <alignment horizontal="center"/>
    </xf>
    <xf numFmtId="41" fontId="49" fillId="0" borderId="0" xfId="333" applyNumberFormat="1" applyFont="1" applyFill="1" applyBorder="1" applyAlignment="1">
      <alignment horizontal="left"/>
    </xf>
    <xf numFmtId="172" fontId="46" fillId="26" borderId="22" xfId="323" applyNumberFormat="1" applyFont="1" applyFill="1" applyBorder="1" applyAlignment="1">
      <alignment horizontal="center" vertical="center" wrapText="1"/>
    </xf>
    <xf numFmtId="172" fontId="46" fillId="26" borderId="29" xfId="323" applyNumberFormat="1" applyFont="1" applyFill="1" applyBorder="1" applyAlignment="1">
      <alignment horizontal="center" vertical="center" wrapText="1"/>
    </xf>
    <xf numFmtId="172" fontId="46" fillId="26" borderId="110" xfId="323" applyNumberFormat="1" applyFont="1" applyFill="1" applyBorder="1" applyAlignment="1">
      <alignment horizontal="center" vertical="center" wrapText="1"/>
    </xf>
    <xf numFmtId="0" fontId="46" fillId="26" borderId="28" xfId="323" applyFont="1" applyFill="1" applyBorder="1" applyAlignment="1">
      <alignment horizontal="center" vertical="center" wrapText="1"/>
    </xf>
    <xf numFmtId="0" fontId="80" fillId="0" borderId="29" xfId="371" applyFont="1" applyBorder="1" applyAlignment="1">
      <alignment horizontal="center"/>
    </xf>
    <xf numFmtId="0" fontId="61" fillId="0" borderId="0" xfId="371" applyFont="1" applyAlignment="1">
      <alignment horizontal="center"/>
    </xf>
    <xf numFmtId="0" fontId="46" fillId="26" borderId="6" xfId="323" applyFont="1" applyFill="1" applyBorder="1" applyAlignment="1">
      <alignment horizontal="center" vertical="center" wrapText="1"/>
    </xf>
    <xf numFmtId="0" fontId="46" fillId="26" borderId="81" xfId="323" applyFont="1" applyFill="1" applyBorder="1" applyAlignment="1">
      <alignment horizontal="center" vertical="center" wrapText="1"/>
    </xf>
    <xf numFmtId="0" fontId="46" fillId="26" borderId="93" xfId="323" applyFont="1" applyFill="1" applyBorder="1" applyAlignment="1">
      <alignment horizontal="center" vertical="center" wrapText="1"/>
    </xf>
    <xf numFmtId="49" fontId="55" fillId="29" borderId="6" xfId="371" applyNumberFormat="1" applyFont="1" applyFill="1" applyBorder="1" applyAlignment="1">
      <alignment horizontal="center" vertical="center" wrapText="1"/>
    </xf>
    <xf numFmtId="49" fontId="55" fillId="29" borderId="93" xfId="371" applyNumberFormat="1" applyFont="1" applyFill="1" applyBorder="1" applyAlignment="1">
      <alignment horizontal="center" vertical="center" wrapText="1"/>
    </xf>
    <xf numFmtId="49" fontId="55" fillId="29" borderId="57" xfId="371" applyNumberFormat="1" applyFont="1" applyFill="1" applyBorder="1" applyAlignment="1">
      <alignment horizontal="center" vertical="center" wrapText="1"/>
    </xf>
    <xf numFmtId="0" fontId="69" fillId="29" borderId="82" xfId="654" applyFont="1" applyFill="1" applyBorder="1" applyAlignment="1">
      <alignment horizontal="center" vertical="center"/>
    </xf>
    <xf numFmtId="0" fontId="69" fillId="29" borderId="83" xfId="654" applyFont="1" applyFill="1" applyBorder="1" applyAlignment="1">
      <alignment horizontal="center" vertical="center"/>
    </xf>
    <xf numFmtId="0" fontId="69" fillId="29" borderId="84" xfId="654" applyFont="1" applyFill="1" applyBorder="1" applyAlignment="1">
      <alignment horizontal="center" vertical="center"/>
    </xf>
    <xf numFmtId="0" fontId="48" fillId="33" borderId="72" xfId="371" applyFont="1" applyFill="1" applyBorder="1" applyAlignment="1">
      <alignment horizontal="center"/>
    </xf>
    <xf numFmtId="0" fontId="48" fillId="33" borderId="96" xfId="371" applyFont="1" applyFill="1" applyBorder="1" applyAlignment="1">
      <alignment horizontal="center"/>
    </xf>
    <xf numFmtId="0" fontId="48" fillId="33" borderId="114" xfId="371" applyFont="1" applyFill="1" applyBorder="1" applyAlignment="1">
      <alignment horizontal="center"/>
    </xf>
    <xf numFmtId="0" fontId="50" fillId="33" borderId="92" xfId="371" applyFont="1" applyFill="1" applyBorder="1" applyAlignment="1">
      <alignment horizontal="center"/>
    </xf>
    <xf numFmtId="0" fontId="50" fillId="33" borderId="29" xfId="371" applyFont="1" applyFill="1" applyBorder="1" applyAlignment="1">
      <alignment horizontal="center"/>
    </xf>
    <xf numFmtId="0" fontId="50" fillId="33" borderId="115" xfId="371" applyFont="1" applyFill="1" applyBorder="1" applyAlignment="1">
      <alignment horizontal="center"/>
    </xf>
    <xf numFmtId="0" fontId="77" fillId="0" borderId="96" xfId="0" applyFont="1" applyBorder="1" applyAlignment="1">
      <alignment horizontal="left" vertical="top" wrapText="1"/>
    </xf>
    <xf numFmtId="0" fontId="46" fillId="26" borderId="6" xfId="0" applyFont="1" applyFill="1" applyBorder="1" applyAlignment="1">
      <alignment horizontal="center" vertical="center" wrapText="1"/>
    </xf>
    <xf numFmtId="0" fontId="46" fillId="26" borderId="81" xfId="0" applyFont="1" applyFill="1" applyBorder="1" applyAlignment="1">
      <alignment horizontal="center" vertical="center" wrapText="1"/>
    </xf>
    <xf numFmtId="0" fontId="46" fillId="26" borderId="93" xfId="0" applyFont="1" applyFill="1" applyBorder="1" applyAlignment="1">
      <alignment horizontal="center" vertical="center" wrapText="1"/>
    </xf>
    <xf numFmtId="3" fontId="46" fillId="26" borderId="6" xfId="0" applyNumberFormat="1" applyFont="1" applyFill="1" applyBorder="1" applyAlignment="1">
      <alignment horizontal="center" wrapText="1"/>
    </xf>
    <xf numFmtId="3" fontId="46" fillId="26" borderId="81" xfId="0" applyNumberFormat="1" applyFont="1" applyFill="1" applyBorder="1" applyAlignment="1">
      <alignment horizontal="center" wrapText="1"/>
    </xf>
    <xf numFmtId="3" fontId="46" fillId="26" borderId="93" xfId="0" applyNumberFormat="1" applyFont="1" applyFill="1" applyBorder="1" applyAlignment="1">
      <alignment horizontal="center" wrapText="1"/>
    </xf>
    <xf numFmtId="0" fontId="46" fillId="26" borderId="6" xfId="0" applyFont="1" applyFill="1" applyBorder="1" applyAlignment="1">
      <alignment horizontal="center" wrapText="1"/>
    </xf>
    <xf numFmtId="0" fontId="46" fillId="26" borderId="81" xfId="0" applyFont="1" applyFill="1" applyBorder="1" applyAlignment="1">
      <alignment horizontal="center" wrapText="1"/>
    </xf>
    <xf numFmtId="0" fontId="46" fillId="26" borderId="93" xfId="0" applyFont="1" applyFill="1" applyBorder="1" applyAlignment="1">
      <alignment horizontal="center" wrapText="1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110" xfId="0" applyFont="1" applyFill="1" applyBorder="1" applyAlignment="1">
      <alignment horizontal="center" vertical="center" wrapText="1"/>
    </xf>
    <xf numFmtId="3" fontId="52" fillId="27" borderId="53" xfId="0" applyNumberFormat="1" applyFont="1" applyFill="1" applyBorder="1" applyAlignment="1">
      <alignment horizontal="right" vertical="center" wrapText="1"/>
    </xf>
    <xf numFmtId="3" fontId="52" fillId="27" borderId="25" xfId="0" applyNumberFormat="1" applyFont="1" applyFill="1" applyBorder="1" applyAlignment="1">
      <alignment horizontal="right" vertical="center" wrapText="1"/>
    </xf>
    <xf numFmtId="3" fontId="50" fillId="0" borderId="52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62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44" xfId="0" applyNumberFormat="1" applyFont="1" applyFill="1" applyBorder="1" applyAlignment="1">
      <alignment horizontal="center" vertical="center" wrapText="1"/>
    </xf>
    <xf numFmtId="3" fontId="50" fillId="0" borderId="92" xfId="0" applyNumberFormat="1" applyFont="1" applyFill="1" applyBorder="1" applyAlignment="1">
      <alignment horizontal="center" vertical="center" wrapText="1"/>
    </xf>
    <xf numFmtId="0" fontId="46" fillId="26" borderId="69" xfId="0" applyFont="1" applyFill="1" applyBorder="1" applyAlignment="1">
      <alignment horizontal="center" vertical="center" wrapText="1"/>
    </xf>
    <xf numFmtId="0" fontId="46" fillId="26" borderId="59" xfId="0" applyFont="1" applyFill="1" applyBorder="1" applyAlignment="1">
      <alignment horizontal="center" vertical="center" wrapText="1"/>
    </xf>
    <xf numFmtId="0" fontId="46" fillId="26" borderId="28" xfId="0" applyFont="1" applyFill="1" applyBorder="1" applyAlignment="1">
      <alignment horizontal="center" vertical="center" wrapText="1"/>
    </xf>
    <xf numFmtId="0" fontId="46" fillId="26" borderId="70" xfId="0" applyFont="1" applyFill="1" applyBorder="1" applyAlignment="1">
      <alignment horizontal="center" vertical="center" wrapText="1"/>
    </xf>
    <xf numFmtId="0" fontId="46" fillId="26" borderId="58" xfId="0" applyFont="1" applyFill="1" applyBorder="1" applyAlignment="1">
      <alignment horizontal="center" vertical="center" wrapText="1"/>
    </xf>
    <xf numFmtId="49" fontId="46" fillId="26" borderId="88" xfId="0" applyNumberFormat="1" applyFont="1" applyFill="1" applyBorder="1" applyAlignment="1">
      <alignment horizontal="center" vertical="center"/>
    </xf>
    <xf numFmtId="49" fontId="46" fillId="26" borderId="50" xfId="0" applyNumberFormat="1" applyFont="1" applyFill="1" applyBorder="1" applyAlignment="1">
      <alignment horizontal="center" vertical="center"/>
    </xf>
    <xf numFmtId="49" fontId="46" fillId="26" borderId="51" xfId="0" applyNumberFormat="1" applyFont="1" applyFill="1" applyBorder="1" applyAlignment="1">
      <alignment horizontal="center" vertical="center"/>
    </xf>
    <xf numFmtId="49" fontId="46" fillId="26" borderId="89" xfId="0" applyNumberFormat="1" applyFont="1" applyFill="1" applyBorder="1" applyAlignment="1">
      <alignment horizontal="center" vertical="center" wrapText="1"/>
    </xf>
    <xf numFmtId="49" fontId="46" fillId="26" borderId="66" xfId="0" applyNumberFormat="1" applyFont="1" applyFill="1" applyBorder="1" applyAlignment="1">
      <alignment horizontal="center" vertical="center" wrapText="1"/>
    </xf>
    <xf numFmtId="49" fontId="46" fillId="26" borderId="8" xfId="0" applyNumberFormat="1" applyFont="1" applyFill="1" applyBorder="1" applyAlignment="1">
      <alignment horizontal="center" vertical="center" wrapText="1"/>
    </xf>
    <xf numFmtId="0" fontId="46" fillId="26" borderId="90" xfId="0" applyFont="1" applyFill="1" applyBorder="1" applyAlignment="1">
      <alignment horizontal="center" vertical="center" wrapText="1"/>
    </xf>
    <xf numFmtId="0" fontId="46" fillId="26" borderId="83" xfId="0" applyFont="1" applyFill="1" applyBorder="1" applyAlignment="1">
      <alignment horizontal="center" vertical="center" wrapText="1"/>
    </xf>
    <xf numFmtId="0" fontId="46" fillId="26" borderId="91" xfId="0" applyFont="1" applyFill="1" applyBorder="1" applyAlignment="1">
      <alignment horizontal="center" vertical="center" wrapText="1"/>
    </xf>
    <xf numFmtId="0" fontId="46" fillId="26" borderId="84" xfId="0" applyFont="1" applyFill="1" applyBorder="1" applyAlignment="1">
      <alignment horizontal="center" vertical="center" wrapText="1"/>
    </xf>
  </cellXfs>
  <cellStyles count="855">
    <cellStyle name="20% - Colore 1 2" xfId="4"/>
    <cellStyle name="20% - Colore 1 3" xfId="5"/>
    <cellStyle name="20% - Colore 1 4" xfId="6"/>
    <cellStyle name="20% - Colore 2 2" xfId="7"/>
    <cellStyle name="20% - Colore 2 3" xfId="8"/>
    <cellStyle name="20% - Colore 2 4" xfId="9"/>
    <cellStyle name="20% - Colore 3 2" xfId="10"/>
    <cellStyle name="20% - Colore 3 3" xfId="11"/>
    <cellStyle name="20% - Colore 3 4" xfId="12"/>
    <cellStyle name="20% - Colore 4 2" xfId="13"/>
    <cellStyle name="20% - Colore 4 3" xfId="14"/>
    <cellStyle name="20% - Colore 4 4" xfId="15"/>
    <cellStyle name="20% - Colore 5 2" xfId="16"/>
    <cellStyle name="20% - Colore 5 3" xfId="17"/>
    <cellStyle name="20% - Colore 5 4" xfId="18"/>
    <cellStyle name="20% - Colore 6 2" xfId="19"/>
    <cellStyle name="20% - Colore 6 3" xfId="20"/>
    <cellStyle name="20% - Colore 6 4" xfId="21"/>
    <cellStyle name="40% - Colore 1 2" xfId="22"/>
    <cellStyle name="40% - Colore 1 3" xfId="23"/>
    <cellStyle name="40% - Colore 1 4" xfId="24"/>
    <cellStyle name="40% - Colore 2 2" xfId="25"/>
    <cellStyle name="40% - Colore 2 3" xfId="26"/>
    <cellStyle name="40% - Colore 2 4" xfId="27"/>
    <cellStyle name="40% - Colore 3 2" xfId="28"/>
    <cellStyle name="40% - Colore 3 3" xfId="29"/>
    <cellStyle name="40% - Colore 3 4" xfId="30"/>
    <cellStyle name="40% - Colore 4 2" xfId="31"/>
    <cellStyle name="40% - Colore 4 3" xfId="32"/>
    <cellStyle name="40% - Colore 4 4" xfId="33"/>
    <cellStyle name="40% - Colore 5 2" xfId="34"/>
    <cellStyle name="40% - Colore 5 3" xfId="35"/>
    <cellStyle name="40% - Colore 5 4" xfId="36"/>
    <cellStyle name="40% - Colore 6 2" xfId="37"/>
    <cellStyle name="40% - Colore 6 3" xfId="38"/>
    <cellStyle name="40% - Colore 6 4" xfId="39"/>
    <cellStyle name="60% - Colore 1 2" xfId="40"/>
    <cellStyle name="60% - Colore 1 3" xfId="41"/>
    <cellStyle name="60% - Colore 1 4" xfId="42"/>
    <cellStyle name="60% - Colore 2 2" xfId="43"/>
    <cellStyle name="60% - Colore 2 3" xfId="44"/>
    <cellStyle name="60% - Colore 2 4" xfId="45"/>
    <cellStyle name="60% - Colore 3 2" xfId="46"/>
    <cellStyle name="60% - Colore 3 3" xfId="47"/>
    <cellStyle name="60% - Colore 3 4" xfId="48"/>
    <cellStyle name="60% - Colore 4 2" xfId="49"/>
    <cellStyle name="60% - Colore 4 3" xfId="50"/>
    <cellStyle name="60% - Colore 4 4" xfId="51"/>
    <cellStyle name="60% - Colore 5 2" xfId="52"/>
    <cellStyle name="60% - Colore 5 3" xfId="53"/>
    <cellStyle name="60% - Colore 5 4" xfId="54"/>
    <cellStyle name="60% - Colore 6 2" xfId="55"/>
    <cellStyle name="60% - Colore 6 3" xfId="56"/>
    <cellStyle name="60% - Colore 6 4" xfId="57"/>
    <cellStyle name="Calcolo 2" xfId="58"/>
    <cellStyle name="Calcolo 2 2" xfId="59"/>
    <cellStyle name="Calcolo 2 2 2" xfId="60"/>
    <cellStyle name="Calcolo 2 2 2 2" xfId="61"/>
    <cellStyle name="Calcolo 2 2 2 2 2" xfId="62"/>
    <cellStyle name="Calcolo 2 2 2 3" xfId="63"/>
    <cellStyle name="Calcolo 2 2 2 3 2" xfId="64"/>
    <cellStyle name="Calcolo 2 2 2 4" xfId="65"/>
    <cellStyle name="Calcolo 2 2 3" xfId="66"/>
    <cellStyle name="Calcolo 2 2 3 2" xfId="67"/>
    <cellStyle name="Calcolo 2 2 4" xfId="68"/>
    <cellStyle name="Calcolo 2 2 4 2" xfId="69"/>
    <cellStyle name="Calcolo 2 2 5" xfId="70"/>
    <cellStyle name="Calcolo 2 3" xfId="71"/>
    <cellStyle name="Calcolo 2 3 2" xfId="72"/>
    <cellStyle name="Calcolo 2 3 2 2" xfId="73"/>
    <cellStyle name="Calcolo 2 3 3" xfId="74"/>
    <cellStyle name="Calcolo 2 3 3 2" xfId="75"/>
    <cellStyle name="Calcolo 2 3 4" xfId="76"/>
    <cellStyle name="Calcolo 2 4" xfId="77"/>
    <cellStyle name="Calcolo 2 4 2" xfId="78"/>
    <cellStyle name="Calcolo 2 5" xfId="79"/>
    <cellStyle name="Calcolo 2 5 2" xfId="80"/>
    <cellStyle name="Calcolo 2 6" xfId="81"/>
    <cellStyle name="Calcolo 3" xfId="82"/>
    <cellStyle name="Calcolo 3 2" xfId="83"/>
    <cellStyle name="Calcolo 3 2 2" xfId="84"/>
    <cellStyle name="Calcolo 3 2 2 2" xfId="85"/>
    <cellStyle name="Calcolo 3 2 2 2 2" xfId="86"/>
    <cellStyle name="Calcolo 3 2 2 3" xfId="87"/>
    <cellStyle name="Calcolo 3 2 2 3 2" xfId="88"/>
    <cellStyle name="Calcolo 3 2 2 4" xfId="89"/>
    <cellStyle name="Calcolo 3 2 3" xfId="90"/>
    <cellStyle name="Calcolo 3 2 3 2" xfId="91"/>
    <cellStyle name="Calcolo 3 2 4" xfId="92"/>
    <cellStyle name="Calcolo 3 2 4 2" xfId="93"/>
    <cellStyle name="Calcolo 3 2 5" xfId="94"/>
    <cellStyle name="Calcolo 3 3" xfId="95"/>
    <cellStyle name="Calcolo 3 3 2" xfId="96"/>
    <cellStyle name="Calcolo 3 3 2 2" xfId="97"/>
    <cellStyle name="Calcolo 3 3 3" xfId="98"/>
    <cellStyle name="Calcolo 3 3 3 2" xfId="99"/>
    <cellStyle name="Calcolo 3 3 4" xfId="100"/>
    <cellStyle name="Calcolo 3 4" xfId="101"/>
    <cellStyle name="Calcolo 3 4 2" xfId="102"/>
    <cellStyle name="Calcolo 3 5" xfId="103"/>
    <cellStyle name="Calcolo 3 5 2" xfId="104"/>
    <cellStyle name="Calcolo 3 6" xfId="105"/>
    <cellStyle name="Calcolo 4" xfId="106"/>
    <cellStyle name="Calcolo 4 2" xfId="107"/>
    <cellStyle name="Calcolo 4 2 2" xfId="108"/>
    <cellStyle name="Calcolo 4 2 2 2" xfId="109"/>
    <cellStyle name="Calcolo 4 2 2 2 2" xfId="110"/>
    <cellStyle name="Calcolo 4 2 2 3" xfId="111"/>
    <cellStyle name="Calcolo 4 2 2 3 2" xfId="112"/>
    <cellStyle name="Calcolo 4 2 2 4" xfId="113"/>
    <cellStyle name="Calcolo 4 2 3" xfId="114"/>
    <cellStyle name="Calcolo 4 2 3 2" xfId="115"/>
    <cellStyle name="Calcolo 4 2 4" xfId="116"/>
    <cellStyle name="Calcolo 4 2 4 2" xfId="117"/>
    <cellStyle name="Calcolo 4 2 5" xfId="118"/>
    <cellStyle name="Calcolo 4 3" xfId="119"/>
    <cellStyle name="Calcolo 4 3 2" xfId="120"/>
    <cellStyle name="Calcolo 4 3 2 2" xfId="121"/>
    <cellStyle name="Calcolo 4 3 3" xfId="122"/>
    <cellStyle name="Calcolo 4 3 3 2" xfId="123"/>
    <cellStyle name="Calcolo 4 3 4" xfId="124"/>
    <cellStyle name="Calcolo 4 4" xfId="125"/>
    <cellStyle name="Calcolo 4 4 2" xfId="126"/>
    <cellStyle name="Calcolo 4 5" xfId="127"/>
    <cellStyle name="Calcolo 4 5 2" xfId="128"/>
    <cellStyle name="Calcolo 4 6" xfId="129"/>
    <cellStyle name="Cella collegata 2" xfId="130"/>
    <cellStyle name="Cella collegata 3" xfId="131"/>
    <cellStyle name="Cella collegata 4" xfId="132"/>
    <cellStyle name="Cella da controllare 2" xfId="133"/>
    <cellStyle name="Cella da controllare 3" xfId="134"/>
    <cellStyle name="Cella da controllare 4" xfId="135"/>
    <cellStyle name="Colore 1 2" xfId="136"/>
    <cellStyle name="Colore 1 3" xfId="137"/>
    <cellStyle name="Colore 1 4" xfId="138"/>
    <cellStyle name="Colore 2 2" xfId="139"/>
    <cellStyle name="Colore 2 3" xfId="140"/>
    <cellStyle name="Colore 2 4" xfId="141"/>
    <cellStyle name="Colore 3 2" xfId="142"/>
    <cellStyle name="Colore 3 3" xfId="143"/>
    <cellStyle name="Colore 3 4" xfId="144"/>
    <cellStyle name="Colore 4 2" xfId="145"/>
    <cellStyle name="Colore 4 3" xfId="146"/>
    <cellStyle name="Colore 4 4" xfId="147"/>
    <cellStyle name="Colore 5 2" xfId="148"/>
    <cellStyle name="Colore 5 3" xfId="149"/>
    <cellStyle name="Colore 5 4" xfId="150"/>
    <cellStyle name="Colore 6 2" xfId="151"/>
    <cellStyle name="Colore 6 3" xfId="152"/>
    <cellStyle name="Colore 6 4" xfId="153"/>
    <cellStyle name="Euro" xfId="154"/>
    <cellStyle name="Euro 2" xfId="155"/>
    <cellStyle name="Euro 2 2" xfId="156"/>
    <cellStyle name="Euro 3" xfId="157"/>
    <cellStyle name="Euro 3 2" xfId="158"/>
    <cellStyle name="Euro 3 2 2" xfId="682"/>
    <cellStyle name="Euro 3 3" xfId="681"/>
    <cellStyle name="Grafico" xfId="159"/>
    <cellStyle name="Input 2" xfId="160"/>
    <cellStyle name="Input 2 2" xfId="161"/>
    <cellStyle name="Input 2 2 2" xfId="162"/>
    <cellStyle name="Input 2 2 2 2" xfId="163"/>
    <cellStyle name="Input 2 2 2 2 2" xfId="164"/>
    <cellStyle name="Input 2 2 2 3" xfId="165"/>
    <cellStyle name="Input 2 2 2 3 2" xfId="166"/>
    <cellStyle name="Input 2 2 2 4" xfId="167"/>
    <cellStyle name="Input 2 2 3" xfId="168"/>
    <cellStyle name="Input 2 2 3 2" xfId="169"/>
    <cellStyle name="Input 2 2 4" xfId="170"/>
    <cellStyle name="Input 2 2 4 2" xfId="171"/>
    <cellStyle name="Input 2 2 5" xfId="172"/>
    <cellStyle name="Input 2 3" xfId="173"/>
    <cellStyle name="Input 2 3 2" xfId="174"/>
    <cellStyle name="Input 2 3 2 2" xfId="175"/>
    <cellStyle name="Input 2 3 3" xfId="176"/>
    <cellStyle name="Input 2 3 3 2" xfId="177"/>
    <cellStyle name="Input 2 3 4" xfId="178"/>
    <cellStyle name="Input 2 4" xfId="179"/>
    <cellStyle name="Input 2 4 2" xfId="180"/>
    <cellStyle name="Input 2 5" xfId="181"/>
    <cellStyle name="Input 2 5 2" xfId="182"/>
    <cellStyle name="Input 2 6" xfId="183"/>
    <cellStyle name="Input 3" xfId="184"/>
    <cellStyle name="Input 3 2" xfId="185"/>
    <cellStyle name="Input 3 2 2" xfId="186"/>
    <cellStyle name="Input 3 2 2 2" xfId="187"/>
    <cellStyle name="Input 3 2 2 2 2" xfId="188"/>
    <cellStyle name="Input 3 2 2 3" xfId="189"/>
    <cellStyle name="Input 3 2 2 3 2" xfId="190"/>
    <cellStyle name="Input 3 2 2 4" xfId="191"/>
    <cellStyle name="Input 3 2 3" xfId="192"/>
    <cellStyle name="Input 3 2 3 2" xfId="193"/>
    <cellStyle name="Input 3 2 4" xfId="194"/>
    <cellStyle name="Input 3 2 4 2" xfId="195"/>
    <cellStyle name="Input 3 2 5" xfId="196"/>
    <cellStyle name="Input 3 3" xfId="197"/>
    <cellStyle name="Input 3 3 2" xfId="198"/>
    <cellStyle name="Input 3 3 2 2" xfId="199"/>
    <cellStyle name="Input 3 3 3" xfId="200"/>
    <cellStyle name="Input 3 3 3 2" xfId="201"/>
    <cellStyle name="Input 3 3 4" xfId="202"/>
    <cellStyle name="Input 3 4" xfId="203"/>
    <cellStyle name="Input 3 4 2" xfId="204"/>
    <cellStyle name="Input 3 5" xfId="205"/>
    <cellStyle name="Input 3 5 2" xfId="206"/>
    <cellStyle name="Input 3 6" xfId="207"/>
    <cellStyle name="Input 4" xfId="208"/>
    <cellStyle name="Input 4 2" xfId="209"/>
    <cellStyle name="Input 4 2 2" xfId="210"/>
    <cellStyle name="Input 4 2 2 2" xfId="211"/>
    <cellStyle name="Input 4 2 2 2 2" xfId="212"/>
    <cellStyle name="Input 4 2 2 3" xfId="213"/>
    <cellStyle name="Input 4 2 2 3 2" xfId="214"/>
    <cellStyle name="Input 4 2 2 4" xfId="215"/>
    <cellStyle name="Input 4 2 3" xfId="216"/>
    <cellStyle name="Input 4 2 3 2" xfId="217"/>
    <cellStyle name="Input 4 2 4" xfId="218"/>
    <cellStyle name="Input 4 2 4 2" xfId="219"/>
    <cellStyle name="Input 4 2 5" xfId="220"/>
    <cellStyle name="Input 4 3" xfId="221"/>
    <cellStyle name="Input 4 3 2" xfId="222"/>
    <cellStyle name="Input 4 3 2 2" xfId="223"/>
    <cellStyle name="Input 4 3 3" xfId="224"/>
    <cellStyle name="Input 4 3 3 2" xfId="225"/>
    <cellStyle name="Input 4 3 4" xfId="226"/>
    <cellStyle name="Input 4 4" xfId="227"/>
    <cellStyle name="Input 4 4 2" xfId="228"/>
    <cellStyle name="Input 4 5" xfId="229"/>
    <cellStyle name="Input 4 5 2" xfId="230"/>
    <cellStyle name="Input 4 6" xfId="231"/>
    <cellStyle name="Migliaia" xfId="1" builtinId="3"/>
    <cellStyle name="Migliaia (0)_access" xfId="232"/>
    <cellStyle name="Migliaia [0] 2" xfId="233"/>
    <cellStyle name="Migliaia [0] 2 2" xfId="234"/>
    <cellStyle name="Migliaia [0] 2 2 2" xfId="684"/>
    <cellStyle name="Migliaia [0] 2 3" xfId="235"/>
    <cellStyle name="Migliaia [0] 2 3 2" xfId="685"/>
    <cellStyle name="Migliaia [0] 2 4" xfId="236"/>
    <cellStyle name="Migliaia [0] 2 4 2" xfId="686"/>
    <cellStyle name="Migliaia [0] 2 5" xfId="237"/>
    <cellStyle name="Migliaia [0] 2 5 2" xfId="687"/>
    <cellStyle name="Migliaia [0] 2 6" xfId="683"/>
    <cellStyle name="Migliaia [0] 3" xfId="238"/>
    <cellStyle name="Migliaia [0] 3 2" xfId="688"/>
    <cellStyle name="Migliaia [0] 4" xfId="239"/>
    <cellStyle name="Migliaia [0] 4 2" xfId="689"/>
    <cellStyle name="Migliaia [0] 5" xfId="240"/>
    <cellStyle name="Migliaia [0] 5 2" xfId="241"/>
    <cellStyle name="Migliaia [0] 5 2 2" xfId="691"/>
    <cellStyle name="Migliaia [0] 5 3" xfId="690"/>
    <cellStyle name="Migliaia [0] 6" xfId="656"/>
    <cellStyle name="Migliaia [0] 6 2" xfId="831"/>
    <cellStyle name="Migliaia 10" xfId="242"/>
    <cellStyle name="Migliaia 10 2" xfId="243"/>
    <cellStyle name="Migliaia 10 2 2" xfId="693"/>
    <cellStyle name="Migliaia 10 3" xfId="692"/>
    <cellStyle name="Migliaia 11" xfId="244"/>
    <cellStyle name="Migliaia 11 2" xfId="245"/>
    <cellStyle name="Migliaia 11 2 2" xfId="695"/>
    <cellStyle name="Migliaia 11 3" xfId="694"/>
    <cellStyle name="Migliaia 12" xfId="246"/>
    <cellStyle name="Migliaia 12 2" xfId="696"/>
    <cellStyle name="Migliaia 13" xfId="247"/>
    <cellStyle name="Migliaia 13 2" xfId="697"/>
    <cellStyle name="Migliaia 14" xfId="248"/>
    <cellStyle name="Migliaia 14 2" xfId="698"/>
    <cellStyle name="Migliaia 15" xfId="249"/>
    <cellStyle name="Migliaia 15 2" xfId="699"/>
    <cellStyle name="Migliaia 16" xfId="250"/>
    <cellStyle name="Migliaia 16 2" xfId="251"/>
    <cellStyle name="Migliaia 16 2 2" xfId="701"/>
    <cellStyle name="Migliaia 16 3" xfId="700"/>
    <cellStyle name="Migliaia 17" xfId="252"/>
    <cellStyle name="Migliaia 17 2" xfId="253"/>
    <cellStyle name="Migliaia 17 2 2" xfId="703"/>
    <cellStyle name="Migliaia 17 3" xfId="702"/>
    <cellStyle name="Migliaia 18" xfId="254"/>
    <cellStyle name="Migliaia 18 2" xfId="255"/>
    <cellStyle name="Migliaia 18 2 2" xfId="705"/>
    <cellStyle name="Migliaia 18 3" xfId="704"/>
    <cellStyle name="Migliaia 19" xfId="256"/>
    <cellStyle name="Migliaia 19 2" xfId="257"/>
    <cellStyle name="Migliaia 19 2 2" xfId="707"/>
    <cellStyle name="Migliaia 19 3" xfId="706"/>
    <cellStyle name="Migliaia 2" xfId="258"/>
    <cellStyle name="Migliaia 2 2" xfId="259"/>
    <cellStyle name="Migliaia 2 2 2" xfId="260"/>
    <cellStyle name="Migliaia 2 2 2 2" xfId="261"/>
    <cellStyle name="Migliaia 2 2 2 2 2" xfId="711"/>
    <cellStyle name="Migliaia 2 2 2 3" xfId="710"/>
    <cellStyle name="Migliaia 2 2 3" xfId="262"/>
    <cellStyle name="Migliaia 2 2 3 2" xfId="712"/>
    <cellStyle name="Migliaia 2 2 4" xfId="709"/>
    <cellStyle name="Migliaia 2 3" xfId="263"/>
    <cellStyle name="Migliaia 2 3 2" xfId="713"/>
    <cellStyle name="Migliaia 2 4" xfId="264"/>
    <cellStyle name="Migliaia 2 4 2" xfId="714"/>
    <cellStyle name="Migliaia 2 5" xfId="265"/>
    <cellStyle name="Migliaia 2 5 2" xfId="715"/>
    <cellStyle name="Migliaia 2 6" xfId="266"/>
    <cellStyle name="Migliaia 2 6 2" xfId="716"/>
    <cellStyle name="Migliaia 2 7" xfId="267"/>
    <cellStyle name="Migliaia 2 7 2" xfId="268"/>
    <cellStyle name="Migliaia 2 7 2 2" xfId="718"/>
    <cellStyle name="Migliaia 2 7 3" xfId="717"/>
    <cellStyle name="Migliaia 2 8" xfId="708"/>
    <cellStyle name="Migliaia 20" xfId="269"/>
    <cellStyle name="Migliaia 20 2" xfId="719"/>
    <cellStyle name="Migliaia 21" xfId="270"/>
    <cellStyle name="Migliaia 21 2" xfId="720"/>
    <cellStyle name="Migliaia 22" xfId="271"/>
    <cellStyle name="Migliaia 22 2" xfId="721"/>
    <cellStyle name="Migliaia 23" xfId="272"/>
    <cellStyle name="Migliaia 23 2" xfId="722"/>
    <cellStyle name="Migliaia 24" xfId="655"/>
    <cellStyle name="Migliaia 24 2" xfId="830"/>
    <cellStyle name="Migliaia 25" xfId="658"/>
    <cellStyle name="Migliaia 25 2" xfId="833"/>
    <cellStyle name="Migliaia 26" xfId="663"/>
    <cellStyle name="Migliaia 26 2" xfId="837"/>
    <cellStyle name="Migliaia 27" xfId="671"/>
    <cellStyle name="Migliaia 27 2" xfId="843"/>
    <cellStyle name="Migliaia 28" xfId="672"/>
    <cellStyle name="Migliaia 28 2" xfId="844"/>
    <cellStyle name="Migliaia 29" xfId="674"/>
    <cellStyle name="Migliaia 29 2" xfId="846"/>
    <cellStyle name="Migliaia 3" xfId="273"/>
    <cellStyle name="Migliaia 3 2" xfId="274"/>
    <cellStyle name="Migliaia 3 2 2" xfId="724"/>
    <cellStyle name="Migliaia 3 3" xfId="275"/>
    <cellStyle name="Migliaia 3 3 2" xfId="725"/>
    <cellStyle name="Migliaia 3 4" xfId="723"/>
    <cellStyle name="Migliaia 30" xfId="675"/>
    <cellStyle name="Migliaia 30 2" xfId="847"/>
    <cellStyle name="Migliaia 31" xfId="677"/>
    <cellStyle name="Migliaia 31 2" xfId="849"/>
    <cellStyle name="Migliaia 32" xfId="679"/>
    <cellStyle name="Migliaia 33" xfId="829"/>
    <cellStyle name="Migliaia 34" xfId="854"/>
    <cellStyle name="Migliaia 35" xfId="828"/>
    <cellStyle name="Migliaia 36" xfId="851"/>
    <cellStyle name="Migliaia 4" xfId="276"/>
    <cellStyle name="Migliaia 4 2" xfId="277"/>
    <cellStyle name="Migliaia 4 2 2" xfId="727"/>
    <cellStyle name="Migliaia 4 3" xfId="278"/>
    <cellStyle name="Migliaia 4 3 2" xfId="728"/>
    <cellStyle name="Migliaia 4 4" xfId="726"/>
    <cellStyle name="Migliaia 5" xfId="279"/>
    <cellStyle name="Migliaia 5 2" xfId="280"/>
    <cellStyle name="Migliaia 5 2 2" xfId="730"/>
    <cellStyle name="Migliaia 5 3" xfId="281"/>
    <cellStyle name="Migliaia 5 3 2" xfId="731"/>
    <cellStyle name="Migliaia 5 4" xfId="282"/>
    <cellStyle name="Migliaia 5 4 2" xfId="732"/>
    <cellStyle name="Migliaia 5 5" xfId="729"/>
    <cellStyle name="Migliaia 6" xfId="283"/>
    <cellStyle name="Migliaia 6 2" xfId="284"/>
    <cellStyle name="Migliaia 6 2 2" xfId="734"/>
    <cellStyle name="Migliaia 6 3" xfId="285"/>
    <cellStyle name="Migliaia 6 3 2" xfId="735"/>
    <cellStyle name="Migliaia 6 4" xfId="733"/>
    <cellStyle name="Migliaia 7" xfId="286"/>
    <cellStyle name="Migliaia 7 2" xfId="736"/>
    <cellStyle name="Migliaia 8" xfId="287"/>
    <cellStyle name="Migliaia 8 2" xfId="288"/>
    <cellStyle name="Migliaia 8 2 2" xfId="738"/>
    <cellStyle name="Migliaia 8 3" xfId="737"/>
    <cellStyle name="Migliaia 9" xfId="289"/>
    <cellStyle name="Migliaia 9 2" xfId="290"/>
    <cellStyle name="Migliaia 9 2 2" xfId="740"/>
    <cellStyle name="Migliaia 9 3" xfId="739"/>
    <cellStyle name="Neutrale 2" xfId="291"/>
    <cellStyle name="Neutrale 3" xfId="292"/>
    <cellStyle name="Neutrale 4" xfId="293"/>
    <cellStyle name="NewStyle" xfId="294"/>
    <cellStyle name="Normal_1.1" xfId="295"/>
    <cellStyle name="Normale" xfId="0" builtinId="0"/>
    <cellStyle name="Normale 10" xfId="296"/>
    <cellStyle name="Normale 10 2" xfId="297"/>
    <cellStyle name="Normale 10 2 2" xfId="298"/>
    <cellStyle name="Normale 10 2 2 2" xfId="743"/>
    <cellStyle name="Normale 10 2 3" xfId="742"/>
    <cellStyle name="Normale 10 3" xfId="299"/>
    <cellStyle name="Normale 10 3 2" xfId="744"/>
    <cellStyle name="Normale 10 4" xfId="741"/>
    <cellStyle name="Normale 11" xfId="300"/>
    <cellStyle name="Normale 11 2" xfId="301"/>
    <cellStyle name="Normale 11 2 2" xfId="302"/>
    <cellStyle name="Normale 11 2 2 2" xfId="747"/>
    <cellStyle name="Normale 11 2 3" xfId="746"/>
    <cellStyle name="Normale 11 3" xfId="303"/>
    <cellStyle name="Normale 11 3 2" xfId="748"/>
    <cellStyle name="Normale 11 4" xfId="745"/>
    <cellStyle name="Normale 12" xfId="304"/>
    <cellStyle name="Normale 12 2" xfId="305"/>
    <cellStyle name="Normale 12 3" xfId="306"/>
    <cellStyle name="Normale 12 3 2" xfId="307"/>
    <cellStyle name="Normale 12 3 2 2" xfId="750"/>
    <cellStyle name="Normale 12 3 3" xfId="749"/>
    <cellStyle name="Normale 13" xfId="308"/>
    <cellStyle name="Normale 13 2" xfId="309"/>
    <cellStyle name="Normale 14" xfId="310"/>
    <cellStyle name="Normale 14 2" xfId="311"/>
    <cellStyle name="Normale 14 2 2" xfId="312"/>
    <cellStyle name="Normale 14 2 2 2" xfId="753"/>
    <cellStyle name="Normale 14 2 3" xfId="752"/>
    <cellStyle name="Normale 14 3" xfId="313"/>
    <cellStyle name="Normale 14 3 2" xfId="754"/>
    <cellStyle name="Normale 14 4" xfId="751"/>
    <cellStyle name="Normale 15" xfId="314"/>
    <cellStyle name="Normale 15 2" xfId="315"/>
    <cellStyle name="Normale 15 2 2" xfId="756"/>
    <cellStyle name="Normale 15 3" xfId="755"/>
    <cellStyle name="Normale 16" xfId="316"/>
    <cellStyle name="Normale 16 2" xfId="317"/>
    <cellStyle name="Normale 16 2 2" xfId="758"/>
    <cellStyle name="Normale 16 3" xfId="757"/>
    <cellStyle name="Normale 17" xfId="318"/>
    <cellStyle name="Normale 17 2" xfId="319"/>
    <cellStyle name="Normale 17 2 2" xfId="760"/>
    <cellStyle name="Normale 17 3" xfId="759"/>
    <cellStyle name="Normale 18" xfId="320"/>
    <cellStyle name="Normale 19" xfId="321"/>
    <cellStyle name="Normale 19 2" xfId="322"/>
    <cellStyle name="Normale 19 2 2" xfId="762"/>
    <cellStyle name="Normale 19 3" xfId="761"/>
    <cellStyle name="Normale 2" xfId="323"/>
    <cellStyle name="Normale 2 10" xfId="324"/>
    <cellStyle name="Normale 2 11" xfId="325"/>
    <cellStyle name="Normale 2 11 2" xfId="326"/>
    <cellStyle name="Normale 2 11 2 2" xfId="764"/>
    <cellStyle name="Normale 2 11 3" xfId="763"/>
    <cellStyle name="Normale 2 12" xfId="327"/>
    <cellStyle name="Normale 2 12 2" xfId="328"/>
    <cellStyle name="Normale 2 12 2 2" xfId="766"/>
    <cellStyle name="Normale 2 12 3" xfId="765"/>
    <cellStyle name="Normale 2 13" xfId="329"/>
    <cellStyle name="Normale 2 13 2" xfId="330"/>
    <cellStyle name="Normale 2 13 2 2" xfId="768"/>
    <cellStyle name="Normale 2 13 3" xfId="767"/>
    <cellStyle name="Normale 2 14" xfId="331"/>
    <cellStyle name="Normale 2 15" xfId="665"/>
    <cellStyle name="Normale 2 2" xfId="332"/>
    <cellStyle name="Normale 2 2 2" xfId="333"/>
    <cellStyle name="Normale 2 2 3" xfId="334"/>
    <cellStyle name="Normale 2 2 4" xfId="335"/>
    <cellStyle name="Normale 2 2 5" xfId="336"/>
    <cellStyle name="Normale 2 2 6" xfId="337"/>
    <cellStyle name="Normale 2 2 7" xfId="338"/>
    <cellStyle name="Normale 2 2 8" xfId="339"/>
    <cellStyle name="Normale 2 2 8 2" xfId="770"/>
    <cellStyle name="Normale 2 2 9" xfId="769"/>
    <cellStyle name="Normale 2 3" xfId="340"/>
    <cellStyle name="Normale 2 4" xfId="341"/>
    <cellStyle name="Normale 2 5" xfId="342"/>
    <cellStyle name="Normale 2 6" xfId="343"/>
    <cellStyle name="Normale 2 7" xfId="344"/>
    <cellStyle name="Normale 2 8" xfId="345"/>
    <cellStyle name="Normale 2 9" xfId="346"/>
    <cellStyle name="Normale 20" xfId="347"/>
    <cellStyle name="Normale 20 2" xfId="348"/>
    <cellStyle name="Normale 20 2 2" xfId="772"/>
    <cellStyle name="Normale 20 3" xfId="771"/>
    <cellStyle name="Normale 21" xfId="349"/>
    <cellStyle name="Normale 21 2" xfId="350"/>
    <cellStyle name="Normale 21 2 2" xfId="774"/>
    <cellStyle name="Normale 21 3" xfId="773"/>
    <cellStyle name="Normale 22" xfId="351"/>
    <cellStyle name="Normale 22 2" xfId="352"/>
    <cellStyle name="Normale 22 2 2" xfId="776"/>
    <cellStyle name="Normale 22 3" xfId="775"/>
    <cellStyle name="Normale 23" xfId="353"/>
    <cellStyle name="Normale 24" xfId="354"/>
    <cellStyle name="Normale 24 2" xfId="355"/>
    <cellStyle name="Normale 24 2 2" xfId="778"/>
    <cellStyle name="Normale 24 3" xfId="777"/>
    <cellStyle name="Normale 25" xfId="2"/>
    <cellStyle name="Normale 25 10" xfId="680"/>
    <cellStyle name="Normale 25 2" xfId="356"/>
    <cellStyle name="Normale 25 2 2" xfId="779"/>
    <cellStyle name="Normale 25 3" xfId="662"/>
    <cellStyle name="Normale 25 3 2" xfId="836"/>
    <cellStyle name="Normale 25 4" xfId="666"/>
    <cellStyle name="Normale 25 4 2" xfId="839"/>
    <cellStyle name="Normale 25 5" xfId="667"/>
    <cellStyle name="Normale 25 5 2" xfId="840"/>
    <cellStyle name="Normale 25 6" xfId="668"/>
    <cellStyle name="Normale 25 6 2" xfId="841"/>
    <cellStyle name="Normale 25 7" xfId="669"/>
    <cellStyle name="Normale 25 7 2" xfId="842"/>
    <cellStyle name="Normale 25 8" xfId="673"/>
    <cellStyle name="Normale 25 8 2" xfId="845"/>
    <cellStyle name="Normale 25 9" xfId="678"/>
    <cellStyle name="Normale 25 9 2" xfId="850"/>
    <cellStyle name="Normale 26" xfId="357"/>
    <cellStyle name="Normale 26 2" xfId="358"/>
    <cellStyle name="Normale 26 2 2" xfId="781"/>
    <cellStyle name="Normale 26 3" xfId="780"/>
    <cellStyle name="Normale 27" xfId="654"/>
    <cellStyle name="Normale 28" xfId="657"/>
    <cellStyle name="Normale 28 2" xfId="832"/>
    <cellStyle name="Normale 29" xfId="659"/>
    <cellStyle name="Normale 3" xfId="359"/>
    <cellStyle name="Normale 3 2" xfId="360"/>
    <cellStyle name="Normale 3 2 2" xfId="361"/>
    <cellStyle name="Normale 3 3" xfId="362"/>
    <cellStyle name="Normale 3 3 2" xfId="363"/>
    <cellStyle name="Normale 3 3 3" xfId="364"/>
    <cellStyle name="Normale 3 3 3 2" xfId="784"/>
    <cellStyle name="Normale 3 3 4" xfId="783"/>
    <cellStyle name="Normale 3 4" xfId="365"/>
    <cellStyle name="Normale 3 4 2" xfId="366"/>
    <cellStyle name="Normale 3 4 2 2" xfId="786"/>
    <cellStyle name="Normale 3 4 3" xfId="785"/>
    <cellStyle name="Normale 3 5" xfId="367"/>
    <cellStyle name="Normale 3 5 2" xfId="787"/>
    <cellStyle name="Normale 3 6" xfId="660"/>
    <cellStyle name="Normale 3 6 2" xfId="834"/>
    <cellStyle name="Normale 3 7" xfId="782"/>
    <cellStyle name="Normale 30" xfId="664"/>
    <cellStyle name="Normale 30 2" xfId="838"/>
    <cellStyle name="Normale 31" xfId="676"/>
    <cellStyle name="Normale 31 2" xfId="848"/>
    <cellStyle name="Normale 4" xfId="368"/>
    <cellStyle name="Normale 4 2" xfId="369"/>
    <cellStyle name="Normale 4 2 2" xfId="370"/>
    <cellStyle name="Normale 4 2 3" xfId="371"/>
    <cellStyle name="Normale 4 3" xfId="372"/>
    <cellStyle name="Normale 4 4" xfId="373"/>
    <cellStyle name="Normale 4 5" xfId="374"/>
    <cellStyle name="Normale 4 6" xfId="375"/>
    <cellStyle name="Normale 4 7" xfId="376"/>
    <cellStyle name="Normale 4 8" xfId="377"/>
    <cellStyle name="Normale 4 8 2" xfId="378"/>
    <cellStyle name="Normale 4 8 2 2" xfId="789"/>
    <cellStyle name="Normale 4 8 3" xfId="788"/>
    <cellStyle name="Normale 4 9" xfId="661"/>
    <cellStyle name="Normale 4 9 2" xfId="835"/>
    <cellStyle name="Normale 5" xfId="379"/>
    <cellStyle name="Normale 5 2" xfId="380"/>
    <cellStyle name="Normale 5 2 2" xfId="381"/>
    <cellStyle name="Normale 5 2 3" xfId="382"/>
    <cellStyle name="Normale 5 2 3 2" xfId="792"/>
    <cellStyle name="Normale 5 2 4" xfId="791"/>
    <cellStyle name="Normale 5 3" xfId="383"/>
    <cellStyle name="Normale 5 4" xfId="384"/>
    <cellStyle name="Normale 5 4 2" xfId="385"/>
    <cellStyle name="Normale 5 4 2 2" xfId="794"/>
    <cellStyle name="Normale 5 4 3" xfId="793"/>
    <cellStyle name="Normale 5 5" xfId="386"/>
    <cellStyle name="Normale 5 6" xfId="387"/>
    <cellStyle name="Normale 5 6 2" xfId="795"/>
    <cellStyle name="Normale 5 7" xfId="790"/>
    <cellStyle name="Normale 6" xfId="388"/>
    <cellStyle name="Normale 6 2" xfId="389"/>
    <cellStyle name="Normale 6 2 2" xfId="390"/>
    <cellStyle name="Normale 6 2 2 2" xfId="798"/>
    <cellStyle name="Normale 6 2 3" xfId="797"/>
    <cellStyle name="Normale 6 3" xfId="391"/>
    <cellStyle name="Normale 6 3 2" xfId="799"/>
    <cellStyle name="Normale 6 4" xfId="796"/>
    <cellStyle name="Normale 7" xfId="392"/>
    <cellStyle name="Normale 7 2" xfId="393"/>
    <cellStyle name="Normale 7 3" xfId="394"/>
    <cellStyle name="Normale 8" xfId="395"/>
    <cellStyle name="Normale 8 2" xfId="396"/>
    <cellStyle name="Normale 8 3" xfId="397"/>
    <cellStyle name="Normale 8 4" xfId="398"/>
    <cellStyle name="Normale 8 5" xfId="399"/>
    <cellStyle name="Normale 8 5 2" xfId="400"/>
    <cellStyle name="Normale 8 5 2 2" xfId="801"/>
    <cellStyle name="Normale 8 5 3" xfId="800"/>
    <cellStyle name="Normale 9" xfId="401"/>
    <cellStyle name="Normale 9 2" xfId="402"/>
    <cellStyle name="Normale 9 2 2" xfId="403"/>
    <cellStyle name="Normale 9 2 2 2" xfId="804"/>
    <cellStyle name="Normale 9 2 3" xfId="803"/>
    <cellStyle name="Normale 9 3" xfId="404"/>
    <cellStyle name="Normale 9 3 2" xfId="805"/>
    <cellStyle name="Normale 9 4" xfId="802"/>
    <cellStyle name="Nota 2" xfId="405"/>
    <cellStyle name="Nota 2 2" xfId="406"/>
    <cellStyle name="Nota 2 2 2" xfId="407"/>
    <cellStyle name="Nota 2 2 2 2" xfId="408"/>
    <cellStyle name="Nota 2 2 3" xfId="409"/>
    <cellStyle name="Nota 2 2 3 2" xfId="410"/>
    <cellStyle name="Nota 2 2 4" xfId="411"/>
    <cellStyle name="Nota 2 3" xfId="412"/>
    <cellStyle name="Nota 2 3 2" xfId="413"/>
    <cellStyle name="Nota 2 4" xfId="414"/>
    <cellStyle name="Nota 2 4 2" xfId="415"/>
    <cellStyle name="Nota 2 5" xfId="416"/>
    <cellStyle name="Nota 3" xfId="417"/>
    <cellStyle name="Nota 3 2" xfId="418"/>
    <cellStyle name="Nota 3 2 2" xfId="419"/>
    <cellStyle name="Nota 3 2 2 2" xfId="420"/>
    <cellStyle name="Nota 3 2 3" xfId="421"/>
    <cellStyle name="Nota 3 2 3 2" xfId="422"/>
    <cellStyle name="Nota 3 2 4" xfId="423"/>
    <cellStyle name="Nota 3 3" xfId="424"/>
    <cellStyle name="Nota 3 3 2" xfId="425"/>
    <cellStyle name="Nota 3 4" xfId="426"/>
    <cellStyle name="Nota 3 4 2" xfId="427"/>
    <cellStyle name="Nota 3 5" xfId="428"/>
    <cellStyle name="Nota 4" xfId="429"/>
    <cellStyle name="Nota 4 2" xfId="430"/>
    <cellStyle name="Nota 4 2 2" xfId="431"/>
    <cellStyle name="Nota 4 2 2 2" xfId="432"/>
    <cellStyle name="Nota 4 2 3" xfId="433"/>
    <cellStyle name="Nota 4 2 3 2" xfId="434"/>
    <cellStyle name="Nota 4 2 4" xfId="435"/>
    <cellStyle name="Nota 4 3" xfId="436"/>
    <cellStyle name="Nota 4 3 2" xfId="437"/>
    <cellStyle name="Nota 4 4" xfId="438"/>
    <cellStyle name="Nota 4 4 2" xfId="439"/>
    <cellStyle name="Nota 4 5" xfId="440"/>
    <cellStyle name="Nota 5" xfId="441"/>
    <cellStyle name="Nota 5 2" xfId="442"/>
    <cellStyle name="Nota 5 2 2" xfId="807"/>
    <cellStyle name="Nota 5 3" xfId="806"/>
    <cellStyle name="Nuovo" xfId="443"/>
    <cellStyle name="Nuovo 2" xfId="444"/>
    <cellStyle name="Nuovo 3" xfId="445"/>
    <cellStyle name="Nuovo 4" xfId="446"/>
    <cellStyle name="Nuovo 5" xfId="447"/>
    <cellStyle name="Nuovo 5 2" xfId="448"/>
    <cellStyle name="Nuovo 5 2 2" xfId="809"/>
    <cellStyle name="Nuovo 5 3" xfId="808"/>
    <cellStyle name="Output 2" xfId="449"/>
    <cellStyle name="Output 2 2" xfId="450"/>
    <cellStyle name="Output 2 2 2" xfId="451"/>
    <cellStyle name="Output 2 2 2 2" xfId="452"/>
    <cellStyle name="Output 2 2 3" xfId="453"/>
    <cellStyle name="Output 2 2 3 2" xfId="454"/>
    <cellStyle name="Output 2 2 4" xfId="455"/>
    <cellStyle name="Output 2 3" xfId="456"/>
    <cellStyle name="Output 2 3 2" xfId="457"/>
    <cellStyle name="Output 2 4" xfId="458"/>
    <cellStyle name="Output 2 4 2" xfId="459"/>
    <cellStyle name="Output 2 5" xfId="460"/>
    <cellStyle name="Output 3" xfId="461"/>
    <cellStyle name="Output 3 2" xfId="462"/>
    <cellStyle name="Output 3 2 2" xfId="463"/>
    <cellStyle name="Output 3 2 2 2" xfId="464"/>
    <cellStyle name="Output 3 2 3" xfId="465"/>
    <cellStyle name="Output 3 2 3 2" xfId="466"/>
    <cellStyle name="Output 3 2 4" xfId="467"/>
    <cellStyle name="Output 3 3" xfId="468"/>
    <cellStyle name="Output 3 3 2" xfId="469"/>
    <cellStyle name="Output 3 4" xfId="470"/>
    <cellStyle name="Output 3 4 2" xfId="471"/>
    <cellStyle name="Output 3 5" xfId="472"/>
    <cellStyle name="Output 4" xfId="473"/>
    <cellStyle name="Output 4 2" xfId="474"/>
    <cellStyle name="Output 4 2 2" xfId="475"/>
    <cellStyle name="Output 4 2 2 2" xfId="476"/>
    <cellStyle name="Output 4 2 3" xfId="477"/>
    <cellStyle name="Output 4 2 3 2" xfId="478"/>
    <cellStyle name="Output 4 2 4" xfId="479"/>
    <cellStyle name="Output 4 3" xfId="480"/>
    <cellStyle name="Output 4 3 2" xfId="481"/>
    <cellStyle name="Output 4 4" xfId="482"/>
    <cellStyle name="Output 4 4 2" xfId="483"/>
    <cellStyle name="Output 4 5" xfId="484"/>
    <cellStyle name="Percentuale 2" xfId="485"/>
    <cellStyle name="Percentuale 2 2" xfId="486"/>
    <cellStyle name="Percentuale 2 3" xfId="487"/>
    <cellStyle name="Percentuale 2 4" xfId="488"/>
    <cellStyle name="Percentuale 2 4 2" xfId="489"/>
    <cellStyle name="Percentuale 2 4 2 2" xfId="811"/>
    <cellStyle name="Percentuale 2 4 3" xfId="810"/>
    <cellStyle name="Percentuale 2 5" xfId="490"/>
    <cellStyle name="Percentuale 3" xfId="491"/>
    <cellStyle name="Percentuale 3 2" xfId="492"/>
    <cellStyle name="Percentuale 3 3" xfId="493"/>
    <cellStyle name="Percentuale 4" xfId="494"/>
    <cellStyle name="Percentuale 5" xfId="495"/>
    <cellStyle name="Percentuale 5 2" xfId="496"/>
    <cellStyle name="Percentuale 5 2 2" xfId="813"/>
    <cellStyle name="Percentuale 5 3" xfId="812"/>
    <cellStyle name="Percentuale 6" xfId="497"/>
    <cellStyle name="Percentuale 6 2" xfId="498"/>
    <cellStyle name="Percentuale 7" xfId="499"/>
    <cellStyle name="Percentuale 8" xfId="500"/>
    <cellStyle name="Percentuale 8 2" xfId="501"/>
    <cellStyle name="Percentuale 8 2 2" xfId="815"/>
    <cellStyle name="Percentuale 8 3" xfId="814"/>
    <cellStyle name="SAPBEXstdData" xfId="502"/>
    <cellStyle name="SAPBEXstdData 2" xfId="503"/>
    <cellStyle name="SAPBEXstdData 2 2" xfId="504"/>
    <cellStyle name="SAPBEXstdData 2 2 2" xfId="505"/>
    <cellStyle name="SAPBEXstdData 2 2 2 2" xfId="506"/>
    <cellStyle name="SAPBEXstdData 2 2 3" xfId="507"/>
    <cellStyle name="SAPBEXstdData 2 2 3 2" xfId="508"/>
    <cellStyle name="SAPBEXstdData 2 2 4" xfId="509"/>
    <cellStyle name="SAPBEXstdData 2 3" xfId="510"/>
    <cellStyle name="SAPBEXstdData 2 3 2" xfId="511"/>
    <cellStyle name="SAPBEXstdData 2 4" xfId="512"/>
    <cellStyle name="SAPBEXstdData 2 4 2" xfId="513"/>
    <cellStyle name="SAPBEXstdData 2 5" xfId="514"/>
    <cellStyle name="SAPBEXstdData 3" xfId="515"/>
    <cellStyle name="SAPBEXstdData 3 2" xfId="516"/>
    <cellStyle name="SAPBEXstdData 3 2 2" xfId="517"/>
    <cellStyle name="SAPBEXstdData 3 2 2 2" xfId="518"/>
    <cellStyle name="SAPBEXstdData 3 2 3" xfId="519"/>
    <cellStyle name="SAPBEXstdData 3 2 3 2" xfId="520"/>
    <cellStyle name="SAPBEXstdData 3 2 4" xfId="521"/>
    <cellStyle name="SAPBEXstdData 3 3" xfId="522"/>
    <cellStyle name="SAPBEXstdData 3 3 2" xfId="523"/>
    <cellStyle name="SAPBEXstdData 3 4" xfId="524"/>
    <cellStyle name="SAPBEXstdData 3 4 2" xfId="525"/>
    <cellStyle name="SAPBEXstdData 3 5" xfId="526"/>
    <cellStyle name="SAPBEXstdData 4" xfId="527"/>
    <cellStyle name="SAPBEXstdData 4 2" xfId="528"/>
    <cellStyle name="SAPBEXstdData 4 2 2" xfId="529"/>
    <cellStyle name="SAPBEXstdData 4 2 2 2" xfId="530"/>
    <cellStyle name="SAPBEXstdData 4 2 3" xfId="531"/>
    <cellStyle name="SAPBEXstdData 4 2 3 2" xfId="532"/>
    <cellStyle name="SAPBEXstdData 4 2 4" xfId="533"/>
    <cellStyle name="SAPBEXstdData 4 3" xfId="534"/>
    <cellStyle name="SAPBEXstdData 4 3 2" xfId="535"/>
    <cellStyle name="SAPBEXstdData 4 4" xfId="536"/>
    <cellStyle name="SAPBEXstdData 4 4 2" xfId="537"/>
    <cellStyle name="SAPBEXstdData 4 5" xfId="538"/>
    <cellStyle name="SAPBEXstdData 5" xfId="539"/>
    <cellStyle name="SAPBEXstdData 5 2" xfId="540"/>
    <cellStyle name="SAPBEXstdData 5 2 2" xfId="541"/>
    <cellStyle name="SAPBEXstdData 5 2 2 2" xfId="819"/>
    <cellStyle name="SAPBEXstdData 5 2 3" xfId="818"/>
    <cellStyle name="SAPBEXstdData 5 3" xfId="542"/>
    <cellStyle name="SAPBEXstdData 5 3 2" xfId="543"/>
    <cellStyle name="SAPBEXstdData 5 3 2 2" xfId="821"/>
    <cellStyle name="SAPBEXstdData 5 3 3" xfId="820"/>
    <cellStyle name="SAPBEXstdData 5 4" xfId="544"/>
    <cellStyle name="SAPBEXstdData 5 4 2" xfId="822"/>
    <cellStyle name="SAPBEXstdData 5 5" xfId="817"/>
    <cellStyle name="SAPBEXstdData 6" xfId="545"/>
    <cellStyle name="SAPBEXstdData 6 2" xfId="546"/>
    <cellStyle name="SAPBEXstdData 6 2 2" xfId="824"/>
    <cellStyle name="SAPBEXstdData 6 3" xfId="823"/>
    <cellStyle name="SAPBEXstdData 7" xfId="547"/>
    <cellStyle name="SAPBEXstdData 7 2" xfId="548"/>
    <cellStyle name="SAPBEXstdData 7 2 2" xfId="826"/>
    <cellStyle name="SAPBEXstdData 7 3" xfId="825"/>
    <cellStyle name="SAPBEXstdData 8" xfId="549"/>
    <cellStyle name="SAPBEXstdData 8 2" xfId="827"/>
    <cellStyle name="SAPBEXstdData 9" xfId="816"/>
    <cellStyle name="Stile Codici numerici" xfId="3"/>
    <cellStyle name="Stile Codici numerici 2" xfId="550"/>
    <cellStyle name="Stile Codici numerici 3" xfId="670"/>
    <cellStyle name="Stile Codici numerici 3 2" xfId="852"/>
    <cellStyle name="Stile Codici numerici 4" xfId="853"/>
    <cellStyle name="T_intestazione bassa" xfId="551"/>
    <cellStyle name="T_intestazione bassa 2" xfId="552"/>
    <cellStyle name="Testo avviso 2" xfId="553"/>
    <cellStyle name="Testo avviso 3" xfId="554"/>
    <cellStyle name="Testo avviso 4" xfId="555"/>
    <cellStyle name="Testo descrittivo 2" xfId="556"/>
    <cellStyle name="Testo descrittivo 3" xfId="557"/>
    <cellStyle name="Testo descrittivo 4" xfId="558"/>
    <cellStyle name="Titolo 1 2" xfId="559"/>
    <cellStyle name="Titolo 1 3" xfId="560"/>
    <cellStyle name="Titolo 1 4" xfId="561"/>
    <cellStyle name="Titolo 2 2" xfId="562"/>
    <cellStyle name="Titolo 2 3" xfId="563"/>
    <cellStyle name="Titolo 2 4" xfId="564"/>
    <cellStyle name="Titolo 3 2" xfId="565"/>
    <cellStyle name="Titolo 3 3" xfId="566"/>
    <cellStyle name="Titolo 3 4" xfId="567"/>
    <cellStyle name="Titolo 4 2" xfId="568"/>
    <cellStyle name="Titolo 4 3" xfId="569"/>
    <cellStyle name="Titolo 4 4" xfId="570"/>
    <cellStyle name="Titolo 5" xfId="571"/>
    <cellStyle name="Titolo 6" xfId="572"/>
    <cellStyle name="Titolo 7" xfId="573"/>
    <cellStyle name="Totale 2" xfId="574"/>
    <cellStyle name="Totale 2 2" xfId="575"/>
    <cellStyle name="Totale 2 2 2" xfId="576"/>
    <cellStyle name="Totale 2 2 2 2" xfId="577"/>
    <cellStyle name="Totale 2 2 2 2 2" xfId="578"/>
    <cellStyle name="Totale 2 2 2 3" xfId="579"/>
    <cellStyle name="Totale 2 2 2 3 2" xfId="580"/>
    <cellStyle name="Totale 2 2 2 4" xfId="581"/>
    <cellStyle name="Totale 2 2 3" xfId="582"/>
    <cellStyle name="Totale 2 2 3 2" xfId="583"/>
    <cellStyle name="Totale 2 2 4" xfId="584"/>
    <cellStyle name="Totale 2 2 4 2" xfId="585"/>
    <cellStyle name="Totale 2 2 5" xfId="586"/>
    <cellStyle name="Totale 2 3" xfId="587"/>
    <cellStyle name="Totale 2 3 2" xfId="588"/>
    <cellStyle name="Totale 2 3 2 2" xfId="589"/>
    <cellStyle name="Totale 2 3 3" xfId="590"/>
    <cellStyle name="Totale 2 3 3 2" xfId="591"/>
    <cellStyle name="Totale 2 3 4" xfId="592"/>
    <cellStyle name="Totale 2 4" xfId="593"/>
    <cellStyle name="Totale 2 4 2" xfId="594"/>
    <cellStyle name="Totale 2 5" xfId="595"/>
    <cellStyle name="Totale 2 5 2" xfId="596"/>
    <cellStyle name="Totale 2 6" xfId="597"/>
    <cellStyle name="Totale 3" xfId="598"/>
    <cellStyle name="Totale 3 2" xfId="599"/>
    <cellStyle name="Totale 3 2 2" xfId="600"/>
    <cellStyle name="Totale 3 2 2 2" xfId="601"/>
    <cellStyle name="Totale 3 2 2 2 2" xfId="602"/>
    <cellStyle name="Totale 3 2 2 3" xfId="603"/>
    <cellStyle name="Totale 3 2 2 3 2" xfId="604"/>
    <cellStyle name="Totale 3 2 2 4" xfId="605"/>
    <cellStyle name="Totale 3 2 3" xfId="606"/>
    <cellStyle name="Totale 3 2 3 2" xfId="607"/>
    <cellStyle name="Totale 3 2 4" xfId="608"/>
    <cellStyle name="Totale 3 2 4 2" xfId="609"/>
    <cellStyle name="Totale 3 2 5" xfId="610"/>
    <cellStyle name="Totale 3 3" xfId="611"/>
    <cellStyle name="Totale 3 3 2" xfId="612"/>
    <cellStyle name="Totale 3 3 2 2" xfId="613"/>
    <cellStyle name="Totale 3 3 3" xfId="614"/>
    <cellStyle name="Totale 3 3 3 2" xfId="615"/>
    <cellStyle name="Totale 3 3 4" xfId="616"/>
    <cellStyle name="Totale 3 4" xfId="617"/>
    <cellStyle name="Totale 3 4 2" xfId="618"/>
    <cellStyle name="Totale 3 5" xfId="619"/>
    <cellStyle name="Totale 3 5 2" xfId="620"/>
    <cellStyle name="Totale 3 6" xfId="621"/>
    <cellStyle name="Totale 4" xfId="622"/>
    <cellStyle name="Totale 4 2" xfId="623"/>
    <cellStyle name="Totale 4 2 2" xfId="624"/>
    <cellStyle name="Totale 4 2 2 2" xfId="625"/>
    <cellStyle name="Totale 4 2 2 2 2" xfId="626"/>
    <cellStyle name="Totale 4 2 2 3" xfId="627"/>
    <cellStyle name="Totale 4 2 2 3 2" xfId="628"/>
    <cellStyle name="Totale 4 2 2 4" xfId="629"/>
    <cellStyle name="Totale 4 2 3" xfId="630"/>
    <cellStyle name="Totale 4 2 3 2" xfId="631"/>
    <cellStyle name="Totale 4 2 4" xfId="632"/>
    <cellStyle name="Totale 4 2 4 2" xfId="633"/>
    <cellStyle name="Totale 4 2 5" xfId="634"/>
    <cellStyle name="Totale 4 3" xfId="635"/>
    <cellStyle name="Totale 4 3 2" xfId="636"/>
    <cellStyle name="Totale 4 3 2 2" xfId="637"/>
    <cellStyle name="Totale 4 3 3" xfId="638"/>
    <cellStyle name="Totale 4 3 3 2" xfId="639"/>
    <cellStyle name="Totale 4 3 4" xfId="640"/>
    <cellStyle name="Totale 4 4" xfId="641"/>
    <cellStyle name="Totale 4 4 2" xfId="642"/>
    <cellStyle name="Totale 4 5" xfId="643"/>
    <cellStyle name="Totale 4 5 2" xfId="644"/>
    <cellStyle name="Totale 4 6" xfId="645"/>
    <cellStyle name="Valore non valido 2" xfId="646"/>
    <cellStyle name="Valore non valido 3" xfId="647"/>
    <cellStyle name="Valore non valido 4" xfId="648"/>
    <cellStyle name="Valore valido 2" xfId="649"/>
    <cellStyle name="Valore valido 3" xfId="650"/>
    <cellStyle name="Valore valido 4" xfId="651"/>
    <cellStyle name="Valuta (0)_access" xfId="652"/>
    <cellStyle name="Year" xfId="653"/>
  </cellStyles>
  <dxfs count="0"/>
  <tableStyles count="0" defaultTableStyle="TableStyleMedium2" defaultPivotStyle="PivotStyleLight16"/>
  <colors>
    <mruColors>
      <color rgb="FFFFCCFF"/>
      <color rgb="FF99FFCC"/>
      <color rgb="FFCC99FF"/>
      <color rgb="FF66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COPIE98\STAT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COPIE98\COMPOS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vide.iacovoni/Impostazioni%20locali/Temporary%20Internet%20Files/OLK58/PianoEmissioni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ico comp."/>
      <sheetName val="composizione e vita media"/>
      <sheetName val="storico senza swap"/>
      <sheetName val="composizione senza swap"/>
      <sheetName val="graf.totale scadenze"/>
    </sheetNames>
    <sheetDataSet>
      <sheetData sheetId="0"/>
      <sheetData sheetId="1">
        <row r="3">
          <cell r="A3" t="str">
            <v>Dati in miliardi di lire</v>
          </cell>
        </row>
        <row r="5">
          <cell r="A5" t="str">
            <v>bot</v>
          </cell>
          <cell r="B5">
            <v>266768</v>
          </cell>
        </row>
        <row r="6">
          <cell r="A6" t="str">
            <v>cct</v>
          </cell>
          <cell r="B6">
            <v>528337.174</v>
          </cell>
        </row>
        <row r="7">
          <cell r="A7" t="str">
            <v>btp</v>
          </cell>
          <cell r="B7">
            <v>908790.39049999998</v>
          </cell>
        </row>
        <row r="8">
          <cell r="A8" t="str">
            <v>ctz</v>
          </cell>
          <cell r="B8">
            <v>171972.7</v>
          </cell>
        </row>
        <row r="9">
          <cell r="A9" t="str">
            <v>estero</v>
          </cell>
          <cell r="B9">
            <v>111569.327310465</v>
          </cell>
        </row>
        <row r="10">
          <cell r="A10" t="str">
            <v>altro(*)</v>
          </cell>
          <cell r="B10">
            <v>118890.20421694999</v>
          </cell>
        </row>
        <row r="11">
          <cell r="A11" t="str">
            <v>Totale</v>
          </cell>
          <cell r="B11">
            <v>2106327.796027415</v>
          </cell>
        </row>
        <row r="12">
          <cell r="A12" t="str">
            <v>vita media</v>
          </cell>
          <cell r="B12">
            <v>5.1511667156837406</v>
          </cell>
        </row>
        <row r="17">
          <cell r="D17" t="str">
            <v>(*) La voce altro comprende:</v>
          </cell>
        </row>
        <row r="19">
          <cell r="D19" t="str">
            <v>btp atipici (§)</v>
          </cell>
          <cell r="E19">
            <v>76205.756999999998</v>
          </cell>
        </row>
        <row r="20">
          <cell r="D20" t="str">
            <v>cct  t./fisso</v>
          </cell>
          <cell r="E20">
            <v>8024.0029999999997</v>
          </cell>
        </row>
        <row r="21">
          <cell r="D21" t="str">
            <v>cte</v>
          </cell>
          <cell r="E21">
            <v>25160.44421695</v>
          </cell>
        </row>
        <row r="22">
          <cell r="D22" t="str">
            <v>F.S. t. fisso</v>
          </cell>
          <cell r="E22">
            <v>1000</v>
          </cell>
        </row>
        <row r="23">
          <cell r="D23" t="str">
            <v>F.S. t. var.</v>
          </cell>
          <cell r="E23">
            <v>8500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stenze"/>
      <sheetName val="Emissioni 1998"/>
      <sheetName val="Emissioni 1999"/>
      <sheetName val="tav. emiss_scad_98"/>
      <sheetName val="rendimenti"/>
      <sheetName val="presentazione  p.p."/>
      <sheetName val="indebitamento"/>
      <sheetName val="cover ratio 95"/>
      <sheetName val="cover ratio 96"/>
      <sheetName val="cover ratio 97"/>
      <sheetName val="cover ratio 98"/>
      <sheetName val="cover ratio 99"/>
      <sheetName val="media ponder. rendim BOT "/>
      <sheetName val="media pond.rend.btp"/>
      <sheetName val="media pond.rend.cct"/>
      <sheetName val="media ponderata ctz 24"/>
      <sheetName val="media pond.rend.ctz 18"/>
      <sheetName val="grafico rendim med lungo"/>
      <sheetName val="media pond.rend.ctz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TITOLI DI STATO </v>
          </cell>
        </row>
        <row r="2">
          <cell r="A2" t="str">
            <v>Media semplice  dei rendimenti composti lordi  dal 1992 al 1998
calcolata per trimestre</v>
          </cell>
        </row>
        <row r="4">
          <cell r="B4" t="str">
            <v>BOT</v>
          </cell>
          <cell r="E4" t="str">
            <v>CTZ</v>
          </cell>
          <cell r="F4" t="str">
            <v>CTZ</v>
          </cell>
          <cell r="G4" t="str">
            <v>CTE</v>
          </cell>
          <cell r="I4" t="str">
            <v>CCT</v>
          </cell>
          <cell r="J4" t="str">
            <v>BTP</v>
          </cell>
        </row>
        <row r="5">
          <cell r="A5">
            <v>1992</v>
          </cell>
          <cell r="B5" t="str">
            <v>3 mesi</v>
          </cell>
          <cell r="C5" t="str">
            <v>6 mesi</v>
          </cell>
          <cell r="D5" t="str">
            <v>12 mesi</v>
          </cell>
          <cell r="E5" t="str">
            <v>2 anni</v>
          </cell>
          <cell r="F5" t="str">
            <v>18 mesi</v>
          </cell>
          <cell r="G5" t="str">
            <v>3 anni</v>
          </cell>
          <cell r="H5" t="str">
            <v>5 anni</v>
          </cell>
          <cell r="I5" t="str">
            <v>7 anni</v>
          </cell>
          <cell r="J5" t="str">
            <v>3 anni</v>
          </cell>
          <cell r="K5" t="str">
            <v>5 anni</v>
          </cell>
          <cell r="L5" t="str">
            <v>10 anni</v>
          </cell>
        </row>
        <row r="7">
          <cell r="A7" t="str">
            <v>1° trim</v>
          </cell>
          <cell r="B7">
            <v>12.66</v>
          </cell>
          <cell r="C7">
            <v>12.42</v>
          </cell>
          <cell r="D7">
            <v>12.3</v>
          </cell>
          <cell r="E7" t="str">
            <v>-</v>
          </cell>
          <cell r="F7" t="str">
            <v>-</v>
          </cell>
          <cell r="G7" t="str">
            <v>-</v>
          </cell>
          <cell r="H7">
            <v>9.6999999999999993</v>
          </cell>
          <cell r="I7">
            <v>12.61</v>
          </cell>
          <cell r="J7" t="str">
            <v>-</v>
          </cell>
          <cell r="K7">
            <v>12.55</v>
          </cell>
          <cell r="L7">
            <v>12.48</v>
          </cell>
        </row>
        <row r="8">
          <cell r="A8" t="str">
            <v>2° trim</v>
          </cell>
          <cell r="B8">
            <v>13.75</v>
          </cell>
          <cell r="C8">
            <v>13.47</v>
          </cell>
          <cell r="D8">
            <v>13.2</v>
          </cell>
          <cell r="E8" t="str">
            <v>-</v>
          </cell>
          <cell r="F8" t="str">
            <v>-</v>
          </cell>
          <cell r="G8" t="str">
            <v>-</v>
          </cell>
          <cell r="H8">
            <v>10.08</v>
          </cell>
          <cell r="I8">
            <v>12.73</v>
          </cell>
          <cell r="J8" t="str">
            <v>-</v>
          </cell>
          <cell r="K8">
            <v>12.74</v>
          </cell>
          <cell r="L8">
            <v>12.54</v>
          </cell>
        </row>
        <row r="9">
          <cell r="A9" t="str">
            <v>3° trim</v>
          </cell>
          <cell r="B9">
            <v>16.190000000000001</v>
          </cell>
          <cell r="C9">
            <v>16.22</v>
          </cell>
          <cell r="D9">
            <v>15.26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14.77</v>
          </cell>
          <cell r="J9" t="str">
            <v>-</v>
          </cell>
          <cell r="K9">
            <v>14.17</v>
          </cell>
          <cell r="L9">
            <v>13.57</v>
          </cell>
        </row>
        <row r="10">
          <cell r="A10" t="str">
            <v>4° trim</v>
          </cell>
          <cell r="B10">
            <v>15.4</v>
          </cell>
          <cell r="C10">
            <v>15.58</v>
          </cell>
          <cell r="D10">
            <v>15.49</v>
          </cell>
          <cell r="E10" t="str">
            <v>-</v>
          </cell>
          <cell r="F10" t="str">
            <v>-</v>
          </cell>
          <cell r="G10">
            <v>10.74</v>
          </cell>
          <cell r="H10" t="str">
            <v>-</v>
          </cell>
          <cell r="I10">
            <v>15.95</v>
          </cell>
          <cell r="J10">
            <v>14.59</v>
          </cell>
          <cell r="K10">
            <v>14.42</v>
          </cell>
          <cell r="L10">
            <v>14.07</v>
          </cell>
        </row>
        <row r="11">
          <cell r="A11">
            <v>1993</v>
          </cell>
        </row>
        <row r="12">
          <cell r="A12" t="str">
            <v>1° trim</v>
          </cell>
          <cell r="B12">
            <v>12.38</v>
          </cell>
          <cell r="C12">
            <v>12.17</v>
          </cell>
          <cell r="D12">
            <v>12.37</v>
          </cell>
          <cell r="E12" t="str">
            <v>-</v>
          </cell>
          <cell r="F12" t="str">
            <v>-</v>
          </cell>
          <cell r="G12">
            <v>8.9700000000000006</v>
          </cell>
          <cell r="H12" t="str">
            <v>-</v>
          </cell>
          <cell r="I12">
            <v>15.07</v>
          </cell>
          <cell r="J12">
            <v>12.83</v>
          </cell>
          <cell r="K12">
            <v>12.96</v>
          </cell>
          <cell r="L12">
            <v>13.3</v>
          </cell>
        </row>
        <row r="13">
          <cell r="A13" t="str">
            <v>2° trim</v>
          </cell>
          <cell r="B13">
            <v>11.56</v>
          </cell>
          <cell r="C13">
            <v>11.52</v>
          </cell>
          <cell r="D13">
            <v>11.67</v>
          </cell>
          <cell r="E13" t="str">
            <v>-</v>
          </cell>
          <cell r="F13" t="str">
            <v>-</v>
          </cell>
          <cell r="G13">
            <v>8.57</v>
          </cell>
          <cell r="H13">
            <v>8.1199999999999992</v>
          </cell>
          <cell r="I13">
            <v>13.85</v>
          </cell>
          <cell r="J13">
            <v>12.41</v>
          </cell>
          <cell r="K13">
            <v>12.16</v>
          </cell>
          <cell r="L13">
            <v>12.35</v>
          </cell>
        </row>
        <row r="14">
          <cell r="A14" t="str">
            <v>3° trim</v>
          </cell>
          <cell r="B14">
            <v>9.18</v>
          </cell>
          <cell r="C14">
            <v>9.6199999999999992</v>
          </cell>
          <cell r="D14">
            <v>9.91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8.0399999999999991</v>
          </cell>
          <cell r="I14">
            <v>11.06</v>
          </cell>
          <cell r="J14">
            <v>9.35</v>
          </cell>
          <cell r="K14">
            <v>9.58</v>
          </cell>
          <cell r="L14">
            <v>9.94</v>
          </cell>
        </row>
        <row r="15">
          <cell r="A15" t="str">
            <v>4° trim</v>
          </cell>
          <cell r="B15">
            <v>8.73</v>
          </cell>
          <cell r="C15">
            <v>8.91</v>
          </cell>
          <cell r="D15">
            <v>9.07</v>
          </cell>
          <cell r="E15" t="str">
            <v>-</v>
          </cell>
          <cell r="F15" t="str">
            <v>-</v>
          </cell>
          <cell r="G15" t="str">
            <v>-</v>
          </cell>
          <cell r="H15">
            <v>6.85</v>
          </cell>
          <cell r="I15">
            <v>9.89</v>
          </cell>
          <cell r="J15">
            <v>8.52</v>
          </cell>
          <cell r="K15">
            <v>8.65</v>
          </cell>
          <cell r="L15">
            <v>9.06</v>
          </cell>
        </row>
        <row r="16">
          <cell r="A16">
            <v>1994</v>
          </cell>
        </row>
        <row r="17">
          <cell r="A17" t="str">
            <v>1° trim</v>
          </cell>
          <cell r="B17">
            <v>8.5299999999999994</v>
          </cell>
          <cell r="C17">
            <v>8.8000000000000007</v>
          </cell>
          <cell r="D17">
            <v>8.82</v>
          </cell>
          <cell r="E17" t="str">
            <v>-</v>
          </cell>
          <cell r="F17" t="str">
            <v>-</v>
          </cell>
          <cell r="G17" t="str">
            <v>-</v>
          </cell>
          <cell r="H17">
            <v>6.78</v>
          </cell>
          <cell r="I17">
            <v>9.17</v>
          </cell>
          <cell r="J17">
            <v>8.39</v>
          </cell>
          <cell r="K17">
            <v>8.48</v>
          </cell>
          <cell r="L17">
            <v>8.83</v>
          </cell>
        </row>
        <row r="18">
          <cell r="A18" t="str">
            <v>2° trim</v>
          </cell>
          <cell r="B18">
            <v>8.3699999999999992</v>
          </cell>
          <cell r="C18">
            <v>8.44</v>
          </cell>
          <cell r="D18">
            <v>8.6199999999999992</v>
          </cell>
          <cell r="E18" t="str">
            <v>-</v>
          </cell>
          <cell r="F18" t="str">
            <v>-</v>
          </cell>
          <cell r="G18" t="str">
            <v>-</v>
          </cell>
          <cell r="H18">
            <v>7.48</v>
          </cell>
          <cell r="I18">
            <v>9.24</v>
          </cell>
          <cell r="J18">
            <v>8.77</v>
          </cell>
          <cell r="K18">
            <v>9.08</v>
          </cell>
          <cell r="L18">
            <v>9.41</v>
          </cell>
        </row>
        <row r="19">
          <cell r="A19" t="str">
            <v>3° trim</v>
          </cell>
          <cell r="B19">
            <v>8.93</v>
          </cell>
          <cell r="C19">
            <v>9.4499999999999993</v>
          </cell>
          <cell r="D19">
            <v>9.99</v>
          </cell>
          <cell r="E19" t="str">
            <v>-</v>
          </cell>
          <cell r="F19" t="str">
            <v>-</v>
          </cell>
          <cell r="G19" t="str">
            <v>-</v>
          </cell>
          <cell r="H19">
            <v>8.91</v>
          </cell>
          <cell r="I19">
            <v>10.4</v>
          </cell>
          <cell r="J19">
            <v>11.08</v>
          </cell>
          <cell r="K19">
            <v>11.34</v>
          </cell>
          <cell r="L19">
            <v>11.3</v>
          </cell>
        </row>
        <row r="20">
          <cell r="A20" t="str">
            <v>4° trim</v>
          </cell>
          <cell r="B20">
            <v>9.31</v>
          </cell>
          <cell r="C20">
            <v>9.7200000000000006</v>
          </cell>
          <cell r="D20">
            <v>9.49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9.23</v>
          </cell>
          <cell r="I20">
            <v>11.42</v>
          </cell>
          <cell r="J20">
            <v>11.62</v>
          </cell>
          <cell r="K20">
            <v>11.91</v>
          </cell>
          <cell r="L20">
            <v>11.94</v>
          </cell>
        </row>
        <row r="21">
          <cell r="A21">
            <v>1995</v>
          </cell>
        </row>
        <row r="22">
          <cell r="A22" t="str">
            <v>1° trim</v>
          </cell>
          <cell r="B22">
            <v>10.130000000000001</v>
          </cell>
          <cell r="C22">
            <v>10.56</v>
          </cell>
          <cell r="D22">
            <v>10.130000000000001</v>
          </cell>
          <cell r="E22" t="str">
            <v>-</v>
          </cell>
          <cell r="F22">
            <v>12.083333333333334</v>
          </cell>
          <cell r="G22" t="str">
            <v>-</v>
          </cell>
          <cell r="H22">
            <v>9.75</v>
          </cell>
          <cell r="I22">
            <v>11.37</v>
          </cell>
          <cell r="J22">
            <v>12.073333333333332</v>
          </cell>
          <cell r="K22">
            <v>12.376666666666665</v>
          </cell>
          <cell r="L22">
            <v>12.321999999999999</v>
          </cell>
        </row>
        <row r="23">
          <cell r="A23" t="str">
            <v>2° trim</v>
          </cell>
          <cell r="B23">
            <v>10.97</v>
          </cell>
          <cell r="C23">
            <v>11.07</v>
          </cell>
          <cell r="D23">
            <v>11.16</v>
          </cell>
          <cell r="E23" t="str">
            <v>-</v>
          </cell>
          <cell r="F23">
            <v>11.891666666666666</v>
          </cell>
          <cell r="G23">
            <v>7.72</v>
          </cell>
          <cell r="H23">
            <v>8.32</v>
          </cell>
          <cell r="I23">
            <v>12.593333333333334</v>
          </cell>
          <cell r="J23">
            <v>12.203333333333333</v>
          </cell>
          <cell r="K23">
            <v>12.445</v>
          </cell>
          <cell r="L23">
            <v>12.693333333333335</v>
          </cell>
        </row>
        <row r="24">
          <cell r="A24" t="str">
            <v>3° trim</v>
          </cell>
          <cell r="B24">
            <v>10.78</v>
          </cell>
          <cell r="C24">
            <v>10.81</v>
          </cell>
          <cell r="D24">
            <v>10.78</v>
          </cell>
          <cell r="E24" t="str">
            <v>-</v>
          </cell>
          <cell r="F24">
            <v>11.054999999999998</v>
          </cell>
          <cell r="G24">
            <v>7.07</v>
          </cell>
          <cell r="H24">
            <v>7.83</v>
          </cell>
          <cell r="I24">
            <v>11.741666666666667</v>
          </cell>
          <cell r="J24">
            <v>11.418333333333335</v>
          </cell>
          <cell r="K24">
            <v>11.589999999999998</v>
          </cell>
          <cell r="L24">
            <v>11.714999999999998</v>
          </cell>
        </row>
        <row r="25">
          <cell r="A25" t="str">
            <v>4° trim</v>
          </cell>
          <cell r="B25">
            <v>10.753333333333336</v>
          </cell>
          <cell r="C25">
            <v>10.735000000000001</v>
          </cell>
          <cell r="D25">
            <v>10.658333333333335</v>
          </cell>
          <cell r="E25" t="str">
            <v>-</v>
          </cell>
          <cell r="F25">
            <v>10.54142857142857</v>
          </cell>
          <cell r="G25" t="str">
            <v>-</v>
          </cell>
          <cell r="H25" t="str">
            <v>-</v>
          </cell>
          <cell r="I25">
            <v>11.54</v>
          </cell>
          <cell r="J25">
            <v>10.89</v>
          </cell>
          <cell r="K25">
            <v>11.09</v>
          </cell>
          <cell r="L25">
            <v>11.5</v>
          </cell>
        </row>
        <row r="26">
          <cell r="A26">
            <v>1996</v>
          </cell>
        </row>
        <row r="27">
          <cell r="A27" t="str">
            <v>1° trim</v>
          </cell>
          <cell r="B27">
            <v>9.7816666666666681</v>
          </cell>
          <cell r="C27">
            <v>9.6633333333333322</v>
          </cell>
          <cell r="D27">
            <v>9.7816666666666681</v>
          </cell>
          <cell r="E27" t="str">
            <v>-</v>
          </cell>
          <cell r="F27">
            <v>9.51</v>
          </cell>
          <cell r="G27">
            <v>6.14</v>
          </cell>
          <cell r="H27">
            <v>6.92</v>
          </cell>
          <cell r="I27">
            <v>10.33</v>
          </cell>
          <cell r="J27">
            <v>9.34</v>
          </cell>
          <cell r="K27">
            <v>9.91</v>
          </cell>
          <cell r="L27">
            <v>10.5</v>
          </cell>
        </row>
        <row r="28">
          <cell r="A28" t="str">
            <v>2° trim</v>
          </cell>
          <cell r="B28">
            <v>8.9499999999999993</v>
          </cell>
          <cell r="C28">
            <v>8.74</v>
          </cell>
          <cell r="D28">
            <v>8.8666666666666654</v>
          </cell>
          <cell r="E28" t="str">
            <v>-</v>
          </cell>
          <cell r="F28">
            <v>8.4700000000000006</v>
          </cell>
          <cell r="G28" t="str">
            <v>-</v>
          </cell>
          <cell r="H28" t="str">
            <v>-</v>
          </cell>
          <cell r="I28">
            <v>9.56</v>
          </cell>
          <cell r="J28">
            <v>8.99</v>
          </cell>
          <cell r="K28">
            <v>9.32</v>
          </cell>
          <cell r="L28">
            <v>9.92</v>
          </cell>
        </row>
        <row r="29">
          <cell r="A29" t="str">
            <v>3° trim</v>
          </cell>
          <cell r="B29">
            <v>8.48</v>
          </cell>
          <cell r="C29">
            <v>8.4716666666666676</v>
          </cell>
          <cell r="D29">
            <v>8.3666666666666654</v>
          </cell>
          <cell r="E29" t="str">
            <v>-</v>
          </cell>
          <cell r="F29">
            <v>8.0299999999999994</v>
          </cell>
          <cell r="G29" t="str">
            <v>-</v>
          </cell>
          <cell r="H29">
            <v>6.5</v>
          </cell>
          <cell r="I29">
            <v>8.9</v>
          </cell>
          <cell r="J29">
            <v>8.26</v>
          </cell>
          <cell r="K29">
            <v>8.6</v>
          </cell>
          <cell r="L29">
            <v>9.32</v>
          </cell>
        </row>
        <row r="30">
          <cell r="A30" t="str">
            <v>4° trim</v>
          </cell>
          <cell r="B30">
            <v>7.4887499999999996</v>
          </cell>
          <cell r="C30">
            <v>7.4262499999999996</v>
          </cell>
          <cell r="D30">
            <v>7.2074999999999996</v>
          </cell>
          <cell r="E30" t="str">
            <v>-</v>
          </cell>
          <cell r="F30">
            <v>6.7450000000000001</v>
          </cell>
          <cell r="G30" t="str">
            <v>-</v>
          </cell>
          <cell r="H30" t="str">
            <v>-</v>
          </cell>
          <cell r="I30">
            <v>7.9512499999999999</v>
          </cell>
          <cell r="J30">
            <v>7.0324999999999998</v>
          </cell>
          <cell r="K30">
            <v>7.3925000000000001</v>
          </cell>
          <cell r="L30">
            <v>8.0712499999999991</v>
          </cell>
        </row>
        <row r="41">
          <cell r="O41" t="str">
            <v>ASTE  1996</v>
          </cell>
        </row>
        <row r="42">
          <cell r="O42" t="str">
            <v xml:space="preserve">RENDIMENTI  COMPOSTI  LORDI  ALL'EMISSIONE  NEL 1996 </v>
          </cell>
        </row>
        <row r="44">
          <cell r="P44" t="str">
            <v>BOT</v>
          </cell>
          <cell r="S44" t="str">
            <v>CTZ</v>
          </cell>
          <cell r="T44" t="str">
            <v>CTE</v>
          </cell>
          <cell r="V44" t="str">
            <v>CCT</v>
          </cell>
          <cell r="W44" t="str">
            <v>BTP</v>
          </cell>
        </row>
        <row r="45">
          <cell r="P45" t="str">
            <v>3 mesi</v>
          </cell>
          <cell r="Q45" t="str">
            <v>6 mesi</v>
          </cell>
          <cell r="R45" t="str">
            <v>12 mesi</v>
          </cell>
          <cell r="S45" t="str">
            <v>2 anni</v>
          </cell>
          <cell r="T45" t="str">
            <v>3 anni</v>
          </cell>
          <cell r="U45" t="str">
            <v>5 anni</v>
          </cell>
          <cell r="V45" t="str">
            <v>7 anni</v>
          </cell>
          <cell r="W45" t="str">
            <v>3 anni</v>
          </cell>
          <cell r="X45" t="str">
            <v>5 anni</v>
          </cell>
          <cell r="Y45" t="str">
            <v>10 anni</v>
          </cell>
          <cell r="Z45" t="str">
            <v>30 anni</v>
          </cell>
        </row>
        <row r="47">
          <cell r="O47" t="str">
            <v>GEN</v>
          </cell>
          <cell r="P47">
            <v>10.050000000000001</v>
          </cell>
          <cell r="Q47">
            <v>10.02</v>
          </cell>
          <cell r="R47">
            <v>9.68</v>
          </cell>
          <cell r="S47">
            <v>9.7100000000000009</v>
          </cell>
          <cell r="T47" t="str">
            <v>-</v>
          </cell>
          <cell r="U47" t="str">
            <v>-</v>
          </cell>
          <cell r="V47">
            <v>11</v>
          </cell>
          <cell r="W47">
            <v>10.26</v>
          </cell>
          <cell r="X47">
            <v>10.37</v>
          </cell>
          <cell r="Y47">
            <v>10.82</v>
          </cell>
          <cell r="Z47" t="str">
            <v>-</v>
          </cell>
        </row>
        <row r="48">
          <cell r="P48">
            <v>9.7100000000000009</v>
          </cell>
          <cell r="Q48">
            <v>9.4700000000000006</v>
          </cell>
          <cell r="R48">
            <v>9.3800000000000008</v>
          </cell>
          <cell r="S48">
            <v>9.44</v>
          </cell>
          <cell r="T48" t="str">
            <v>-</v>
          </cell>
          <cell r="U48" t="str">
            <v>-</v>
          </cell>
          <cell r="V48">
            <v>10.55</v>
          </cell>
          <cell r="W48">
            <v>9.56</v>
          </cell>
          <cell r="X48">
            <v>9.8000000000000007</v>
          </cell>
          <cell r="Y48">
            <v>10.43</v>
          </cell>
          <cell r="Z48" t="str">
            <v>-</v>
          </cell>
        </row>
        <row r="50">
          <cell r="O50" t="str">
            <v>FEB</v>
          </cell>
          <cell r="P50">
            <v>9.2100000000000009</v>
          </cell>
          <cell r="Q50">
            <v>9.15</v>
          </cell>
          <cell r="R50">
            <v>9.23</v>
          </cell>
          <cell r="S50">
            <v>9.11</v>
          </cell>
          <cell r="T50" t="str">
            <v>-</v>
          </cell>
          <cell r="U50" t="str">
            <v>-</v>
          </cell>
          <cell r="V50">
            <v>10.029999999999999</v>
          </cell>
          <cell r="W50">
            <v>9.19</v>
          </cell>
          <cell r="X50">
            <v>9.42</v>
          </cell>
          <cell r="Y50">
            <v>10.17</v>
          </cell>
          <cell r="Z50" t="str">
            <v>-</v>
          </cell>
        </row>
        <row r="51">
          <cell r="P51">
            <v>10.16</v>
          </cell>
          <cell r="Q51">
            <v>9.89</v>
          </cell>
          <cell r="R51">
            <v>9.77</v>
          </cell>
          <cell r="S51">
            <v>9.5500000000000007</v>
          </cell>
          <cell r="T51">
            <v>6.14</v>
          </cell>
          <cell r="U51">
            <v>6.92</v>
          </cell>
          <cell r="V51">
            <v>9.8000000000000007</v>
          </cell>
          <cell r="W51">
            <v>9.83</v>
          </cell>
          <cell r="X51">
            <v>10.08</v>
          </cell>
          <cell r="Y51">
            <v>10.53</v>
          </cell>
          <cell r="Z51" t="str">
            <v>-</v>
          </cell>
        </row>
        <row r="53">
          <cell r="O53" t="str">
            <v>MAR</v>
          </cell>
          <cell r="P53">
            <v>9.6</v>
          </cell>
          <cell r="Q53">
            <v>9.6199999999999992</v>
          </cell>
          <cell r="R53">
            <v>9.5</v>
          </cell>
          <cell r="S53">
            <v>9.5299999999999994</v>
          </cell>
          <cell r="T53" t="str">
            <v>-</v>
          </cell>
          <cell r="U53" t="str">
            <v>-</v>
          </cell>
          <cell r="V53">
            <v>10.46</v>
          </cell>
          <cell r="W53">
            <v>9.42</v>
          </cell>
          <cell r="X53">
            <v>9.73</v>
          </cell>
          <cell r="Y53">
            <v>10.43</v>
          </cell>
          <cell r="Z53" t="str">
            <v>-</v>
          </cell>
        </row>
        <row r="54">
          <cell r="P54">
            <v>9.9600000000000009</v>
          </cell>
          <cell r="Q54">
            <v>9.83</v>
          </cell>
          <cell r="R54">
            <v>9.68</v>
          </cell>
          <cell r="S54">
            <v>9.74</v>
          </cell>
          <cell r="T54" t="str">
            <v>-</v>
          </cell>
          <cell r="U54" t="str">
            <v>-</v>
          </cell>
          <cell r="V54">
            <v>10.16</v>
          </cell>
          <cell r="W54">
            <v>9.77</v>
          </cell>
          <cell r="X54">
            <v>10.08</v>
          </cell>
          <cell r="Y54">
            <v>10.64</v>
          </cell>
          <cell r="Z54" t="str">
            <v>-</v>
          </cell>
        </row>
        <row r="55">
          <cell r="AA55" t="str">
            <v>1° TR.</v>
          </cell>
        </row>
        <row r="56">
          <cell r="O56" t="str">
            <v>APR</v>
          </cell>
          <cell r="P56">
            <v>9.56</v>
          </cell>
          <cell r="Q56">
            <v>9.48</v>
          </cell>
          <cell r="R56">
            <v>9.41</v>
          </cell>
          <cell r="S56">
            <v>9.3800000000000008</v>
          </cell>
          <cell r="T56" t="str">
            <v>-</v>
          </cell>
          <cell r="U56" t="str">
            <v>-</v>
          </cell>
          <cell r="V56">
            <v>10.57</v>
          </cell>
          <cell r="W56">
            <v>10</v>
          </cell>
          <cell r="X56">
            <v>10.26</v>
          </cell>
          <cell r="Y56">
            <v>10.82</v>
          </cell>
          <cell r="Z56" t="str">
            <v>-</v>
          </cell>
        </row>
        <row r="57">
          <cell r="P57">
            <v>9.18</v>
          </cell>
          <cell r="Q57">
            <v>8.86</v>
          </cell>
          <cell r="R57">
            <v>8.68</v>
          </cell>
          <cell r="S57">
            <v>8.59</v>
          </cell>
          <cell r="T57" t="str">
            <v>-</v>
          </cell>
          <cell r="U57" t="str">
            <v>-</v>
          </cell>
          <cell r="V57">
            <v>10.119999999999999</v>
          </cell>
          <cell r="W57">
            <v>9.4499999999999993</v>
          </cell>
          <cell r="X57">
            <v>9.8000000000000007</v>
          </cell>
          <cell r="Y57">
            <v>10.26</v>
          </cell>
          <cell r="Z57" t="str">
            <v>-</v>
          </cell>
        </row>
        <row r="59">
          <cell r="O59" t="str">
            <v>MAG</v>
          </cell>
          <cell r="P59">
            <v>9.02</v>
          </cell>
          <cell r="Q59">
            <v>8.77</v>
          </cell>
          <cell r="R59">
            <v>8.6999999999999993</v>
          </cell>
          <cell r="S59">
            <v>8.56</v>
          </cell>
          <cell r="T59" t="str">
            <v>-</v>
          </cell>
          <cell r="U59" t="str">
            <v>-</v>
          </cell>
          <cell r="V59">
            <v>9.42</v>
          </cell>
          <cell r="W59">
            <v>8.66</v>
          </cell>
          <cell r="X59">
            <v>9</v>
          </cell>
          <cell r="Y59">
            <v>9.77</v>
          </cell>
          <cell r="Z59" t="str">
            <v>-</v>
          </cell>
        </row>
        <row r="60">
          <cell r="P60">
            <v>8.93</v>
          </cell>
          <cell r="Q60">
            <v>8.6</v>
          </cell>
          <cell r="R60">
            <v>8.42</v>
          </cell>
          <cell r="S60">
            <v>8.18</v>
          </cell>
          <cell r="T60" t="str">
            <v>-</v>
          </cell>
          <cell r="U60" t="str">
            <v>-</v>
          </cell>
          <cell r="V60">
            <v>9.2200000000000006</v>
          </cell>
          <cell r="W60">
            <v>8.6199999999999992</v>
          </cell>
          <cell r="X60">
            <v>8.99</v>
          </cell>
          <cell r="Y60">
            <v>9.61</v>
          </cell>
          <cell r="Z60" t="str">
            <v>-</v>
          </cell>
        </row>
        <row r="62">
          <cell r="O62" t="str">
            <v>GIU</v>
          </cell>
          <cell r="P62">
            <v>8.76</v>
          </cell>
          <cell r="Q62">
            <v>8.5399999999999991</v>
          </cell>
          <cell r="R62">
            <v>8.5299999999999994</v>
          </cell>
          <cell r="S62">
            <v>8.27</v>
          </cell>
          <cell r="T62" t="str">
            <v>-</v>
          </cell>
          <cell r="U62" t="str">
            <v>-</v>
          </cell>
          <cell r="V62">
            <v>9.0299999999999994</v>
          </cell>
          <cell r="W62">
            <v>8.57</v>
          </cell>
          <cell r="X62">
            <v>8.8699999999999992</v>
          </cell>
          <cell r="Y62">
            <v>9.51</v>
          </cell>
          <cell r="Z62" t="str">
            <v>-</v>
          </cell>
        </row>
        <row r="63">
          <cell r="P63">
            <v>8.25</v>
          </cell>
          <cell r="Q63">
            <v>8.19</v>
          </cell>
          <cell r="R63">
            <v>8.06</v>
          </cell>
          <cell r="S63">
            <v>7.84</v>
          </cell>
          <cell r="T63" t="str">
            <v>-</v>
          </cell>
          <cell r="U63" t="str">
            <v>-</v>
          </cell>
          <cell r="V63">
            <v>9.02</v>
          </cell>
          <cell r="W63">
            <v>8.64</v>
          </cell>
          <cell r="X63">
            <v>9.01</v>
          </cell>
          <cell r="Y63">
            <v>9.5500000000000007</v>
          </cell>
          <cell r="Z63" t="str">
            <v>-</v>
          </cell>
        </row>
        <row r="64">
          <cell r="AA64" t="str">
            <v>2° TRIM</v>
          </cell>
        </row>
        <row r="65">
          <cell r="O65" t="str">
            <v>LUG</v>
          </cell>
          <cell r="P65">
            <v>8.6999999999999993</v>
          </cell>
          <cell r="Q65">
            <v>8.48</v>
          </cell>
          <cell r="R65">
            <v>8.34</v>
          </cell>
          <cell r="S65">
            <v>7.98</v>
          </cell>
          <cell r="T65" t="str">
            <v>-</v>
          </cell>
          <cell r="U65">
            <v>6.5</v>
          </cell>
          <cell r="V65">
            <v>8.61</v>
          </cell>
          <cell r="W65">
            <v>8.26</v>
          </cell>
          <cell r="X65">
            <v>8.56</v>
          </cell>
          <cell r="Y65">
            <v>9.17</v>
          </cell>
          <cell r="Z65" t="str">
            <v>-</v>
          </cell>
        </row>
        <row r="66">
          <cell r="P66">
            <v>8.56</v>
          </cell>
          <cell r="Q66">
            <v>8.48</v>
          </cell>
          <cell r="R66">
            <v>8.34</v>
          </cell>
          <cell r="S66">
            <v>8.08</v>
          </cell>
          <cell r="T66" t="str">
            <v>-</v>
          </cell>
          <cell r="U66" t="str">
            <v>-</v>
          </cell>
          <cell r="V66">
            <v>8.89</v>
          </cell>
          <cell r="W66">
            <v>8.41</v>
          </cell>
          <cell r="X66">
            <v>8.69</v>
          </cell>
          <cell r="Y66">
            <v>9.5299999999999994</v>
          </cell>
          <cell r="Z66" t="str">
            <v>-</v>
          </cell>
        </row>
        <row r="68">
          <cell r="O68" t="str">
            <v>AGO</v>
          </cell>
          <cell r="P68">
            <v>8.69</v>
          </cell>
          <cell r="Q68">
            <v>8.6999999999999993</v>
          </cell>
          <cell r="R68">
            <v>8.52</v>
          </cell>
          <cell r="S68">
            <v>8.3000000000000007</v>
          </cell>
          <cell r="T68" t="str">
            <v>-</v>
          </cell>
          <cell r="U68" t="str">
            <v>-</v>
          </cell>
          <cell r="V68">
            <v>8.9</v>
          </cell>
          <cell r="W68">
            <v>8.3000000000000007</v>
          </cell>
          <cell r="X68">
            <v>8.61</v>
          </cell>
          <cell r="Y68">
            <v>9.4600000000000009</v>
          </cell>
          <cell r="Z68" t="str">
            <v>-</v>
          </cell>
        </row>
        <row r="69">
          <cell r="P69">
            <v>8.7100000000000009</v>
          </cell>
          <cell r="Q69">
            <v>8.7100000000000009</v>
          </cell>
          <cell r="R69">
            <v>8.5399999999999991</v>
          </cell>
          <cell r="S69">
            <v>8.23</v>
          </cell>
          <cell r="T69" t="str">
            <v>-</v>
          </cell>
          <cell r="U69" t="str">
            <v>-</v>
          </cell>
          <cell r="V69">
            <v>9.14</v>
          </cell>
          <cell r="W69">
            <v>8.31</v>
          </cell>
          <cell r="X69">
            <v>8.67</v>
          </cell>
          <cell r="Y69">
            <v>9.34</v>
          </cell>
          <cell r="Z69" t="str">
            <v>-</v>
          </cell>
        </row>
        <row r="71">
          <cell r="O71" t="str">
            <v>SET</v>
          </cell>
          <cell r="P71">
            <v>8.1300000000000008</v>
          </cell>
          <cell r="Q71">
            <v>8.33</v>
          </cell>
          <cell r="R71">
            <v>8.19</v>
          </cell>
          <cell r="S71">
            <v>7.99</v>
          </cell>
          <cell r="T71" t="str">
            <v>-</v>
          </cell>
          <cell r="U71" t="str">
            <v>-</v>
          </cell>
          <cell r="V71">
            <v>9.15</v>
          </cell>
          <cell r="W71">
            <v>8.27</v>
          </cell>
          <cell r="X71">
            <v>8.68</v>
          </cell>
          <cell r="Y71">
            <v>9.44</v>
          </cell>
          <cell r="Z71" t="str">
            <v>-</v>
          </cell>
        </row>
        <row r="72">
          <cell r="P72">
            <v>8.09</v>
          </cell>
          <cell r="Q72">
            <v>8.1300000000000008</v>
          </cell>
          <cell r="R72">
            <v>7.93</v>
          </cell>
          <cell r="S72">
            <v>7.58</v>
          </cell>
          <cell r="T72" t="str">
            <v>-</v>
          </cell>
          <cell r="U72" t="str">
            <v>-</v>
          </cell>
          <cell r="V72">
            <v>8.7200000000000006</v>
          </cell>
          <cell r="W72">
            <v>8.02</v>
          </cell>
          <cell r="X72">
            <v>8.36</v>
          </cell>
          <cell r="Y72">
            <v>8.99</v>
          </cell>
          <cell r="Z72" t="str">
            <v>-</v>
          </cell>
        </row>
        <row r="73">
          <cell r="AA73" t="str">
            <v>3° TRIM</v>
          </cell>
        </row>
        <row r="74">
          <cell r="O74" t="str">
            <v>OTT</v>
          </cell>
          <cell r="P74">
            <v>7.78</v>
          </cell>
          <cell r="Q74">
            <v>7.79</v>
          </cell>
          <cell r="R74">
            <v>7.53</v>
          </cell>
          <cell r="S74">
            <v>6.98</v>
          </cell>
          <cell r="T74" t="str">
            <v>-</v>
          </cell>
          <cell r="U74" t="str">
            <v>-</v>
          </cell>
          <cell r="V74">
            <v>8.56</v>
          </cell>
          <cell r="W74">
            <v>7.46</v>
          </cell>
          <cell r="X74">
            <v>7.71</v>
          </cell>
          <cell r="Y74">
            <v>8.42</v>
          </cell>
          <cell r="Z74" t="str">
            <v>-</v>
          </cell>
        </row>
        <row r="75">
          <cell r="P75">
            <v>7.65</v>
          </cell>
          <cell r="Q75">
            <v>7.47</v>
          </cell>
          <cell r="R75">
            <v>7.18</v>
          </cell>
          <cell r="S75">
            <v>6.55</v>
          </cell>
          <cell r="T75" t="str">
            <v>-</v>
          </cell>
          <cell r="U75" t="str">
            <v>-</v>
          </cell>
          <cell r="V75">
            <v>8.1</v>
          </cell>
          <cell r="W75">
            <v>7.11</v>
          </cell>
          <cell r="X75">
            <v>7.36</v>
          </cell>
          <cell r="Y75">
            <v>8.1</v>
          </cell>
          <cell r="Z75" t="str">
            <v>-</v>
          </cell>
        </row>
        <row r="77">
          <cell r="O77" t="str">
            <v>NOV</v>
          </cell>
          <cell r="P77">
            <v>7.21</v>
          </cell>
          <cell r="Q77">
            <v>7.11</v>
          </cell>
          <cell r="R77">
            <v>6.97</v>
          </cell>
          <cell r="S77">
            <v>6.24</v>
          </cell>
          <cell r="T77" t="str">
            <v>-</v>
          </cell>
          <cell r="U77" t="str">
            <v>-</v>
          </cell>
          <cell r="V77">
            <v>7.76</v>
          </cell>
          <cell r="W77">
            <v>6.67</v>
          </cell>
          <cell r="X77">
            <v>7.09</v>
          </cell>
          <cell r="Y77">
            <v>7.77</v>
          </cell>
          <cell r="Z77" t="str">
            <v>-</v>
          </cell>
        </row>
        <row r="78">
          <cell r="P78">
            <v>7.08</v>
          </cell>
          <cell r="Q78">
            <v>6.92</v>
          </cell>
          <cell r="R78">
            <v>6.63</v>
          </cell>
          <cell r="S78">
            <v>6.17</v>
          </cell>
          <cell r="T78" t="str">
            <v>-</v>
          </cell>
          <cell r="U78" t="str">
            <v>-</v>
          </cell>
          <cell r="V78">
            <v>7.19</v>
          </cell>
          <cell r="W78">
            <v>6.13</v>
          </cell>
          <cell r="X78">
            <v>6.5</v>
          </cell>
          <cell r="Y78">
            <v>7.22</v>
          </cell>
          <cell r="Z78" t="str">
            <v>-</v>
          </cell>
        </row>
        <row r="80">
          <cell r="O80" t="str">
            <v>DIC</v>
          </cell>
          <cell r="P80">
            <v>7.05</v>
          </cell>
          <cell r="Q80">
            <v>6.92</v>
          </cell>
          <cell r="R80">
            <v>6.68</v>
          </cell>
          <cell r="S80">
            <v>6.31</v>
          </cell>
          <cell r="T80" t="str">
            <v>-</v>
          </cell>
          <cell r="U80" t="str">
            <v>-</v>
          </cell>
          <cell r="V80">
            <v>7.07</v>
          </cell>
          <cell r="W80">
            <v>6.34</v>
          </cell>
          <cell r="X80">
            <v>6.73</v>
          </cell>
          <cell r="Y80">
            <v>7.29</v>
          </cell>
          <cell r="Z80" t="str">
            <v>-</v>
          </cell>
        </row>
        <row r="81">
          <cell r="P81">
            <v>6.92</v>
          </cell>
          <cell r="Q81">
            <v>6.74</v>
          </cell>
          <cell r="R81">
            <v>6.55</v>
          </cell>
          <cell r="S81">
            <v>6.14</v>
          </cell>
          <cell r="T81" t="str">
            <v>-</v>
          </cell>
          <cell r="U81" t="str">
            <v>-</v>
          </cell>
          <cell r="V81">
            <v>7.06</v>
          </cell>
          <cell r="W81">
            <v>6.26</v>
          </cell>
          <cell r="X81">
            <v>6.71</v>
          </cell>
          <cell r="Y81">
            <v>7.34</v>
          </cell>
          <cell r="Z81" t="str">
            <v>-</v>
          </cell>
        </row>
      </sheetData>
      <sheetData sheetId="5"/>
      <sheetData sheetId="6"/>
      <sheetData sheetId="7"/>
      <sheetData sheetId="8">
        <row r="3">
          <cell r="B3" t="str">
            <v>CCT  7 anni</v>
          </cell>
          <cell r="E3" t="str">
            <v xml:space="preserve">BTP  10 anni  </v>
          </cell>
          <cell r="H3" t="str">
            <v xml:space="preserve">BTP  5 anni  </v>
          </cell>
          <cell r="K3" t="str">
            <v xml:space="preserve">BTP  3 anni  </v>
          </cell>
          <cell r="N3" t="str">
            <v xml:space="preserve">BOT  </v>
          </cell>
          <cell r="S3" t="str">
            <v>CTZ  2 anni</v>
          </cell>
        </row>
        <row r="5">
          <cell r="B5" t="str">
            <v>Data di emissione</v>
          </cell>
          <cell r="C5" t="str">
            <v>cover ratio</v>
          </cell>
          <cell r="E5" t="str">
            <v>Data di emissione</v>
          </cell>
          <cell r="F5" t="str">
            <v>cover ratio</v>
          </cell>
          <cell r="H5" t="str">
            <v>Data di emissione</v>
          </cell>
          <cell r="I5" t="str">
            <v>cover ratio</v>
          </cell>
          <cell r="K5" t="str">
            <v>Data di emissione</v>
          </cell>
          <cell r="L5" t="str">
            <v>cover ratio</v>
          </cell>
          <cell r="N5" t="str">
            <v>Data di emissione</v>
          </cell>
          <cell r="O5" t="str">
            <v>3 mesi  c.r.</v>
          </cell>
          <cell r="P5" t="str">
            <v>6 mesi  c.r.</v>
          </cell>
          <cell r="Q5" t="str">
            <v>12 mesi  c.r.</v>
          </cell>
          <cell r="S5" t="str">
            <v>Data di emissione</v>
          </cell>
          <cell r="T5" t="str">
            <v>cover ratio</v>
          </cell>
          <cell r="X5" t="str">
            <v>Tipologia  titoli</v>
          </cell>
          <cell r="Y5" t="str">
            <v>media 1996</v>
          </cell>
          <cell r="Z5" t="str">
            <v>media 1995</v>
          </cell>
          <cell r="AA5" t="str">
            <v>varianza 1995</v>
          </cell>
          <cell r="AB5" t="str">
            <v>varianza 1996</v>
          </cell>
        </row>
        <row r="7">
          <cell r="B7">
            <v>35066</v>
          </cell>
          <cell r="C7">
            <v>1.1772727272727272</v>
          </cell>
          <cell r="E7">
            <v>35066</v>
          </cell>
          <cell r="F7">
            <v>1.9931818181818182</v>
          </cell>
          <cell r="H7">
            <v>35067</v>
          </cell>
          <cell r="I7">
            <v>1.8043636363636364</v>
          </cell>
          <cell r="K7">
            <v>35067</v>
          </cell>
          <cell r="L7">
            <v>1.8384415584415585</v>
          </cell>
          <cell r="N7">
            <v>35079</v>
          </cell>
          <cell r="O7">
            <v>1.6974545454545455</v>
          </cell>
          <cell r="P7">
            <v>1.5541538461538462</v>
          </cell>
          <cell r="Q7">
            <v>1.8873333333333333</v>
          </cell>
          <cell r="S7">
            <v>35079</v>
          </cell>
          <cell r="T7">
            <v>1.7759090909090909</v>
          </cell>
          <cell r="X7" t="str">
            <v xml:space="preserve">CCT  </v>
          </cell>
        </row>
        <row r="8">
          <cell r="B8">
            <v>35081</v>
          </cell>
          <cell r="C8">
            <v>2.2205194805194806</v>
          </cell>
          <cell r="E8">
            <v>35081</v>
          </cell>
          <cell r="F8">
            <v>2.0321212121212122</v>
          </cell>
          <cell r="H8">
            <v>35082</v>
          </cell>
          <cell r="I8">
            <v>2.875757575757576</v>
          </cell>
          <cell r="K8">
            <v>35082</v>
          </cell>
          <cell r="L8">
            <v>2.9531818181818181</v>
          </cell>
          <cell r="N8">
            <v>35095</v>
          </cell>
          <cell r="O8">
            <v>1.0140716245690564</v>
          </cell>
          <cell r="P8">
            <v>1.1980714285714287</v>
          </cell>
          <cell r="Q8">
            <v>1.0466865671641792</v>
          </cell>
          <cell r="S8">
            <v>35095</v>
          </cell>
          <cell r="T8">
            <v>2.1554545454545453</v>
          </cell>
          <cell r="X8" t="str">
            <v>7 anni</v>
          </cell>
          <cell r="Y8">
            <v>2.161246451290058</v>
          </cell>
          <cell r="Z8">
            <v>2.25</v>
          </cell>
          <cell r="AA8">
            <v>0.44</v>
          </cell>
          <cell r="AB8">
            <v>0.61378835270448484</v>
          </cell>
        </row>
        <row r="9">
          <cell r="B9">
            <v>35096</v>
          </cell>
          <cell r="C9">
            <v>1.6816883116883117</v>
          </cell>
          <cell r="E9">
            <v>35096</v>
          </cell>
          <cell r="F9">
            <v>2.5660606060606059</v>
          </cell>
          <cell r="H9">
            <v>35097</v>
          </cell>
          <cell r="I9">
            <v>1.8043636363636364</v>
          </cell>
          <cell r="K9">
            <v>35097</v>
          </cell>
          <cell r="L9">
            <v>1.8384415584415585</v>
          </cell>
          <cell r="N9">
            <v>35110</v>
          </cell>
          <cell r="O9">
            <v>1.7646315789473683</v>
          </cell>
          <cell r="P9">
            <v>1.5061666666666667</v>
          </cell>
          <cell r="Q9">
            <v>1.5714285714285714</v>
          </cell>
          <cell r="S9">
            <v>35110</v>
          </cell>
          <cell r="T9">
            <v>2.4039999999999999</v>
          </cell>
          <cell r="X9" t="str">
            <v xml:space="preserve">BTP </v>
          </cell>
        </row>
        <row r="10">
          <cell r="B10">
            <v>35114</v>
          </cell>
          <cell r="C10">
            <v>2.1363636363636362</v>
          </cell>
          <cell r="E10">
            <v>35114</v>
          </cell>
          <cell r="F10">
            <v>1.5206060606060605</v>
          </cell>
          <cell r="H10">
            <v>35115</v>
          </cell>
          <cell r="I10">
            <v>1.094090909090909</v>
          </cell>
          <cell r="K10">
            <v>35115</v>
          </cell>
          <cell r="L10">
            <v>1.1463636363636365</v>
          </cell>
          <cell r="N10">
            <v>35124</v>
          </cell>
          <cell r="O10">
            <v>1.3717600000000001</v>
          </cell>
          <cell r="P10">
            <v>1.1242857142857143</v>
          </cell>
          <cell r="Q10">
            <v>1.1944666666666666</v>
          </cell>
          <cell r="S10">
            <v>35124</v>
          </cell>
          <cell r="T10">
            <v>1.4593785099213779</v>
          </cell>
          <cell r="X10" t="str">
            <v>3 anni</v>
          </cell>
          <cell r="Y10">
            <v>1.8931173520923519</v>
          </cell>
          <cell r="Z10">
            <v>1.89</v>
          </cell>
          <cell r="AA10">
            <v>0.09</v>
          </cell>
          <cell r="AB10">
            <v>0.24456930858743026</v>
          </cell>
        </row>
        <row r="11">
          <cell r="B11">
            <v>35125</v>
          </cell>
          <cell r="C11">
            <v>1.4496103896103896</v>
          </cell>
          <cell r="E11">
            <v>35125</v>
          </cell>
          <cell r="F11">
            <v>2.0813636363636365</v>
          </cell>
          <cell r="H11">
            <v>35128</v>
          </cell>
          <cell r="I11">
            <v>1.1783333333333332</v>
          </cell>
          <cell r="K11">
            <v>35128</v>
          </cell>
          <cell r="L11">
            <v>1.222</v>
          </cell>
          <cell r="N11">
            <v>35139</v>
          </cell>
          <cell r="O11">
            <v>1.8979999999999999</v>
          </cell>
          <cell r="P11">
            <v>1.4152307692307693</v>
          </cell>
          <cell r="Q11">
            <v>1.5278181818181817</v>
          </cell>
          <cell r="S11">
            <v>35139</v>
          </cell>
          <cell r="T11">
            <v>1.489090909090909</v>
          </cell>
          <cell r="X11" t="str">
            <v>5 anni</v>
          </cell>
          <cell r="Y11">
            <v>1.7389511474525692</v>
          </cell>
          <cell r="Z11">
            <v>2.08</v>
          </cell>
          <cell r="AA11">
            <v>0.19</v>
          </cell>
          <cell r="AB11">
            <v>0.19044739245124606</v>
          </cell>
        </row>
        <row r="12">
          <cell r="B12">
            <v>35143</v>
          </cell>
          <cell r="C12">
            <v>2.5121212121212122</v>
          </cell>
          <cell r="E12">
            <v>35143</v>
          </cell>
          <cell r="F12">
            <v>1.6212121212121211</v>
          </cell>
          <cell r="H12">
            <v>35144</v>
          </cell>
          <cell r="I12">
            <v>1.625909090909091</v>
          </cell>
          <cell r="K12">
            <v>35144</v>
          </cell>
          <cell r="L12">
            <v>1.9613636363636364</v>
          </cell>
          <cell r="N12">
            <v>35153</v>
          </cell>
          <cell r="O12">
            <v>1.278909090909091</v>
          </cell>
          <cell r="P12">
            <v>1.0518596491228069</v>
          </cell>
          <cell r="Q12">
            <v>1.1233846153846154</v>
          </cell>
          <cell r="S12">
            <v>35153</v>
          </cell>
          <cell r="T12">
            <v>1.554909090909091</v>
          </cell>
          <cell r="X12" t="str">
            <v xml:space="preserve">10 anni  </v>
          </cell>
          <cell r="Y12">
            <v>1.9238951750231532</v>
          </cell>
          <cell r="Z12">
            <v>2</v>
          </cell>
          <cell r="AA12">
            <v>0.16</v>
          </cell>
          <cell r="AB12">
            <v>0.15359311579333756</v>
          </cell>
        </row>
        <row r="13">
          <cell r="B13">
            <v>35156</v>
          </cell>
          <cell r="C13">
            <v>2.3753030303030305</v>
          </cell>
          <cell r="E13">
            <v>35156</v>
          </cell>
          <cell r="F13">
            <v>1.8793939393939394</v>
          </cell>
          <cell r="H13">
            <v>35157</v>
          </cell>
          <cell r="I13">
            <v>1.5295454545454545</v>
          </cell>
          <cell r="K13">
            <v>35157</v>
          </cell>
          <cell r="L13">
            <v>1.4494545454545456</v>
          </cell>
          <cell r="N13">
            <v>35170</v>
          </cell>
          <cell r="O13">
            <v>1.4061818181818182</v>
          </cell>
          <cell r="P13">
            <v>1.4981818181818183</v>
          </cell>
          <cell r="Q13">
            <v>1.6011111111111112</v>
          </cell>
          <cell r="S13">
            <v>35170</v>
          </cell>
          <cell r="T13">
            <v>2.7421818181818183</v>
          </cell>
          <cell r="X13" t="str">
            <v xml:space="preserve">BOT  </v>
          </cell>
        </row>
        <row r="14">
          <cell r="B14">
            <v>35173</v>
          </cell>
          <cell r="C14">
            <v>2.3869696969696972</v>
          </cell>
          <cell r="E14">
            <v>35173</v>
          </cell>
          <cell r="F14">
            <v>2.1345454545454547</v>
          </cell>
          <cell r="H14">
            <v>35174</v>
          </cell>
          <cell r="I14">
            <v>1.2849999999999999</v>
          </cell>
          <cell r="K14">
            <v>35174</v>
          </cell>
          <cell r="L14">
            <v>2.6521212121212123</v>
          </cell>
          <cell r="N14">
            <v>35185</v>
          </cell>
          <cell r="O14">
            <v>1.1747857142857143</v>
          </cell>
          <cell r="P14">
            <v>1.0900000000000001</v>
          </cell>
          <cell r="Q14">
            <v>1.1657599999999999</v>
          </cell>
          <cell r="S14">
            <v>35185</v>
          </cell>
          <cell r="T14">
            <v>2.052</v>
          </cell>
          <cell r="X14" t="str">
            <v>3 mesi</v>
          </cell>
          <cell r="Y14">
            <v>1.4696553556723757</v>
          </cell>
          <cell r="Z14">
            <v>1.55</v>
          </cell>
          <cell r="AA14">
            <v>0.09</v>
          </cell>
          <cell r="AB14">
            <v>0.14913069123069286</v>
          </cell>
        </row>
        <row r="15">
          <cell r="B15">
            <v>35187</v>
          </cell>
          <cell r="C15">
            <v>1.5706060606060606</v>
          </cell>
          <cell r="E15">
            <v>35187</v>
          </cell>
          <cell r="F15">
            <v>1.6981818181818182</v>
          </cell>
          <cell r="H15">
            <v>35188</v>
          </cell>
          <cell r="I15">
            <v>1.3898181818181818</v>
          </cell>
          <cell r="K15">
            <v>35188</v>
          </cell>
          <cell r="L15">
            <v>2.1527272727272728</v>
          </cell>
          <cell r="N15">
            <v>35200</v>
          </cell>
          <cell r="O15">
            <v>1.6042105263157895</v>
          </cell>
          <cell r="P15">
            <v>1.2674782608695652</v>
          </cell>
          <cell r="Q15">
            <v>1.397</v>
          </cell>
          <cell r="S15">
            <v>35200</v>
          </cell>
          <cell r="T15">
            <v>1.8774545454545455</v>
          </cell>
          <cell r="X15" t="str">
            <v>6 mesi</v>
          </cell>
          <cell r="Y15">
            <v>1.3119614566316311</v>
          </cell>
          <cell r="Z15">
            <v>1.44</v>
          </cell>
          <cell r="AA15">
            <v>0.08</v>
          </cell>
          <cell r="AB15">
            <v>3.8908327920158629E-2</v>
          </cell>
        </row>
        <row r="16">
          <cell r="B16">
            <v>35201</v>
          </cell>
          <cell r="C16">
            <v>3.2293506493506494</v>
          </cell>
          <cell r="E16">
            <v>35201</v>
          </cell>
          <cell r="F16">
            <v>1.6418181818181818</v>
          </cell>
          <cell r="H16">
            <v>35202</v>
          </cell>
          <cell r="I16">
            <v>1.6305454545454545</v>
          </cell>
          <cell r="K16">
            <v>35202</v>
          </cell>
          <cell r="L16">
            <v>1.3754545454545455</v>
          </cell>
          <cell r="N16">
            <v>35216</v>
          </cell>
          <cell r="O16">
            <v>1.3005714285714285</v>
          </cell>
          <cell r="P16">
            <v>1.2356296296296296</v>
          </cell>
          <cell r="Q16">
            <v>1.5067619047619047</v>
          </cell>
          <cell r="S16">
            <v>35216</v>
          </cell>
          <cell r="T16">
            <v>2.028</v>
          </cell>
          <cell r="X16" t="str">
            <v>12 mesi</v>
          </cell>
          <cell r="Y16">
            <v>1.5850959817615147</v>
          </cell>
          <cell r="Z16">
            <v>1.41</v>
          </cell>
          <cell r="AA16">
            <v>7.0000000000000007E-2</v>
          </cell>
          <cell r="AB16">
            <v>0.16489846956352741</v>
          </cell>
        </row>
        <row r="17">
          <cell r="B17">
            <v>35219</v>
          </cell>
          <cell r="C17">
            <v>1.2927272727272727</v>
          </cell>
          <cell r="E17">
            <v>35219</v>
          </cell>
          <cell r="F17">
            <v>1.2154545454545456</v>
          </cell>
          <cell r="H17">
            <v>35220</v>
          </cell>
          <cell r="I17">
            <v>1.7220363636363638</v>
          </cell>
          <cell r="K17">
            <v>35220</v>
          </cell>
          <cell r="L17">
            <v>1.8431818181818183</v>
          </cell>
          <cell r="N17">
            <v>35230</v>
          </cell>
          <cell r="O17">
            <v>1.8286666666666667</v>
          </cell>
          <cell r="P17">
            <v>1.4398</v>
          </cell>
          <cell r="Q17">
            <v>1.9097777777777778</v>
          </cell>
          <cell r="S17">
            <v>35230</v>
          </cell>
          <cell r="T17">
            <v>2.0363636363636362</v>
          </cell>
          <cell r="X17" t="str">
            <v xml:space="preserve">CTZ  </v>
          </cell>
        </row>
        <row r="18">
          <cell r="B18">
            <v>35233</v>
          </cell>
          <cell r="C18">
            <v>3.0236363636363635</v>
          </cell>
          <cell r="E18">
            <v>35233</v>
          </cell>
          <cell r="F18">
            <v>2.3830303030303028</v>
          </cell>
          <cell r="H18">
            <v>35234</v>
          </cell>
          <cell r="I18">
            <v>1.3495454545454546</v>
          </cell>
          <cell r="K18">
            <v>35234</v>
          </cell>
          <cell r="L18">
            <v>1.5768181818181819</v>
          </cell>
          <cell r="N18">
            <v>35244</v>
          </cell>
          <cell r="O18">
            <v>1.202076923076923</v>
          </cell>
          <cell r="P18">
            <v>1.1892</v>
          </cell>
          <cell r="Q18">
            <v>1.3548</v>
          </cell>
          <cell r="S18">
            <v>35244</v>
          </cell>
          <cell r="T18">
            <v>3.528</v>
          </cell>
          <cell r="X18" t="str">
            <v>2 anni</v>
          </cell>
          <cell r="Y18">
            <v>2.0980849544182445</v>
          </cell>
          <cell r="Z18">
            <v>2.15</v>
          </cell>
          <cell r="AA18">
            <v>0.28999999999999998</v>
          </cell>
          <cell r="AB18">
            <v>0.42622377085887164</v>
          </cell>
        </row>
        <row r="19">
          <cell r="B19">
            <v>35247</v>
          </cell>
          <cell r="C19">
            <v>1.0941818181818181</v>
          </cell>
          <cell r="E19">
            <v>35247</v>
          </cell>
          <cell r="F19">
            <v>1.7993939393939393</v>
          </cell>
          <cell r="H19">
            <v>35248</v>
          </cell>
          <cell r="I19">
            <v>1.5081818181818183</v>
          </cell>
          <cell r="K19">
            <v>35248</v>
          </cell>
          <cell r="L19">
            <v>1.3595454545454546</v>
          </cell>
          <cell r="N19">
            <v>35261</v>
          </cell>
          <cell r="O19">
            <v>1.5593999999999999</v>
          </cell>
          <cell r="P19">
            <v>1.274</v>
          </cell>
          <cell r="Q19">
            <v>1.8757999999999999</v>
          </cell>
          <cell r="S19">
            <v>35261</v>
          </cell>
          <cell r="T19">
            <v>1.604090909090909</v>
          </cell>
        </row>
        <row r="20">
          <cell r="B20">
            <v>35264</v>
          </cell>
          <cell r="C20">
            <v>2.0427272727272729</v>
          </cell>
          <cell r="E20">
            <v>35264</v>
          </cell>
          <cell r="F20">
            <v>1.4407272727272726</v>
          </cell>
          <cell r="H20">
            <v>35265</v>
          </cell>
          <cell r="I20">
            <v>1.9612121212121212</v>
          </cell>
          <cell r="K20">
            <v>35265</v>
          </cell>
          <cell r="L20">
            <v>2.0878787878787879</v>
          </cell>
          <cell r="N20">
            <v>35277</v>
          </cell>
          <cell r="O20">
            <v>1.1192307692307693</v>
          </cell>
          <cell r="P20">
            <v>1.1354814814814815</v>
          </cell>
          <cell r="Q20">
            <v>1.2199230769230769</v>
          </cell>
          <cell r="S20">
            <v>35277</v>
          </cell>
          <cell r="T20">
            <v>2.053818181818182</v>
          </cell>
        </row>
        <row r="21">
          <cell r="B21">
            <v>35278</v>
          </cell>
          <cell r="C21">
            <v>1.7314545454545454</v>
          </cell>
          <cell r="E21">
            <v>35278</v>
          </cell>
          <cell r="F21">
            <v>2.2777272727272728</v>
          </cell>
          <cell r="H21">
            <v>35279</v>
          </cell>
          <cell r="I21">
            <v>1.5690909090909091</v>
          </cell>
          <cell r="K21">
            <v>35279</v>
          </cell>
          <cell r="L21">
            <v>1.8986363636363637</v>
          </cell>
          <cell r="N21">
            <v>35291</v>
          </cell>
          <cell r="O21">
            <v>1.7082222222222223</v>
          </cell>
          <cell r="P21">
            <v>1.1701666666666666</v>
          </cell>
          <cell r="Q21">
            <v>1.4572727272727273</v>
          </cell>
          <cell r="S21">
            <v>35291</v>
          </cell>
          <cell r="T21">
            <v>1.1985454545454546</v>
          </cell>
        </row>
        <row r="22">
          <cell r="B22">
            <v>35298</v>
          </cell>
          <cell r="C22">
            <v>2.4431818181818183</v>
          </cell>
          <cell r="E22">
            <v>35298</v>
          </cell>
          <cell r="F22">
            <v>1.7163636363636363</v>
          </cell>
          <cell r="H22">
            <v>35299</v>
          </cell>
          <cell r="I22">
            <v>1.7454545454545454</v>
          </cell>
          <cell r="K22">
            <v>35299</v>
          </cell>
          <cell r="L22">
            <v>2.104242424242424</v>
          </cell>
          <cell r="N22">
            <v>35307</v>
          </cell>
          <cell r="O22">
            <v>1.0835833333333333</v>
          </cell>
          <cell r="P22">
            <v>0.98618181818181816</v>
          </cell>
          <cell r="Q22">
            <v>1.5498333333333334</v>
          </cell>
          <cell r="S22">
            <v>35307</v>
          </cell>
          <cell r="T22">
            <v>2.6229090909090909</v>
          </cell>
        </row>
        <row r="23">
          <cell r="B23">
            <v>35310</v>
          </cell>
          <cell r="C23">
            <v>2.4192207792207792</v>
          </cell>
          <cell r="E23">
            <v>35310</v>
          </cell>
          <cell r="F23">
            <v>2.624848484848485</v>
          </cell>
          <cell r="H23">
            <v>35311</v>
          </cell>
          <cell r="I23">
            <v>1.5934545454545455</v>
          </cell>
          <cell r="K23">
            <v>35311</v>
          </cell>
          <cell r="L23">
            <v>2.0374545454545454</v>
          </cell>
          <cell r="N23">
            <v>35324</v>
          </cell>
          <cell r="O23">
            <v>1.0501538461538462</v>
          </cell>
          <cell r="P23">
            <v>1.249433962264151</v>
          </cell>
          <cell r="Q23">
            <v>1.578896551724138</v>
          </cell>
          <cell r="S23">
            <v>35324</v>
          </cell>
          <cell r="T23">
            <v>2.4389090909090907</v>
          </cell>
        </row>
        <row r="24">
          <cell r="B24">
            <v>35326</v>
          </cell>
          <cell r="C24">
            <v>2.7533333333333334</v>
          </cell>
          <cell r="E24">
            <v>35326</v>
          </cell>
          <cell r="F24">
            <v>2.5715151515151513</v>
          </cell>
          <cell r="H24">
            <v>35327</v>
          </cell>
          <cell r="I24">
            <v>2.6181818181818182</v>
          </cell>
          <cell r="K24">
            <v>35327</v>
          </cell>
          <cell r="L24">
            <v>1.8010909090909091</v>
          </cell>
          <cell r="N24">
            <v>35338</v>
          </cell>
          <cell r="O24">
            <v>1.0501538461538462</v>
          </cell>
          <cell r="P24">
            <v>1.249433962264151</v>
          </cell>
          <cell r="Q24">
            <v>1.578896551724138</v>
          </cell>
          <cell r="S24">
            <v>35338</v>
          </cell>
          <cell r="T24">
            <v>2.4389090909090907</v>
          </cell>
        </row>
        <row r="25">
          <cell r="B25">
            <v>35339</v>
          </cell>
          <cell r="C25">
            <v>1.1293506493506493</v>
          </cell>
          <cell r="E25">
            <v>35339</v>
          </cell>
          <cell r="F25">
            <v>1.5506287227001985</v>
          </cell>
          <cell r="H25">
            <v>35340</v>
          </cell>
          <cell r="I25">
            <v>2.3490909090909091</v>
          </cell>
          <cell r="K25">
            <v>35340</v>
          </cell>
          <cell r="L25">
            <v>1.9250909090909092</v>
          </cell>
          <cell r="N25">
            <v>35353</v>
          </cell>
          <cell r="O25">
            <v>2.0714999999999999</v>
          </cell>
          <cell r="P25">
            <v>1.7205999999999999</v>
          </cell>
          <cell r="Q25">
            <v>2.7111428571428573</v>
          </cell>
          <cell r="S25">
            <v>35353</v>
          </cell>
          <cell r="T25">
            <v>2.394090909090909</v>
          </cell>
        </row>
        <row r="26">
          <cell r="B26">
            <v>35355</v>
          </cell>
          <cell r="C26">
            <v>4.6381818181818177</v>
          </cell>
          <cell r="E26">
            <v>35355</v>
          </cell>
          <cell r="F26">
            <v>2.1769696969696968</v>
          </cell>
          <cell r="H26">
            <v>35356</v>
          </cell>
          <cell r="I26">
            <v>2.2999999999999998</v>
          </cell>
          <cell r="K26">
            <v>35356</v>
          </cell>
          <cell r="L26">
            <v>1.4231818181818181</v>
          </cell>
          <cell r="N26">
            <v>35369</v>
          </cell>
          <cell r="O26">
            <v>1.1998333333333333</v>
          </cell>
          <cell r="P26">
            <v>1.327037037037037</v>
          </cell>
          <cell r="Q26">
            <v>1.4574545454545456</v>
          </cell>
          <cell r="S26">
            <v>35369</v>
          </cell>
          <cell r="T26">
            <v>3.8204545454545453</v>
          </cell>
        </row>
        <row r="27">
          <cell r="B27">
            <v>35373</v>
          </cell>
          <cell r="C27">
            <v>2.3329870129870129</v>
          </cell>
          <cell r="E27">
            <v>35373</v>
          </cell>
          <cell r="F27">
            <v>1.9065454545454545</v>
          </cell>
          <cell r="H27">
            <v>35374</v>
          </cell>
          <cell r="I27">
            <v>1.5336363636363637</v>
          </cell>
          <cell r="K27">
            <v>35374</v>
          </cell>
          <cell r="L27">
            <v>2.6963636363636363</v>
          </cell>
          <cell r="N27">
            <v>35384</v>
          </cell>
          <cell r="O27">
            <v>1.9908571428571429</v>
          </cell>
          <cell r="P27">
            <v>1.7048000000000001</v>
          </cell>
          <cell r="Q27">
            <v>2.524923076923077</v>
          </cell>
          <cell r="S27">
            <v>35384</v>
          </cell>
          <cell r="T27">
            <v>1.6716363636363636</v>
          </cell>
        </row>
        <row r="28">
          <cell r="B28">
            <v>35388</v>
          </cell>
          <cell r="C28">
            <v>2.3332000000000002</v>
          </cell>
          <cell r="E28">
            <v>35388</v>
          </cell>
          <cell r="F28">
            <v>2.258</v>
          </cell>
          <cell r="H28">
            <v>35389</v>
          </cell>
          <cell r="I28">
            <v>1.6125</v>
          </cell>
          <cell r="K28">
            <v>35389</v>
          </cell>
          <cell r="L28">
            <v>1.2636000000000001</v>
          </cell>
          <cell r="N28">
            <v>35398</v>
          </cell>
          <cell r="O28">
            <v>1.1335999999999999</v>
          </cell>
          <cell r="P28">
            <v>1.3500408163265305</v>
          </cell>
          <cell r="Q28">
            <v>1.6455384615384616</v>
          </cell>
          <cell r="S28">
            <v>35398</v>
          </cell>
          <cell r="T28">
            <v>1.1083724569640063</v>
          </cell>
        </row>
        <row r="29">
          <cell r="B29">
            <v>35401</v>
          </cell>
          <cell r="C29">
            <v>1.8565721134638433</v>
          </cell>
          <cell r="E29">
            <v>35401</v>
          </cell>
          <cell r="F29">
            <v>1.5384615384615385</v>
          </cell>
          <cell r="H29">
            <v>35402</v>
          </cell>
          <cell r="I29">
            <v>1.5881818181818181</v>
          </cell>
          <cell r="K29">
            <v>35402</v>
          </cell>
          <cell r="L29">
            <v>2.228181818181818</v>
          </cell>
          <cell r="N29">
            <v>35415</v>
          </cell>
          <cell r="O29">
            <v>2.4596923076923076</v>
          </cell>
          <cell r="P29">
            <v>1.5350588235294118</v>
          </cell>
          <cell r="Q29">
            <v>1.9382222222222223</v>
          </cell>
          <cell r="S29">
            <v>35415</v>
          </cell>
          <cell r="T29">
            <v>2.2556363636363637</v>
          </cell>
        </row>
        <row r="30">
          <cell r="B30">
            <v>35418</v>
          </cell>
          <cell r="C30">
            <v>2.0393548387096776</v>
          </cell>
          <cell r="E30">
            <v>35418</v>
          </cell>
          <cell r="F30">
            <v>1.5453333333333332</v>
          </cell>
          <cell r="H30">
            <v>35419</v>
          </cell>
          <cell r="I30">
            <v>2.0665335994677312</v>
          </cell>
          <cell r="K30">
            <v>35419</v>
          </cell>
          <cell r="L30">
            <v>2.6</v>
          </cell>
          <cell r="N30">
            <v>35429</v>
          </cell>
          <cell r="O30">
            <v>1.3041818181818181</v>
          </cell>
          <cell r="P30">
            <v>1.2147826086956521</v>
          </cell>
          <cell r="Q30">
            <v>1.2180714285714285</v>
          </cell>
          <cell r="S30">
            <v>35429</v>
          </cell>
          <cell r="T30">
            <v>1.6439243027888446</v>
          </cell>
        </row>
        <row r="31">
          <cell r="B31" t="str">
            <v>media 1996</v>
          </cell>
          <cell r="C31">
            <v>2.161246451290058</v>
          </cell>
          <cell r="E31" t="str">
            <v>media 1996</v>
          </cell>
          <cell r="F31">
            <v>1.9238951750231532</v>
          </cell>
          <cell r="H31" t="str">
            <v>media 1996</v>
          </cell>
          <cell r="I31">
            <v>1.7389511474525692</v>
          </cell>
          <cell r="K31" t="str">
            <v>media 1996</v>
          </cell>
          <cell r="L31">
            <v>1.8931173520923519</v>
          </cell>
          <cell r="N31" t="str">
            <v>media 1996</v>
          </cell>
          <cell r="O31">
            <v>1.4696553556723757</v>
          </cell>
          <cell r="P31">
            <v>1.3119614566316311</v>
          </cell>
          <cell r="Q31">
            <v>1.5850959817615147</v>
          </cell>
          <cell r="S31" t="str">
            <v>media 1996</v>
          </cell>
          <cell r="T31">
            <v>2.0980849544182445</v>
          </cell>
        </row>
        <row r="32">
          <cell r="B32" t="str">
            <v>media 1995</v>
          </cell>
          <cell r="C32">
            <v>2.2494264509280981</v>
          </cell>
          <cell r="E32" t="str">
            <v>media 1995</v>
          </cell>
          <cell r="F32">
            <v>1.9981881663667667</v>
          </cell>
          <cell r="H32" t="str">
            <v>media 1995</v>
          </cell>
          <cell r="I32">
            <v>2.0829220546855827</v>
          </cell>
          <cell r="K32" t="str">
            <v>media 1995</v>
          </cell>
          <cell r="L32">
            <v>1.8875888143638118</v>
          </cell>
          <cell r="N32" t="str">
            <v>media 1995</v>
          </cell>
          <cell r="O32">
            <v>1.5456775825970954</v>
          </cell>
          <cell r="P32">
            <v>1.4440164241995463</v>
          </cell>
          <cell r="Q32">
            <v>1.411069373519336</v>
          </cell>
          <cell r="S32" t="str">
            <v>media 1995</v>
          </cell>
          <cell r="T32">
            <v>2.1514330035044322</v>
          </cell>
        </row>
        <row r="34">
          <cell r="B34" t="str">
            <v>varianza 1995</v>
          </cell>
          <cell r="C34">
            <v>0.44179704426022004</v>
          </cell>
          <cell r="E34" t="str">
            <v>varianza 1995</v>
          </cell>
          <cell r="F34">
            <v>0.15775369845316786</v>
          </cell>
          <cell r="H34" t="str">
            <v>varianza 1995</v>
          </cell>
          <cell r="I34">
            <v>0.19238646549468139</v>
          </cell>
          <cell r="K34" t="str">
            <v>varianza 1995</v>
          </cell>
          <cell r="L34">
            <v>8.5816960527711469E-2</v>
          </cell>
          <cell r="N34" t="str">
            <v>varianza 1995</v>
          </cell>
          <cell r="O34">
            <v>9.429398252172104E-2</v>
          </cell>
          <cell r="P34">
            <v>8.4144799295791814E-2</v>
          </cell>
          <cell r="Q34">
            <v>7.1676428451950394E-2</v>
          </cell>
          <cell r="S34" t="str">
            <v>varianza 1995</v>
          </cell>
          <cell r="T34">
            <v>0.2931471687573669</v>
          </cell>
        </row>
        <row r="35">
          <cell r="B35" t="str">
            <v>varianza 1996</v>
          </cell>
          <cell r="C35">
            <v>0.61378835270448484</v>
          </cell>
          <cell r="E35" t="str">
            <v>varianza 1996</v>
          </cell>
          <cell r="F35">
            <v>0.15359311579333756</v>
          </cell>
          <cell r="H35" t="str">
            <v>varianza 1996</v>
          </cell>
          <cell r="I35">
            <v>0.19044739245124606</v>
          </cell>
          <cell r="K35" t="str">
            <v>varianza 1996</v>
          </cell>
          <cell r="L35">
            <v>0.24456930858743026</v>
          </cell>
          <cell r="N35" t="str">
            <v>varianza 1996</v>
          </cell>
          <cell r="O35">
            <v>0.14913069123069286</v>
          </cell>
          <cell r="P35">
            <v>3.8908327920158629E-2</v>
          </cell>
          <cell r="Q35">
            <v>0.16489846956352741</v>
          </cell>
          <cell r="S35" t="str">
            <v>varianza 1996</v>
          </cell>
          <cell r="T35">
            <v>0.42622377085887164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menti"/>
      <sheetName val="PianoEmissioni"/>
      <sheetName val="gen"/>
      <sheetName val="feb"/>
      <sheetName val="mar"/>
      <sheetName val="apr"/>
      <sheetName val="mag"/>
      <sheetName val="giu"/>
      <sheetName val="lug"/>
      <sheetName val="ago"/>
      <sheetName val="set"/>
      <sheetName val="ott"/>
      <sheetName val="nov"/>
      <sheetName val="dic"/>
      <sheetName val="gen 04"/>
    </sheetNames>
    <sheetDataSet>
      <sheetData sheetId="0">
        <row r="25">
          <cell r="N25" t="str">
            <v>SALDO GIORNALIERO CONTO DISPONIBILITA'</v>
          </cell>
        </row>
        <row r="26">
          <cell r="N26" t="str">
            <v>gen</v>
          </cell>
          <cell r="O26" t="str">
            <v>feb</v>
          </cell>
          <cell r="P26" t="str">
            <v>mar</v>
          </cell>
          <cell r="Q26" t="str">
            <v>apr</v>
          </cell>
          <cell r="R26" t="str">
            <v>mag</v>
          </cell>
          <cell r="S26" t="str">
            <v>giu</v>
          </cell>
          <cell r="T26" t="str">
            <v>lug</v>
          </cell>
          <cell r="U26" t="str">
            <v>ago</v>
          </cell>
          <cell r="V26" t="str">
            <v>set</v>
          </cell>
          <cell r="W26" t="str">
            <v>ott</v>
          </cell>
          <cell r="X26" t="str">
            <v>nov</v>
          </cell>
          <cell r="Y26" t="str">
            <v>dic</v>
          </cell>
        </row>
        <row r="27">
          <cell r="M27">
            <v>1</v>
          </cell>
          <cell r="Q27">
            <v>33980.06440598223</v>
          </cell>
          <cell r="T27">
            <v>29527.843630652224</v>
          </cell>
          <cell r="U27">
            <v>33349.041074062225</v>
          </cell>
          <cell r="V27">
            <v>33213.683767681716</v>
          </cell>
          <cell r="W27">
            <v>24734.128636481197</v>
          </cell>
          <cell r="Y27">
            <v>16759.599812245942</v>
          </cell>
          <cell r="Z27">
            <v>1</v>
          </cell>
        </row>
        <row r="28">
          <cell r="M28">
            <v>2</v>
          </cell>
          <cell r="N28">
            <v>26952.372726379999</v>
          </cell>
          <cell r="Q28">
            <v>32879.075232362229</v>
          </cell>
          <cell r="R28">
            <v>13134.234745952232</v>
          </cell>
          <cell r="S28">
            <v>33379.12783828222</v>
          </cell>
          <cell r="T28">
            <v>28027.843630652224</v>
          </cell>
          <cell r="V28">
            <v>32430.140666771204</v>
          </cell>
          <cell r="W28">
            <v>23434.128636481197</v>
          </cell>
          <cell r="Y28">
            <v>16205.679129696504</v>
          </cell>
          <cell r="Z28">
            <v>2</v>
          </cell>
        </row>
        <row r="29">
          <cell r="M29">
            <v>3</v>
          </cell>
          <cell r="N29">
            <v>24804.372726379999</v>
          </cell>
          <cell r="O29">
            <v>31022.973392972701</v>
          </cell>
          <cell r="P29">
            <v>40824.821507772234</v>
          </cell>
          <cell r="Q29">
            <v>32029.075232362229</v>
          </cell>
          <cell r="S29">
            <v>32449.047838282218</v>
          </cell>
          <cell r="T29">
            <v>29151.333061472222</v>
          </cell>
          <cell r="V29">
            <v>31990.644108956436</v>
          </cell>
          <cell r="W29">
            <v>22634.128636481197</v>
          </cell>
          <cell r="X29">
            <v>11976.497960723173</v>
          </cell>
          <cell r="Y29">
            <v>16308.360851729194</v>
          </cell>
          <cell r="Z29">
            <v>3</v>
          </cell>
        </row>
        <row r="30">
          <cell r="M30">
            <v>4</v>
          </cell>
          <cell r="O30">
            <v>30122.973392972701</v>
          </cell>
          <cell r="P30">
            <v>39324.821507772234</v>
          </cell>
          <cell r="Q30">
            <v>30629.075232362229</v>
          </cell>
          <cell r="S30">
            <v>31449.047838282218</v>
          </cell>
          <cell r="T30">
            <v>27851.333061472222</v>
          </cell>
          <cell r="U30">
            <v>32051.041074062225</v>
          </cell>
          <cell r="V30">
            <v>31550.632899775897</v>
          </cell>
          <cell r="X30">
            <v>13558.100255341174</v>
          </cell>
          <cell r="Y30">
            <v>27308.360851729194</v>
          </cell>
          <cell r="Z30">
            <v>4</v>
          </cell>
        </row>
        <row r="31">
          <cell r="M31">
            <v>5</v>
          </cell>
          <cell r="O31">
            <v>29422.973392972701</v>
          </cell>
          <cell r="P31">
            <v>39448.821507772234</v>
          </cell>
          <cell r="R31">
            <v>11834.234745952232</v>
          </cell>
          <cell r="S31">
            <v>30249.047838282218</v>
          </cell>
          <cell r="U31">
            <v>30524.041074062225</v>
          </cell>
          <cell r="V31">
            <v>31325.901008045923</v>
          </cell>
          <cell r="X31">
            <v>12865.270742928133</v>
          </cell>
          <cell r="Y31">
            <v>30007.983522819195</v>
          </cell>
          <cell r="Z31">
            <v>5</v>
          </cell>
        </row>
        <row r="32">
          <cell r="M32">
            <v>6</v>
          </cell>
          <cell r="O32">
            <v>28922.973392972701</v>
          </cell>
          <cell r="P32">
            <v>37498.821507772234</v>
          </cell>
          <cell r="R32">
            <v>12345.234745952232</v>
          </cell>
          <cell r="S32">
            <v>29249.047838282218</v>
          </cell>
          <cell r="U32">
            <v>30947.041074062225</v>
          </cell>
          <cell r="W32">
            <v>21884.128636481197</v>
          </cell>
          <cell r="X32">
            <v>12454.80216158359</v>
          </cell>
          <cell r="Z32">
            <v>6</v>
          </cell>
        </row>
        <row r="33">
          <cell r="M33">
            <v>7</v>
          </cell>
          <cell r="N33">
            <v>25104.372726379999</v>
          </cell>
          <cell r="O33">
            <v>28421.973392972701</v>
          </cell>
          <cell r="P33">
            <v>36198.821507772234</v>
          </cell>
          <cell r="Q33">
            <v>29529.075232362229</v>
          </cell>
          <cell r="R33">
            <v>11385.234745952232</v>
          </cell>
          <cell r="T33">
            <v>28438.203061472221</v>
          </cell>
          <cell r="U33">
            <v>31167.041074062225</v>
          </cell>
          <cell r="W33">
            <v>20884.128636481197</v>
          </cell>
          <cell r="X33">
            <v>11611.245151126373</v>
          </cell>
          <cell r="Z33">
            <v>7</v>
          </cell>
        </row>
        <row r="34">
          <cell r="M34">
            <v>8</v>
          </cell>
          <cell r="N34">
            <v>24785.372726379999</v>
          </cell>
          <cell r="Q34">
            <v>29029.075232362229</v>
          </cell>
          <cell r="R34">
            <v>11194.448745952232</v>
          </cell>
          <cell r="T34">
            <v>26738.203061472221</v>
          </cell>
          <cell r="U34">
            <v>30332.041074062225</v>
          </cell>
          <cell r="V34">
            <v>31207.169116315948</v>
          </cell>
          <cell r="W34">
            <v>20334.454323481197</v>
          </cell>
          <cell r="Z34">
            <v>8</v>
          </cell>
        </row>
        <row r="35">
          <cell r="M35">
            <v>9</v>
          </cell>
          <cell r="N35">
            <v>25285.372726379999</v>
          </cell>
          <cell r="Q35">
            <v>29872.20642101223</v>
          </cell>
          <cell r="R35">
            <v>10670.776745952231</v>
          </cell>
          <cell r="S35">
            <v>27584.047838282218</v>
          </cell>
          <cell r="T35">
            <v>25038.203061472221</v>
          </cell>
          <cell r="V35">
            <v>31000.586356680153</v>
          </cell>
          <cell r="W35">
            <v>20034.454323481197</v>
          </cell>
          <cell r="Y35">
            <v>32420.758271459195</v>
          </cell>
          <cell r="Z35">
            <v>9</v>
          </cell>
        </row>
        <row r="36">
          <cell r="M36">
            <v>10</v>
          </cell>
          <cell r="N36">
            <v>25783.372726379999</v>
          </cell>
          <cell r="O36">
            <v>27665.995146137291</v>
          </cell>
          <cell r="P36">
            <v>35698.821507772234</v>
          </cell>
          <cell r="Q36">
            <v>29083.20642101223</v>
          </cell>
          <cell r="S36">
            <v>26703.977838282219</v>
          </cell>
          <cell r="T36">
            <v>23038.203061472221</v>
          </cell>
          <cell r="V36">
            <v>30465.397565860691</v>
          </cell>
          <cell r="W36">
            <v>19584.752323481196</v>
          </cell>
          <cell r="X36">
            <v>12209.644392967646</v>
          </cell>
          <cell r="Y36">
            <v>28768.375081098347</v>
          </cell>
          <cell r="Z36">
            <v>10</v>
          </cell>
        </row>
        <row r="37">
          <cell r="M37">
            <v>11</v>
          </cell>
          <cell r="O37">
            <v>27166.634519778363</v>
          </cell>
          <cell r="P37">
            <v>35098.821507772234</v>
          </cell>
          <cell r="Q37">
            <v>26970.509028642231</v>
          </cell>
          <cell r="S37">
            <v>25603.977838282219</v>
          </cell>
          <cell r="T37">
            <v>22313.203061472221</v>
          </cell>
          <cell r="U37">
            <v>30339.848278582223</v>
          </cell>
          <cell r="V37">
            <v>28916.026868592231</v>
          </cell>
          <cell r="X37">
            <v>11827.904759548754</v>
          </cell>
          <cell r="Y37">
            <v>23268.375081098347</v>
          </cell>
          <cell r="Z37">
            <v>11</v>
          </cell>
        </row>
        <row r="38">
          <cell r="M38">
            <v>12</v>
          </cell>
          <cell r="O38">
            <v>26566.634519778363</v>
          </cell>
          <cell r="P38">
            <v>34747.967426782234</v>
          </cell>
          <cell r="R38">
            <v>9179.3596169522316</v>
          </cell>
          <cell r="S38">
            <v>25003.977838282219</v>
          </cell>
          <cell r="U38">
            <v>29124.848278582223</v>
          </cell>
          <cell r="V38">
            <v>28484.129457590665</v>
          </cell>
          <cell r="X38">
            <v>11917.882913421923</v>
          </cell>
          <cell r="Y38">
            <v>21948.964757228347</v>
          </cell>
          <cell r="Z38">
            <v>12</v>
          </cell>
        </row>
        <row r="39">
          <cell r="M39">
            <v>13</v>
          </cell>
          <cell r="N39">
            <v>25871.582273602235</v>
          </cell>
          <cell r="O39">
            <v>25293.805833696359</v>
          </cell>
          <cell r="P39">
            <v>31897.377714992235</v>
          </cell>
          <cell r="R39">
            <v>7461.6163169522315</v>
          </cell>
          <cell r="S39">
            <v>24603.977838282219</v>
          </cell>
          <cell r="U39">
            <v>28121.848278582223</v>
          </cell>
          <cell r="W39">
            <v>19223.752323481196</v>
          </cell>
          <cell r="X39">
            <v>14001.183345731923</v>
          </cell>
          <cell r="Z39">
            <v>13</v>
          </cell>
        </row>
        <row r="40">
          <cell r="M40">
            <v>14</v>
          </cell>
          <cell r="N40">
            <v>24021.582273602235</v>
          </cell>
          <cell r="O40">
            <v>26427.995466237277</v>
          </cell>
          <cell r="P40">
            <v>34697.377714992239</v>
          </cell>
          <cell r="Q40">
            <v>26567.41352586223</v>
          </cell>
          <cell r="R40">
            <v>4833.5287688022308</v>
          </cell>
          <cell r="T40">
            <v>20313.203061472221</v>
          </cell>
          <cell r="U40">
            <v>27121.848278582223</v>
          </cell>
          <cell r="W40">
            <v>16950.282323481195</v>
          </cell>
          <cell r="X40">
            <v>12824.546822932933</v>
          </cell>
          <cell r="Z40">
            <v>14</v>
          </cell>
        </row>
        <row r="41">
          <cell r="M41">
            <v>15</v>
          </cell>
          <cell r="N41">
            <v>21037.614936602236</v>
          </cell>
          <cell r="Q41">
            <v>23665.844025862229</v>
          </cell>
          <cell r="R41">
            <v>6770.5287688022308</v>
          </cell>
          <cell r="T41">
            <v>16730.328061472217</v>
          </cell>
          <cell r="V41">
            <v>21604.188701961131</v>
          </cell>
          <cell r="W41">
            <v>14078.712323481197</v>
          </cell>
          <cell r="Y41">
            <v>21843.04355305744</v>
          </cell>
          <cell r="Z41">
            <v>15</v>
          </cell>
        </row>
        <row r="42">
          <cell r="M42">
            <v>16</v>
          </cell>
          <cell r="N42">
            <v>19437.614936602236</v>
          </cell>
          <cell r="Q42">
            <v>23213.751439482228</v>
          </cell>
          <cell r="R42">
            <v>16763.80376880223</v>
          </cell>
          <cell r="S42">
            <v>11424.837491832222</v>
          </cell>
          <cell r="T42">
            <v>16330.328061472217</v>
          </cell>
          <cell r="V42">
            <v>20048.405430413259</v>
          </cell>
          <cell r="W42">
            <v>13429.913323481196</v>
          </cell>
          <cell r="Y42">
            <v>20775.957351236411</v>
          </cell>
          <cell r="Z42">
            <v>16</v>
          </cell>
        </row>
        <row r="43">
          <cell r="M43">
            <v>17</v>
          </cell>
          <cell r="N43">
            <v>19786.614936602236</v>
          </cell>
          <cell r="O43">
            <v>22526.076541197275</v>
          </cell>
          <cell r="P43">
            <v>38058.802714992242</v>
          </cell>
          <cell r="Q43">
            <v>32813.751439482228</v>
          </cell>
          <cell r="S43">
            <v>10424.837491832222</v>
          </cell>
          <cell r="T43">
            <v>28880.328061472217</v>
          </cell>
          <cell r="V43">
            <v>30091.915089138543</v>
          </cell>
          <cell r="W43">
            <v>10729.913323481196</v>
          </cell>
          <cell r="X43">
            <v>24213.511822932931</v>
          </cell>
          <cell r="Y43">
            <v>18945.144961125527</v>
          </cell>
          <cell r="Z43">
            <v>17</v>
          </cell>
        </row>
        <row r="44">
          <cell r="M44">
            <v>18</v>
          </cell>
          <cell r="O44">
            <v>21726.076541197275</v>
          </cell>
          <cell r="P44">
            <v>35758.802714992242</v>
          </cell>
          <cell r="S44">
            <v>23324.837491832222</v>
          </cell>
          <cell r="T44">
            <v>27205.328061472217</v>
          </cell>
          <cell r="U44">
            <v>24582.848278582223</v>
          </cell>
          <cell r="V44">
            <v>28822.7961129627</v>
          </cell>
          <cell r="X44">
            <v>21923.511822932931</v>
          </cell>
          <cell r="Y44">
            <v>19149.601002896561</v>
          </cell>
          <cell r="Z44">
            <v>18</v>
          </cell>
        </row>
        <row r="45">
          <cell r="M45">
            <v>19</v>
          </cell>
          <cell r="O45">
            <v>22226.076541197275</v>
          </cell>
          <cell r="P45">
            <v>47258.802714992242</v>
          </cell>
          <cell r="R45">
            <v>16663.80376880223</v>
          </cell>
          <cell r="S45">
            <v>24749.376504592223</v>
          </cell>
          <cell r="U45">
            <v>23672.848278582223</v>
          </cell>
          <cell r="V45">
            <v>42822.7961129627</v>
          </cell>
          <cell r="X45">
            <v>40723.511822932931</v>
          </cell>
          <cell r="Y45">
            <v>14370.677608948403</v>
          </cell>
          <cell r="Z45">
            <v>19</v>
          </cell>
        </row>
        <row r="46">
          <cell r="M46">
            <v>20</v>
          </cell>
          <cell r="N46">
            <v>18886.614936602236</v>
          </cell>
          <cell r="O46">
            <v>35526.076541197275</v>
          </cell>
          <cell r="P46">
            <v>45658.802714992242</v>
          </cell>
          <cell r="R46">
            <v>34363.80376880223</v>
          </cell>
          <cell r="S46">
            <v>26849.376504592223</v>
          </cell>
          <cell r="U46">
            <v>21626.848278582223</v>
          </cell>
          <cell r="W46">
            <v>10081.693323481197</v>
          </cell>
          <cell r="X46">
            <v>35828.453242112933</v>
          </cell>
          <cell r="Z46">
            <v>20</v>
          </cell>
        </row>
        <row r="47">
          <cell r="M47">
            <v>21</v>
          </cell>
          <cell r="N47">
            <v>32386.614936602236</v>
          </cell>
          <cell r="O47">
            <v>35888.076541197275</v>
          </cell>
          <cell r="P47">
            <v>50250.85525750224</v>
          </cell>
          <cell r="R47">
            <v>35539.682815022228</v>
          </cell>
          <cell r="T47">
            <v>33005.328061472217</v>
          </cell>
          <cell r="U47">
            <v>31401.848278582223</v>
          </cell>
          <cell r="W47">
            <v>25508.480323481199</v>
          </cell>
          <cell r="X47">
            <v>37628.453242112933</v>
          </cell>
          <cell r="Z47">
            <v>21</v>
          </cell>
        </row>
        <row r="48">
          <cell r="M48">
            <v>22</v>
          </cell>
          <cell r="N48">
            <v>31586.614936602236</v>
          </cell>
          <cell r="Q48">
            <v>35591.617798262232</v>
          </cell>
          <cell r="R48">
            <v>40639.282751132225</v>
          </cell>
          <cell r="T48">
            <v>36154.06290322222</v>
          </cell>
          <cell r="U48">
            <v>31285.958278582224</v>
          </cell>
          <cell r="V48">
            <v>42585.7961129627</v>
          </cell>
          <cell r="W48">
            <v>23816.569377281197</v>
          </cell>
          <cell r="Y48">
            <v>9107.1550675813269</v>
          </cell>
          <cell r="Z48">
            <v>22</v>
          </cell>
        </row>
        <row r="49">
          <cell r="M49">
            <v>23</v>
          </cell>
          <cell r="N49">
            <v>33086.614936602236</v>
          </cell>
          <cell r="Q49">
            <v>34891.617798262232</v>
          </cell>
          <cell r="R49">
            <v>39872.400813292224</v>
          </cell>
          <cell r="S49">
            <v>25817.286504592223</v>
          </cell>
          <cell r="T49">
            <v>36285.06290322222</v>
          </cell>
          <cell r="V49">
            <v>43285.7961129627</v>
          </cell>
          <cell r="W49">
            <v>25379.719019671196</v>
          </cell>
          <cell r="Y49">
            <v>23655.455848370733</v>
          </cell>
          <cell r="Z49">
            <v>23</v>
          </cell>
        </row>
        <row r="50">
          <cell r="M50">
            <v>24</v>
          </cell>
          <cell r="O50">
            <v>40388.076541197275</v>
          </cell>
          <cell r="P50">
            <v>49350.85525750224</v>
          </cell>
          <cell r="Q50">
            <v>34991.617798262232</v>
          </cell>
          <cell r="S50">
            <v>34749.626504592219</v>
          </cell>
          <cell r="T50">
            <v>40485.06290322222</v>
          </cell>
          <cell r="V50">
            <v>48067.640237697371</v>
          </cell>
          <cell r="W50">
            <v>24479.719019671196</v>
          </cell>
          <cell r="X50">
            <v>35566.453242112933</v>
          </cell>
          <cell r="Y50">
            <v>22055.455848370733</v>
          </cell>
          <cell r="Z50">
            <v>24</v>
          </cell>
        </row>
        <row r="51">
          <cell r="M51">
            <v>25</v>
          </cell>
          <cell r="O51">
            <v>39588.076541197275</v>
          </cell>
          <cell r="P51">
            <v>49050.853898042238</v>
          </cell>
          <cell r="S51">
            <v>40794.09650459222</v>
          </cell>
          <cell r="T51">
            <v>40585.06290322222</v>
          </cell>
          <cell r="U51">
            <v>36779.848278582227</v>
          </cell>
          <cell r="V51">
            <v>47269.915230337858</v>
          </cell>
          <cell r="X51">
            <v>35610.499785208682</v>
          </cell>
          <cell r="Z51">
            <v>25</v>
          </cell>
        </row>
        <row r="52">
          <cell r="M52">
            <v>26</v>
          </cell>
          <cell r="N52">
            <v>35736.614936602236</v>
          </cell>
          <cell r="O52">
            <v>38425.75367300224</v>
          </cell>
          <cell r="P52">
            <v>48450.853898042238</v>
          </cell>
          <cell r="R52">
            <v>37833.400813292224</v>
          </cell>
          <cell r="S52">
            <v>42093.746504592222</v>
          </cell>
          <cell r="U52">
            <v>36440.848278582227</v>
          </cell>
          <cell r="V52">
            <v>45918.581897004522</v>
          </cell>
          <cell r="X52">
            <v>34410.499785208682</v>
          </cell>
          <cell r="Z52">
            <v>26</v>
          </cell>
        </row>
        <row r="53">
          <cell r="M53">
            <v>27</v>
          </cell>
          <cell r="N53">
            <v>35406.459534721303</v>
          </cell>
          <cell r="O53">
            <v>40925.75367300224</v>
          </cell>
          <cell r="P53">
            <v>48044.449396182237</v>
          </cell>
          <cell r="R53">
            <v>37355.893450762225</v>
          </cell>
          <cell r="S53">
            <v>42793.746504592222</v>
          </cell>
          <cell r="U53">
            <v>35224.448278582226</v>
          </cell>
          <cell r="W53">
            <v>23876.268019671195</v>
          </cell>
          <cell r="X53">
            <v>33210.499785208682</v>
          </cell>
          <cell r="Z53">
            <v>27</v>
          </cell>
        </row>
        <row r="54">
          <cell r="M54">
            <v>28</v>
          </cell>
          <cell r="N54">
            <v>34716.780409392704</v>
          </cell>
          <cell r="O54">
            <v>42713.717593402238</v>
          </cell>
          <cell r="P54">
            <v>47144.449396182237</v>
          </cell>
          <cell r="Q54">
            <v>34191.617798262232</v>
          </cell>
          <cell r="R54">
            <v>36481.679527812223</v>
          </cell>
          <cell r="T54">
            <v>44085.06290322222</v>
          </cell>
          <cell r="U54">
            <v>35571.749368592224</v>
          </cell>
          <cell r="W54">
            <v>23227.875019671195</v>
          </cell>
          <cell r="X54">
            <v>30685.499785208682</v>
          </cell>
          <cell r="Z54">
            <v>28</v>
          </cell>
        </row>
        <row r="55">
          <cell r="M55">
            <v>29</v>
          </cell>
          <cell r="N55">
            <v>33784.780409392704</v>
          </cell>
          <cell r="Q55">
            <v>33391.617798262232</v>
          </cell>
          <cell r="R55">
            <v>35181.696261712219</v>
          </cell>
          <cell r="T55">
            <v>42592.06290322222</v>
          </cell>
          <cell r="U55">
            <v>38406.409368592227</v>
          </cell>
          <cell r="V55">
            <v>43914.245130451192</v>
          </cell>
          <cell r="W55">
            <v>25325.824986121195</v>
          </cell>
          <cell r="Y55">
            <v>23521.516848370731</v>
          </cell>
          <cell r="Z55">
            <v>29</v>
          </cell>
        </row>
        <row r="56">
          <cell r="M56">
            <v>30</v>
          </cell>
          <cell r="N56">
            <v>35532.771392972703</v>
          </cell>
          <cell r="Q56">
            <v>35739.242798262232</v>
          </cell>
          <cell r="R56">
            <v>35785.797315112221</v>
          </cell>
          <cell r="S56">
            <v>41723.297630652225</v>
          </cell>
          <cell r="T56">
            <v>41503.06290322222</v>
          </cell>
          <cell r="V56">
            <v>44804.280130451196</v>
          </cell>
          <cell r="W56">
            <v>23524.358672031194</v>
          </cell>
          <cell r="Y56">
            <v>25908.856848370731</v>
          </cell>
          <cell r="Z56">
            <v>30</v>
          </cell>
        </row>
        <row r="57">
          <cell r="M57">
            <v>31</v>
          </cell>
          <cell r="N57">
            <v>40358.871392972702</v>
          </cell>
          <cell r="P57">
            <v>42585.351696182232</v>
          </cell>
          <cell r="T57">
            <v>42627.464197482223</v>
          </cell>
          <cell r="W57">
            <v>27063.924120711192</v>
          </cell>
          <cell r="Y57">
            <v>11321.961848370731</v>
          </cell>
          <cell r="Z57">
            <v>31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8" sqref="H8"/>
    </sheetView>
  </sheetViews>
  <sheetFormatPr defaultRowHeight="12.75" x14ac:dyDescent="0.2"/>
  <cols>
    <col min="1" max="1" width="41.140625" style="71" customWidth="1"/>
    <col min="2" max="2" width="10.85546875" style="71" customWidth="1"/>
    <col min="3" max="3" width="12" style="71" customWidth="1"/>
    <col min="4" max="4" width="11.85546875" style="71" customWidth="1"/>
    <col min="5" max="256" width="9.140625" style="71"/>
    <col min="257" max="257" width="41.140625" style="71" customWidth="1"/>
    <col min="258" max="258" width="10.85546875" style="71" customWidth="1"/>
    <col min="259" max="259" width="12" style="71" customWidth="1"/>
    <col min="260" max="260" width="11.85546875" style="71" customWidth="1"/>
    <col min="261" max="512" width="9.140625" style="71"/>
    <col min="513" max="513" width="41.140625" style="71" customWidth="1"/>
    <col min="514" max="514" width="10.85546875" style="71" customWidth="1"/>
    <col min="515" max="515" width="12" style="71" customWidth="1"/>
    <col min="516" max="516" width="11.85546875" style="71" customWidth="1"/>
    <col min="517" max="768" width="9.140625" style="71"/>
    <col min="769" max="769" width="41.140625" style="71" customWidth="1"/>
    <col min="770" max="770" width="10.85546875" style="71" customWidth="1"/>
    <col min="771" max="771" width="12" style="71" customWidth="1"/>
    <col min="772" max="772" width="11.85546875" style="71" customWidth="1"/>
    <col min="773" max="1024" width="9.140625" style="71"/>
    <col min="1025" max="1025" width="41.140625" style="71" customWidth="1"/>
    <col min="1026" max="1026" width="10.85546875" style="71" customWidth="1"/>
    <col min="1027" max="1027" width="12" style="71" customWidth="1"/>
    <col min="1028" max="1028" width="11.85546875" style="71" customWidth="1"/>
    <col min="1029" max="1280" width="9.140625" style="71"/>
    <col min="1281" max="1281" width="41.140625" style="71" customWidth="1"/>
    <col min="1282" max="1282" width="10.85546875" style="71" customWidth="1"/>
    <col min="1283" max="1283" width="12" style="71" customWidth="1"/>
    <col min="1284" max="1284" width="11.85546875" style="71" customWidth="1"/>
    <col min="1285" max="1536" width="9.140625" style="71"/>
    <col min="1537" max="1537" width="41.140625" style="71" customWidth="1"/>
    <col min="1538" max="1538" width="10.85546875" style="71" customWidth="1"/>
    <col min="1539" max="1539" width="12" style="71" customWidth="1"/>
    <col min="1540" max="1540" width="11.85546875" style="71" customWidth="1"/>
    <col min="1541" max="1792" width="9.140625" style="71"/>
    <col min="1793" max="1793" width="41.140625" style="71" customWidth="1"/>
    <col min="1794" max="1794" width="10.85546875" style="71" customWidth="1"/>
    <col min="1795" max="1795" width="12" style="71" customWidth="1"/>
    <col min="1796" max="1796" width="11.85546875" style="71" customWidth="1"/>
    <col min="1797" max="2048" width="9.140625" style="71"/>
    <col min="2049" max="2049" width="41.140625" style="71" customWidth="1"/>
    <col min="2050" max="2050" width="10.85546875" style="71" customWidth="1"/>
    <col min="2051" max="2051" width="12" style="71" customWidth="1"/>
    <col min="2052" max="2052" width="11.85546875" style="71" customWidth="1"/>
    <col min="2053" max="2304" width="9.140625" style="71"/>
    <col min="2305" max="2305" width="41.140625" style="71" customWidth="1"/>
    <col min="2306" max="2306" width="10.85546875" style="71" customWidth="1"/>
    <col min="2307" max="2307" width="12" style="71" customWidth="1"/>
    <col min="2308" max="2308" width="11.85546875" style="71" customWidth="1"/>
    <col min="2309" max="2560" width="9.140625" style="71"/>
    <col min="2561" max="2561" width="41.140625" style="71" customWidth="1"/>
    <col min="2562" max="2562" width="10.85546875" style="71" customWidth="1"/>
    <col min="2563" max="2563" width="12" style="71" customWidth="1"/>
    <col min="2564" max="2564" width="11.85546875" style="71" customWidth="1"/>
    <col min="2565" max="2816" width="9.140625" style="71"/>
    <col min="2817" max="2817" width="41.140625" style="71" customWidth="1"/>
    <col min="2818" max="2818" width="10.85546875" style="71" customWidth="1"/>
    <col min="2819" max="2819" width="12" style="71" customWidth="1"/>
    <col min="2820" max="2820" width="11.85546875" style="71" customWidth="1"/>
    <col min="2821" max="3072" width="9.140625" style="71"/>
    <col min="3073" max="3073" width="41.140625" style="71" customWidth="1"/>
    <col min="3074" max="3074" width="10.85546875" style="71" customWidth="1"/>
    <col min="3075" max="3075" width="12" style="71" customWidth="1"/>
    <col min="3076" max="3076" width="11.85546875" style="71" customWidth="1"/>
    <col min="3077" max="3328" width="9.140625" style="71"/>
    <col min="3329" max="3329" width="41.140625" style="71" customWidth="1"/>
    <col min="3330" max="3330" width="10.85546875" style="71" customWidth="1"/>
    <col min="3331" max="3331" width="12" style="71" customWidth="1"/>
    <col min="3332" max="3332" width="11.85546875" style="71" customWidth="1"/>
    <col min="3333" max="3584" width="9.140625" style="71"/>
    <col min="3585" max="3585" width="41.140625" style="71" customWidth="1"/>
    <col min="3586" max="3586" width="10.85546875" style="71" customWidth="1"/>
    <col min="3587" max="3587" width="12" style="71" customWidth="1"/>
    <col min="3588" max="3588" width="11.85546875" style="71" customWidth="1"/>
    <col min="3589" max="3840" width="9.140625" style="71"/>
    <col min="3841" max="3841" width="41.140625" style="71" customWidth="1"/>
    <col min="3842" max="3842" width="10.85546875" style="71" customWidth="1"/>
    <col min="3843" max="3843" width="12" style="71" customWidth="1"/>
    <col min="3844" max="3844" width="11.85546875" style="71" customWidth="1"/>
    <col min="3845" max="4096" width="9.140625" style="71"/>
    <col min="4097" max="4097" width="41.140625" style="71" customWidth="1"/>
    <col min="4098" max="4098" width="10.85546875" style="71" customWidth="1"/>
    <col min="4099" max="4099" width="12" style="71" customWidth="1"/>
    <col min="4100" max="4100" width="11.85546875" style="71" customWidth="1"/>
    <col min="4101" max="4352" width="9.140625" style="71"/>
    <col min="4353" max="4353" width="41.140625" style="71" customWidth="1"/>
    <col min="4354" max="4354" width="10.85546875" style="71" customWidth="1"/>
    <col min="4355" max="4355" width="12" style="71" customWidth="1"/>
    <col min="4356" max="4356" width="11.85546875" style="71" customWidth="1"/>
    <col min="4357" max="4608" width="9.140625" style="71"/>
    <col min="4609" max="4609" width="41.140625" style="71" customWidth="1"/>
    <col min="4610" max="4610" width="10.85546875" style="71" customWidth="1"/>
    <col min="4611" max="4611" width="12" style="71" customWidth="1"/>
    <col min="4612" max="4612" width="11.85546875" style="71" customWidth="1"/>
    <col min="4613" max="4864" width="9.140625" style="71"/>
    <col min="4865" max="4865" width="41.140625" style="71" customWidth="1"/>
    <col min="4866" max="4866" width="10.85546875" style="71" customWidth="1"/>
    <col min="4867" max="4867" width="12" style="71" customWidth="1"/>
    <col min="4868" max="4868" width="11.85546875" style="71" customWidth="1"/>
    <col min="4869" max="5120" width="9.140625" style="71"/>
    <col min="5121" max="5121" width="41.140625" style="71" customWidth="1"/>
    <col min="5122" max="5122" width="10.85546875" style="71" customWidth="1"/>
    <col min="5123" max="5123" width="12" style="71" customWidth="1"/>
    <col min="5124" max="5124" width="11.85546875" style="71" customWidth="1"/>
    <col min="5125" max="5376" width="9.140625" style="71"/>
    <col min="5377" max="5377" width="41.140625" style="71" customWidth="1"/>
    <col min="5378" max="5378" width="10.85546875" style="71" customWidth="1"/>
    <col min="5379" max="5379" width="12" style="71" customWidth="1"/>
    <col min="5380" max="5380" width="11.85546875" style="71" customWidth="1"/>
    <col min="5381" max="5632" width="9.140625" style="71"/>
    <col min="5633" max="5633" width="41.140625" style="71" customWidth="1"/>
    <col min="5634" max="5634" width="10.85546875" style="71" customWidth="1"/>
    <col min="5635" max="5635" width="12" style="71" customWidth="1"/>
    <col min="5636" max="5636" width="11.85546875" style="71" customWidth="1"/>
    <col min="5637" max="5888" width="9.140625" style="71"/>
    <col min="5889" max="5889" width="41.140625" style="71" customWidth="1"/>
    <col min="5890" max="5890" width="10.85546875" style="71" customWidth="1"/>
    <col min="5891" max="5891" width="12" style="71" customWidth="1"/>
    <col min="5892" max="5892" width="11.85546875" style="71" customWidth="1"/>
    <col min="5893" max="6144" width="9.140625" style="71"/>
    <col min="6145" max="6145" width="41.140625" style="71" customWidth="1"/>
    <col min="6146" max="6146" width="10.85546875" style="71" customWidth="1"/>
    <col min="6147" max="6147" width="12" style="71" customWidth="1"/>
    <col min="6148" max="6148" width="11.85546875" style="71" customWidth="1"/>
    <col min="6149" max="6400" width="9.140625" style="71"/>
    <col min="6401" max="6401" width="41.140625" style="71" customWidth="1"/>
    <col min="6402" max="6402" width="10.85546875" style="71" customWidth="1"/>
    <col min="6403" max="6403" width="12" style="71" customWidth="1"/>
    <col min="6404" max="6404" width="11.85546875" style="71" customWidth="1"/>
    <col min="6405" max="6656" width="9.140625" style="71"/>
    <col min="6657" max="6657" width="41.140625" style="71" customWidth="1"/>
    <col min="6658" max="6658" width="10.85546875" style="71" customWidth="1"/>
    <col min="6659" max="6659" width="12" style="71" customWidth="1"/>
    <col min="6660" max="6660" width="11.85546875" style="71" customWidth="1"/>
    <col min="6661" max="6912" width="9.140625" style="71"/>
    <col min="6913" max="6913" width="41.140625" style="71" customWidth="1"/>
    <col min="6914" max="6914" width="10.85546875" style="71" customWidth="1"/>
    <col min="6915" max="6915" width="12" style="71" customWidth="1"/>
    <col min="6916" max="6916" width="11.85546875" style="71" customWidth="1"/>
    <col min="6917" max="7168" width="9.140625" style="71"/>
    <col min="7169" max="7169" width="41.140625" style="71" customWidth="1"/>
    <col min="7170" max="7170" width="10.85546875" style="71" customWidth="1"/>
    <col min="7171" max="7171" width="12" style="71" customWidth="1"/>
    <col min="7172" max="7172" width="11.85546875" style="71" customWidth="1"/>
    <col min="7173" max="7424" width="9.140625" style="71"/>
    <col min="7425" max="7425" width="41.140625" style="71" customWidth="1"/>
    <col min="7426" max="7426" width="10.85546875" style="71" customWidth="1"/>
    <col min="7427" max="7427" width="12" style="71" customWidth="1"/>
    <col min="7428" max="7428" width="11.85546875" style="71" customWidth="1"/>
    <col min="7429" max="7680" width="9.140625" style="71"/>
    <col min="7681" max="7681" width="41.140625" style="71" customWidth="1"/>
    <col min="7682" max="7682" width="10.85546875" style="71" customWidth="1"/>
    <col min="7683" max="7683" width="12" style="71" customWidth="1"/>
    <col min="7684" max="7684" width="11.85546875" style="71" customWidth="1"/>
    <col min="7685" max="7936" width="9.140625" style="71"/>
    <col min="7937" max="7937" width="41.140625" style="71" customWidth="1"/>
    <col min="7938" max="7938" width="10.85546875" style="71" customWidth="1"/>
    <col min="7939" max="7939" width="12" style="71" customWidth="1"/>
    <col min="7940" max="7940" width="11.85546875" style="71" customWidth="1"/>
    <col min="7941" max="8192" width="9.140625" style="71"/>
    <col min="8193" max="8193" width="41.140625" style="71" customWidth="1"/>
    <col min="8194" max="8194" width="10.85546875" style="71" customWidth="1"/>
    <col min="8195" max="8195" width="12" style="71" customWidth="1"/>
    <col min="8196" max="8196" width="11.85546875" style="71" customWidth="1"/>
    <col min="8197" max="8448" width="9.140625" style="71"/>
    <col min="8449" max="8449" width="41.140625" style="71" customWidth="1"/>
    <col min="8450" max="8450" width="10.85546875" style="71" customWidth="1"/>
    <col min="8451" max="8451" width="12" style="71" customWidth="1"/>
    <col min="8452" max="8452" width="11.85546875" style="71" customWidth="1"/>
    <col min="8453" max="8704" width="9.140625" style="71"/>
    <col min="8705" max="8705" width="41.140625" style="71" customWidth="1"/>
    <col min="8706" max="8706" width="10.85546875" style="71" customWidth="1"/>
    <col min="8707" max="8707" width="12" style="71" customWidth="1"/>
    <col min="8708" max="8708" width="11.85546875" style="71" customWidth="1"/>
    <col min="8709" max="8960" width="9.140625" style="71"/>
    <col min="8961" max="8961" width="41.140625" style="71" customWidth="1"/>
    <col min="8962" max="8962" width="10.85546875" style="71" customWidth="1"/>
    <col min="8963" max="8963" width="12" style="71" customWidth="1"/>
    <col min="8964" max="8964" width="11.85546875" style="71" customWidth="1"/>
    <col min="8965" max="9216" width="9.140625" style="71"/>
    <col min="9217" max="9217" width="41.140625" style="71" customWidth="1"/>
    <col min="9218" max="9218" width="10.85546875" style="71" customWidth="1"/>
    <col min="9219" max="9219" width="12" style="71" customWidth="1"/>
    <col min="9220" max="9220" width="11.85546875" style="71" customWidth="1"/>
    <col min="9221" max="9472" width="9.140625" style="71"/>
    <col min="9473" max="9473" width="41.140625" style="71" customWidth="1"/>
    <col min="9474" max="9474" width="10.85546875" style="71" customWidth="1"/>
    <col min="9475" max="9475" width="12" style="71" customWidth="1"/>
    <col min="9476" max="9476" width="11.85546875" style="71" customWidth="1"/>
    <col min="9477" max="9728" width="9.140625" style="71"/>
    <col min="9729" max="9729" width="41.140625" style="71" customWidth="1"/>
    <col min="9730" max="9730" width="10.85546875" style="71" customWidth="1"/>
    <col min="9731" max="9731" width="12" style="71" customWidth="1"/>
    <col min="9732" max="9732" width="11.85546875" style="71" customWidth="1"/>
    <col min="9733" max="9984" width="9.140625" style="71"/>
    <col min="9985" max="9985" width="41.140625" style="71" customWidth="1"/>
    <col min="9986" max="9986" width="10.85546875" style="71" customWidth="1"/>
    <col min="9987" max="9987" width="12" style="71" customWidth="1"/>
    <col min="9988" max="9988" width="11.85546875" style="71" customWidth="1"/>
    <col min="9989" max="10240" width="9.140625" style="71"/>
    <col min="10241" max="10241" width="41.140625" style="71" customWidth="1"/>
    <col min="10242" max="10242" width="10.85546875" style="71" customWidth="1"/>
    <col min="10243" max="10243" width="12" style="71" customWidth="1"/>
    <col min="10244" max="10244" width="11.85546875" style="71" customWidth="1"/>
    <col min="10245" max="10496" width="9.140625" style="71"/>
    <col min="10497" max="10497" width="41.140625" style="71" customWidth="1"/>
    <col min="10498" max="10498" width="10.85546875" style="71" customWidth="1"/>
    <col min="10499" max="10499" width="12" style="71" customWidth="1"/>
    <col min="10500" max="10500" width="11.85546875" style="71" customWidth="1"/>
    <col min="10501" max="10752" width="9.140625" style="71"/>
    <col min="10753" max="10753" width="41.140625" style="71" customWidth="1"/>
    <col min="10754" max="10754" width="10.85546875" style="71" customWidth="1"/>
    <col min="10755" max="10755" width="12" style="71" customWidth="1"/>
    <col min="10756" max="10756" width="11.85546875" style="71" customWidth="1"/>
    <col min="10757" max="11008" width="9.140625" style="71"/>
    <col min="11009" max="11009" width="41.140625" style="71" customWidth="1"/>
    <col min="11010" max="11010" width="10.85546875" style="71" customWidth="1"/>
    <col min="11011" max="11011" width="12" style="71" customWidth="1"/>
    <col min="11012" max="11012" width="11.85546875" style="71" customWidth="1"/>
    <col min="11013" max="11264" width="9.140625" style="71"/>
    <col min="11265" max="11265" width="41.140625" style="71" customWidth="1"/>
    <col min="11266" max="11266" width="10.85546875" style="71" customWidth="1"/>
    <col min="11267" max="11267" width="12" style="71" customWidth="1"/>
    <col min="11268" max="11268" width="11.85546875" style="71" customWidth="1"/>
    <col min="11269" max="11520" width="9.140625" style="71"/>
    <col min="11521" max="11521" width="41.140625" style="71" customWidth="1"/>
    <col min="11522" max="11522" width="10.85546875" style="71" customWidth="1"/>
    <col min="11523" max="11523" width="12" style="71" customWidth="1"/>
    <col min="11524" max="11524" width="11.85546875" style="71" customWidth="1"/>
    <col min="11525" max="11776" width="9.140625" style="71"/>
    <col min="11777" max="11777" width="41.140625" style="71" customWidth="1"/>
    <col min="11778" max="11778" width="10.85546875" style="71" customWidth="1"/>
    <col min="11779" max="11779" width="12" style="71" customWidth="1"/>
    <col min="11780" max="11780" width="11.85546875" style="71" customWidth="1"/>
    <col min="11781" max="12032" width="9.140625" style="71"/>
    <col min="12033" max="12033" width="41.140625" style="71" customWidth="1"/>
    <col min="12034" max="12034" width="10.85546875" style="71" customWidth="1"/>
    <col min="12035" max="12035" width="12" style="71" customWidth="1"/>
    <col min="12036" max="12036" width="11.85546875" style="71" customWidth="1"/>
    <col min="12037" max="12288" width="9.140625" style="71"/>
    <col min="12289" max="12289" width="41.140625" style="71" customWidth="1"/>
    <col min="12290" max="12290" width="10.85546875" style="71" customWidth="1"/>
    <col min="12291" max="12291" width="12" style="71" customWidth="1"/>
    <col min="12292" max="12292" width="11.85546875" style="71" customWidth="1"/>
    <col min="12293" max="12544" width="9.140625" style="71"/>
    <col min="12545" max="12545" width="41.140625" style="71" customWidth="1"/>
    <col min="12546" max="12546" width="10.85546875" style="71" customWidth="1"/>
    <col min="12547" max="12547" width="12" style="71" customWidth="1"/>
    <col min="12548" max="12548" width="11.85546875" style="71" customWidth="1"/>
    <col min="12549" max="12800" width="9.140625" style="71"/>
    <col min="12801" max="12801" width="41.140625" style="71" customWidth="1"/>
    <col min="12802" max="12802" width="10.85546875" style="71" customWidth="1"/>
    <col min="12803" max="12803" width="12" style="71" customWidth="1"/>
    <col min="12804" max="12804" width="11.85546875" style="71" customWidth="1"/>
    <col min="12805" max="13056" width="9.140625" style="71"/>
    <col min="13057" max="13057" width="41.140625" style="71" customWidth="1"/>
    <col min="13058" max="13058" width="10.85546875" style="71" customWidth="1"/>
    <col min="13059" max="13059" width="12" style="71" customWidth="1"/>
    <col min="13060" max="13060" width="11.85546875" style="71" customWidth="1"/>
    <col min="13061" max="13312" width="9.140625" style="71"/>
    <col min="13313" max="13313" width="41.140625" style="71" customWidth="1"/>
    <col min="13314" max="13314" width="10.85546875" style="71" customWidth="1"/>
    <col min="13315" max="13315" width="12" style="71" customWidth="1"/>
    <col min="13316" max="13316" width="11.85546875" style="71" customWidth="1"/>
    <col min="13317" max="13568" width="9.140625" style="71"/>
    <col min="13569" max="13569" width="41.140625" style="71" customWidth="1"/>
    <col min="13570" max="13570" width="10.85546875" style="71" customWidth="1"/>
    <col min="13571" max="13571" width="12" style="71" customWidth="1"/>
    <col min="13572" max="13572" width="11.85546875" style="71" customWidth="1"/>
    <col min="13573" max="13824" width="9.140625" style="71"/>
    <col min="13825" max="13825" width="41.140625" style="71" customWidth="1"/>
    <col min="13826" max="13826" width="10.85546875" style="71" customWidth="1"/>
    <col min="13827" max="13827" width="12" style="71" customWidth="1"/>
    <col min="13828" max="13828" width="11.85546875" style="71" customWidth="1"/>
    <col min="13829" max="14080" width="9.140625" style="71"/>
    <col min="14081" max="14081" width="41.140625" style="71" customWidth="1"/>
    <col min="14082" max="14082" width="10.85546875" style="71" customWidth="1"/>
    <col min="14083" max="14083" width="12" style="71" customWidth="1"/>
    <col min="14084" max="14084" width="11.85546875" style="71" customWidth="1"/>
    <col min="14085" max="14336" width="9.140625" style="71"/>
    <col min="14337" max="14337" width="41.140625" style="71" customWidth="1"/>
    <col min="14338" max="14338" width="10.85546875" style="71" customWidth="1"/>
    <col min="14339" max="14339" width="12" style="71" customWidth="1"/>
    <col min="14340" max="14340" width="11.85546875" style="71" customWidth="1"/>
    <col min="14341" max="14592" width="9.140625" style="71"/>
    <col min="14593" max="14593" width="41.140625" style="71" customWidth="1"/>
    <col min="14594" max="14594" width="10.85546875" style="71" customWidth="1"/>
    <col min="14595" max="14595" width="12" style="71" customWidth="1"/>
    <col min="14596" max="14596" width="11.85546875" style="71" customWidth="1"/>
    <col min="14597" max="14848" width="9.140625" style="71"/>
    <col min="14849" max="14849" width="41.140625" style="71" customWidth="1"/>
    <col min="14850" max="14850" width="10.85546875" style="71" customWidth="1"/>
    <col min="14851" max="14851" width="12" style="71" customWidth="1"/>
    <col min="14852" max="14852" width="11.85546875" style="71" customWidth="1"/>
    <col min="14853" max="15104" width="9.140625" style="71"/>
    <col min="15105" max="15105" width="41.140625" style="71" customWidth="1"/>
    <col min="15106" max="15106" width="10.85546875" style="71" customWidth="1"/>
    <col min="15107" max="15107" width="12" style="71" customWidth="1"/>
    <col min="15108" max="15108" width="11.85546875" style="71" customWidth="1"/>
    <col min="15109" max="15360" width="9.140625" style="71"/>
    <col min="15361" max="15361" width="41.140625" style="71" customWidth="1"/>
    <col min="15362" max="15362" width="10.85546875" style="71" customWidth="1"/>
    <col min="15363" max="15363" width="12" style="71" customWidth="1"/>
    <col min="15364" max="15364" width="11.85546875" style="71" customWidth="1"/>
    <col min="15365" max="15616" width="9.140625" style="71"/>
    <col min="15617" max="15617" width="41.140625" style="71" customWidth="1"/>
    <col min="15618" max="15618" width="10.85546875" style="71" customWidth="1"/>
    <col min="15619" max="15619" width="12" style="71" customWidth="1"/>
    <col min="15620" max="15620" width="11.85546875" style="71" customWidth="1"/>
    <col min="15621" max="15872" width="9.140625" style="71"/>
    <col min="15873" max="15873" width="41.140625" style="71" customWidth="1"/>
    <col min="15874" max="15874" width="10.85546875" style="71" customWidth="1"/>
    <col min="15875" max="15875" width="12" style="71" customWidth="1"/>
    <col min="15876" max="15876" width="11.85546875" style="71" customWidth="1"/>
    <col min="15877" max="16128" width="9.140625" style="71"/>
    <col min="16129" max="16129" width="41.140625" style="71" customWidth="1"/>
    <col min="16130" max="16130" width="10.85546875" style="71" customWidth="1"/>
    <col min="16131" max="16131" width="12" style="71" customWidth="1"/>
    <col min="16132" max="16132" width="11.85546875" style="71" customWidth="1"/>
    <col min="16133" max="16384" width="9.140625" style="71"/>
  </cols>
  <sheetData>
    <row r="1" spans="1:12" ht="13.5" thickBot="1" x14ac:dyDescent="0.25"/>
    <row r="2" spans="1:12" x14ac:dyDescent="0.2">
      <c r="A2" s="386" t="s">
        <v>631</v>
      </c>
      <c r="B2" s="387"/>
      <c r="C2" s="387"/>
      <c r="D2" s="388"/>
    </row>
    <row r="3" spans="1:12" ht="13.5" thickBot="1" x14ac:dyDescent="0.25">
      <c r="A3" s="389" t="s">
        <v>270</v>
      </c>
      <c r="B3" s="390"/>
      <c r="C3" s="390"/>
      <c r="D3" s="391"/>
    </row>
    <row r="4" spans="1:12" ht="63" customHeight="1" x14ac:dyDescent="0.2">
      <c r="A4" s="344" t="s">
        <v>497</v>
      </c>
      <c r="B4" s="344">
        <v>2021</v>
      </c>
      <c r="C4" s="344">
        <v>2022</v>
      </c>
      <c r="D4" s="344">
        <v>2023</v>
      </c>
    </row>
    <row r="5" spans="1:12" ht="24.95" customHeight="1" x14ac:dyDescent="0.2">
      <c r="A5" s="73" t="s">
        <v>420</v>
      </c>
      <c r="B5" s="74"/>
      <c r="C5" s="74"/>
      <c r="D5" s="75"/>
    </row>
    <row r="6" spans="1:12" s="78" customFormat="1" ht="21.95" customHeight="1" x14ac:dyDescent="0.2">
      <c r="A6" s="76" t="s">
        <v>799</v>
      </c>
      <c r="B6" s="77">
        <v>505266.36111699999</v>
      </c>
      <c r="C6" s="77">
        <v>526721.30223899998</v>
      </c>
      <c r="D6" s="77">
        <v>542265.45905199996</v>
      </c>
      <c r="H6" s="106"/>
      <c r="I6" s="106"/>
      <c r="J6" s="106"/>
      <c r="K6" s="79"/>
      <c r="L6" s="79"/>
    </row>
    <row r="7" spans="1:12" s="80" customFormat="1" ht="21.95" customHeight="1" x14ac:dyDescent="0.2">
      <c r="A7" s="76" t="s">
        <v>801</v>
      </c>
      <c r="B7" s="77">
        <v>72803.297059999997</v>
      </c>
      <c r="C7" s="77">
        <v>76034.072276999999</v>
      </c>
      <c r="D7" s="77">
        <v>71226.410113999998</v>
      </c>
      <c r="H7" s="106"/>
      <c r="I7" s="106"/>
      <c r="J7" s="106"/>
      <c r="K7" s="79"/>
      <c r="L7" s="79"/>
    </row>
    <row r="8" spans="1:12" s="81" customFormat="1" ht="27" customHeight="1" x14ac:dyDescent="0.2">
      <c r="A8" s="76" t="s">
        <v>433</v>
      </c>
      <c r="B8" s="77">
        <v>1910.5124370000001</v>
      </c>
      <c r="C8" s="77">
        <v>1896.7511509999999</v>
      </c>
      <c r="D8" s="77">
        <v>1874.0726500000001</v>
      </c>
      <c r="H8" s="71"/>
      <c r="I8" s="71"/>
      <c r="J8" s="71"/>
      <c r="K8" s="79"/>
      <c r="L8" s="79"/>
    </row>
    <row r="9" spans="1:12" s="80" customFormat="1" ht="21.95" customHeight="1" x14ac:dyDescent="0.2">
      <c r="A9" s="82" t="s">
        <v>422</v>
      </c>
      <c r="B9" s="83">
        <f>SUM(B6:B8)</f>
        <v>579980.17061400006</v>
      </c>
      <c r="C9" s="83">
        <f t="shared" ref="C9:D9" si="0">SUM(C6:C8)</f>
        <v>604652.12566700007</v>
      </c>
      <c r="D9" s="83">
        <f t="shared" si="0"/>
        <v>615365.94181599992</v>
      </c>
      <c r="E9" s="90"/>
      <c r="F9" s="90"/>
      <c r="G9" s="90"/>
      <c r="H9" s="71"/>
      <c r="I9" s="71"/>
      <c r="J9" s="71"/>
      <c r="K9" s="79"/>
      <c r="L9" s="79"/>
    </row>
    <row r="10" spans="1:12" s="80" customFormat="1" ht="24.95" customHeight="1" x14ac:dyDescent="0.2">
      <c r="A10" s="73" t="s">
        <v>423</v>
      </c>
      <c r="B10" s="74"/>
      <c r="C10" s="74"/>
      <c r="D10" s="75"/>
      <c r="H10" s="71"/>
      <c r="I10" s="71"/>
      <c r="J10" s="71"/>
      <c r="K10" s="79"/>
      <c r="L10" s="79"/>
    </row>
    <row r="11" spans="1:12" s="80" customFormat="1" ht="21.95" customHeight="1" x14ac:dyDescent="0.2">
      <c r="A11" s="76" t="s">
        <v>424</v>
      </c>
      <c r="B11" s="77">
        <v>580095.14479599998</v>
      </c>
      <c r="C11" s="77">
        <v>560866.03855900001</v>
      </c>
      <c r="D11" s="77">
        <v>555089.88266500004</v>
      </c>
      <c r="F11" s="130"/>
      <c r="H11" s="71"/>
      <c r="I11" s="71"/>
      <c r="J11" s="71"/>
      <c r="K11" s="79"/>
      <c r="L11" s="79"/>
    </row>
    <row r="12" spans="1:12" s="80" customFormat="1" ht="21.95" customHeight="1" x14ac:dyDescent="0.2">
      <c r="A12" s="76" t="s">
        <v>425</v>
      </c>
      <c r="B12" s="77">
        <v>81507.091228999998</v>
      </c>
      <c r="C12" s="77">
        <v>82406.261029999994</v>
      </c>
      <c r="D12" s="77">
        <v>85692.458102999997</v>
      </c>
      <c r="F12" s="130"/>
      <c r="H12" s="71"/>
      <c r="I12" s="71"/>
      <c r="J12" s="71"/>
      <c r="K12" s="79"/>
      <c r="L12" s="79"/>
    </row>
    <row r="13" spans="1:12" s="80" customFormat="1" ht="21.95" customHeight="1" x14ac:dyDescent="0.2">
      <c r="A13" s="76" t="s">
        <v>426</v>
      </c>
      <c r="B13" s="77">
        <v>111859.701338</v>
      </c>
      <c r="C13" s="77">
        <v>115851.405641</v>
      </c>
      <c r="D13" s="77">
        <v>110201.68532699998</v>
      </c>
      <c r="F13" s="130"/>
      <c r="G13" s="130"/>
      <c r="H13" s="71"/>
      <c r="I13" s="71"/>
      <c r="J13" s="71"/>
      <c r="K13" s="79"/>
      <c r="L13" s="79"/>
    </row>
    <row r="14" spans="1:12" s="80" customFormat="1" ht="21.95" customHeight="1" x14ac:dyDescent="0.2">
      <c r="A14" s="82" t="s">
        <v>427</v>
      </c>
      <c r="B14" s="83">
        <f>SUM(B11:B13)</f>
        <v>773461.937363</v>
      </c>
      <c r="C14" s="83">
        <f>SUM(C11:C13)</f>
        <v>759123.70522999996</v>
      </c>
      <c r="D14" s="83">
        <f>SUM(D11:D13)</f>
        <v>750984.02609499998</v>
      </c>
      <c r="E14" s="90"/>
      <c r="F14" s="90"/>
      <c r="G14" s="90"/>
      <c r="H14" s="71"/>
      <c r="I14" s="71"/>
      <c r="J14" s="71"/>
      <c r="K14" s="79"/>
      <c r="L14" s="79"/>
    </row>
    <row r="15" spans="1:12" s="80" customFormat="1" ht="21.95" customHeight="1" x14ac:dyDescent="0.2">
      <c r="A15" s="84" t="s">
        <v>428</v>
      </c>
      <c r="B15" s="85">
        <v>287235.47020200005</v>
      </c>
      <c r="C15" s="85">
        <v>274296.88073200005</v>
      </c>
      <c r="D15" s="85">
        <v>355049.83623900008</v>
      </c>
      <c r="H15" s="71"/>
      <c r="I15" s="71"/>
      <c r="J15" s="71"/>
      <c r="K15" s="79"/>
      <c r="L15" s="79"/>
    </row>
    <row r="16" spans="1:12" s="81" customFormat="1" ht="21.95" customHeight="1" x14ac:dyDescent="0.2">
      <c r="A16" s="86" t="s">
        <v>429</v>
      </c>
      <c r="B16" s="87"/>
      <c r="C16" s="87"/>
      <c r="D16" s="87"/>
      <c r="H16" s="71"/>
      <c r="I16" s="71"/>
      <c r="J16" s="71"/>
      <c r="K16" s="79"/>
      <c r="L16" s="79"/>
    </row>
    <row r="17" spans="1:12" s="80" customFormat="1" ht="21.95" customHeight="1" x14ac:dyDescent="0.2">
      <c r="A17" s="88" t="s">
        <v>430</v>
      </c>
      <c r="B17" s="89">
        <f>+B6+B7-B11-B12</f>
        <v>-83532.577847999972</v>
      </c>
      <c r="C17" s="89">
        <f>+C6+C7-C11-C12</f>
        <v>-40516.925072999962</v>
      </c>
      <c r="D17" s="89">
        <f>+D6+D7-D11-D12</f>
        <v>-27290.471602000107</v>
      </c>
      <c r="E17" s="90"/>
      <c r="H17" s="71"/>
      <c r="I17" s="71"/>
      <c r="J17" s="71"/>
      <c r="K17" s="79"/>
      <c r="L17" s="79"/>
    </row>
    <row r="18" spans="1:12" ht="21.95" customHeight="1" x14ac:dyDescent="0.2">
      <c r="A18" s="88" t="s">
        <v>431</v>
      </c>
      <c r="B18" s="89">
        <f>+B9-B14</f>
        <v>-193481.76674899994</v>
      </c>
      <c r="C18" s="89">
        <f>+C9-C14</f>
        <v>-154471.57956299989</v>
      </c>
      <c r="D18" s="89">
        <f>+D9-D14</f>
        <v>-135618.08427900006</v>
      </c>
      <c r="K18" s="79"/>
      <c r="L18" s="79"/>
    </row>
    <row r="19" spans="1:12" s="80" customFormat="1" ht="21.95" customHeight="1" x14ac:dyDescent="0.2">
      <c r="A19" s="88" t="s">
        <v>432</v>
      </c>
      <c r="B19" s="89">
        <f>+B9-B14-B15</f>
        <v>-480717.236951</v>
      </c>
      <c r="C19" s="89">
        <f>+C9-C14-C15</f>
        <v>-428768.46029499994</v>
      </c>
      <c r="D19" s="89">
        <f>+D9-D14-D15</f>
        <v>-490667.92051800014</v>
      </c>
      <c r="F19" s="90"/>
      <c r="G19" s="90"/>
      <c r="H19" s="71"/>
      <c r="I19" s="71"/>
      <c r="J19" s="71"/>
      <c r="K19" s="79"/>
      <c r="L19" s="79"/>
    </row>
    <row r="20" spans="1:12" ht="39" customHeight="1" x14ac:dyDescent="0.2">
      <c r="A20" s="384" t="s">
        <v>802</v>
      </c>
      <c r="B20" s="384"/>
      <c r="C20" s="384"/>
      <c r="D20" s="384"/>
    </row>
    <row r="21" spans="1:12" ht="42" customHeight="1" x14ac:dyDescent="0.2">
      <c r="A21" s="385" t="s">
        <v>803</v>
      </c>
      <c r="B21" s="385"/>
      <c r="C21" s="385"/>
      <c r="D21" s="385"/>
    </row>
    <row r="22" spans="1:12" x14ac:dyDescent="0.2">
      <c r="B22" s="290"/>
      <c r="C22" s="290"/>
      <c r="D22" s="290"/>
    </row>
    <row r="23" spans="1:12" x14ac:dyDescent="0.2">
      <c r="B23" s="290"/>
      <c r="C23" s="290"/>
      <c r="D23" s="290"/>
    </row>
    <row r="24" spans="1:12" x14ac:dyDescent="0.2">
      <c r="B24" s="290"/>
      <c r="C24" s="290"/>
      <c r="D24" s="290"/>
    </row>
    <row r="25" spans="1:12" x14ac:dyDescent="0.2">
      <c r="B25" s="106"/>
      <c r="C25" s="106"/>
      <c r="D25" s="106"/>
    </row>
    <row r="26" spans="1:12" x14ac:dyDescent="0.2">
      <c r="B26" s="106"/>
      <c r="C26" s="106"/>
      <c r="D26" s="106"/>
    </row>
  </sheetData>
  <mergeCells count="4">
    <mergeCell ref="A20:D20"/>
    <mergeCell ref="A21:D21"/>
    <mergeCell ref="A2:D2"/>
    <mergeCell ref="A3:D3"/>
  </mergeCells>
  <printOptions horizontalCentered="1"/>
  <pageMargins left="0" right="0" top="0" bottom="0" header="0.31496062992125984" footer="0.31496062992125984"/>
  <pageSetup paperSize="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70" zoomScaleNormal="70" workbookViewId="0">
      <selection activeCell="G48" sqref="G48"/>
    </sheetView>
  </sheetViews>
  <sheetFormatPr defaultRowHeight="12.75" x14ac:dyDescent="0.2"/>
  <cols>
    <col min="1" max="1" width="42.85546875" customWidth="1"/>
    <col min="2" max="2" width="11.5703125" customWidth="1"/>
    <col min="3" max="3" width="10.7109375" customWidth="1"/>
    <col min="4" max="4" width="9.85546875" customWidth="1"/>
    <col min="5" max="5" width="9.7109375" customWidth="1"/>
    <col min="6" max="6" width="9.140625" customWidth="1"/>
    <col min="7" max="7" width="10" customWidth="1"/>
    <col min="8" max="8" width="8.7109375" customWidth="1"/>
    <col min="9" max="9" width="9.5703125" customWidth="1"/>
    <col min="10" max="10" width="12.28515625" customWidth="1"/>
    <col min="11" max="11" width="10.28515625" customWidth="1"/>
    <col min="12" max="12" width="10" customWidth="1"/>
    <col min="13" max="13" width="10.7109375" customWidth="1"/>
    <col min="14" max="14" width="10" customWidth="1"/>
    <col min="15" max="15" width="8.7109375" customWidth="1"/>
    <col min="16" max="16" width="12" customWidth="1"/>
  </cols>
  <sheetData>
    <row r="1" spans="1:16" ht="13.5" thickBot="1" x14ac:dyDescent="0.25"/>
    <row r="2" spans="1:16" x14ac:dyDescent="0.2">
      <c r="A2" s="386" t="s">
        <v>806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8"/>
    </row>
    <row r="3" spans="1:16" x14ac:dyDescent="0.2">
      <c r="A3" s="437" t="s">
        <v>270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9"/>
    </row>
    <row r="4" spans="1:16" ht="25.5" x14ac:dyDescent="0.2">
      <c r="A4" s="95" t="s">
        <v>302</v>
      </c>
      <c r="B4" s="355" t="s">
        <v>311</v>
      </c>
      <c r="C4" s="355" t="s">
        <v>312</v>
      </c>
      <c r="D4" s="355" t="s">
        <v>313</v>
      </c>
      <c r="E4" s="355" t="s">
        <v>138</v>
      </c>
      <c r="F4" s="355" t="s">
        <v>314</v>
      </c>
      <c r="G4" s="355" t="s">
        <v>315</v>
      </c>
      <c r="H4" s="355" t="s">
        <v>316</v>
      </c>
      <c r="I4" s="355" t="s">
        <v>317</v>
      </c>
      <c r="J4" s="355" t="s">
        <v>318</v>
      </c>
      <c r="K4" s="355" t="s">
        <v>607</v>
      </c>
      <c r="L4" s="355" t="s">
        <v>319</v>
      </c>
      <c r="M4" s="355" t="s">
        <v>320</v>
      </c>
      <c r="N4" s="355" t="s">
        <v>321</v>
      </c>
      <c r="O4" s="355" t="s">
        <v>322</v>
      </c>
      <c r="P4" s="96" t="s">
        <v>323</v>
      </c>
    </row>
    <row r="5" spans="1:16" ht="15.75" x14ac:dyDescent="0.2">
      <c r="A5" s="97" t="s">
        <v>303</v>
      </c>
      <c r="B5" s="20">
        <v>21221.112552999999</v>
      </c>
      <c r="C5" s="20">
        <v>141.987968</v>
      </c>
      <c r="D5" s="20">
        <v>54.306024999999998</v>
      </c>
      <c r="E5" s="20">
        <v>5745.1441420000001</v>
      </c>
      <c r="F5" s="20">
        <v>797.39540099999999</v>
      </c>
      <c r="G5" s="20">
        <v>40825.187284</v>
      </c>
      <c r="H5" s="20">
        <v>8833.6955419999995</v>
      </c>
      <c r="I5" s="20">
        <v>65.625313000000006</v>
      </c>
      <c r="J5" s="20">
        <v>927.66415800000004</v>
      </c>
      <c r="K5" s="20">
        <v>434.84605299999998</v>
      </c>
      <c r="L5" s="20">
        <v>16489.067092000001</v>
      </c>
      <c r="M5" s="20">
        <v>71.146046999999996</v>
      </c>
      <c r="N5" s="20">
        <v>653.46793600000001</v>
      </c>
      <c r="O5" s="20">
        <v>128.41449499999999</v>
      </c>
      <c r="P5" s="98">
        <f>SUM(B5:O5)</f>
        <v>96389.060009000008</v>
      </c>
    </row>
    <row r="6" spans="1:16" ht="15.75" x14ac:dyDescent="0.2">
      <c r="A6" s="97" t="s">
        <v>275</v>
      </c>
      <c r="B6" s="20">
        <v>6577.1589379999996</v>
      </c>
      <c r="C6" s="20">
        <v>42.592860999999999</v>
      </c>
      <c r="D6" s="20">
        <v>43.190137999999997</v>
      </c>
      <c r="E6" s="20">
        <v>1965.9263120000001</v>
      </c>
      <c r="F6" s="20">
        <v>112.84355499999999</v>
      </c>
      <c r="G6" s="20">
        <v>895.356493</v>
      </c>
      <c r="H6" s="20">
        <v>1442.8408649999999</v>
      </c>
      <c r="I6" s="20">
        <v>102.214253</v>
      </c>
      <c r="J6" s="20">
        <v>278.77359000000001</v>
      </c>
      <c r="K6" s="20">
        <v>60.859062000000002</v>
      </c>
      <c r="L6" s="20">
        <v>1282.680439</v>
      </c>
      <c r="M6" s="20">
        <v>49.078958</v>
      </c>
      <c r="N6" s="20">
        <v>111.435941</v>
      </c>
      <c r="O6" s="20">
        <v>81.954250999999999</v>
      </c>
      <c r="P6" s="98">
        <f t="shared" ref="P6:P26" si="0">SUM(B6:O6)</f>
        <v>13046.905655999997</v>
      </c>
    </row>
    <row r="7" spans="1:16" ht="15.75" x14ac:dyDescent="0.2">
      <c r="A7" s="97" t="s">
        <v>264</v>
      </c>
      <c r="B7" s="20">
        <v>276.866691</v>
      </c>
      <c r="C7" s="20">
        <v>8.2707329999999999</v>
      </c>
      <c r="D7" s="20">
        <v>3.296764</v>
      </c>
      <c r="E7" s="20">
        <v>362.85018200000002</v>
      </c>
      <c r="F7" s="20">
        <v>14.84559</v>
      </c>
      <c r="G7" s="20">
        <v>2586.5953810000001</v>
      </c>
      <c r="H7" s="20">
        <v>546.69443100000001</v>
      </c>
      <c r="I7" s="20">
        <v>3.8423790000000002</v>
      </c>
      <c r="J7" s="20">
        <v>57.491413000000001</v>
      </c>
      <c r="K7" s="20">
        <v>27.256893999999999</v>
      </c>
      <c r="L7" s="20">
        <v>997.82078000000001</v>
      </c>
      <c r="M7" s="20">
        <v>4.1319499999999998</v>
      </c>
      <c r="N7" s="20">
        <v>37.131774</v>
      </c>
      <c r="O7" s="20">
        <v>7.6551600000000004</v>
      </c>
      <c r="P7" s="98">
        <f t="shared" si="0"/>
        <v>4934.7501220000013</v>
      </c>
    </row>
    <row r="8" spans="1:16" ht="33" customHeight="1" x14ac:dyDescent="0.2">
      <c r="A8" s="97" t="s">
        <v>304</v>
      </c>
      <c r="B8" s="20">
        <v>123682.772489</v>
      </c>
      <c r="C8" s="20">
        <v>128.88520800000001</v>
      </c>
      <c r="D8" s="20">
        <v>146401.810535</v>
      </c>
      <c r="E8" s="20">
        <v>40.648111999999998</v>
      </c>
      <c r="F8" s="20">
        <v>633.85365200000001</v>
      </c>
      <c r="G8" s="20">
        <v>599.33984799999996</v>
      </c>
      <c r="H8" s="20">
        <v>11228.851499</v>
      </c>
      <c r="I8" s="20">
        <v>192.74837299999999</v>
      </c>
      <c r="J8" s="20">
        <v>5099.2872209999996</v>
      </c>
      <c r="K8" s="20">
        <v>8852.3041510000003</v>
      </c>
      <c r="L8" s="20">
        <v>50.194406999999998</v>
      </c>
      <c r="M8" s="20">
        <v>316.29438800000003</v>
      </c>
      <c r="N8" s="20">
        <v>434.32067999999998</v>
      </c>
      <c r="O8" s="20">
        <v>880.49135100000001</v>
      </c>
      <c r="P8" s="98">
        <f t="shared" si="0"/>
        <v>298541.80191399995</v>
      </c>
    </row>
    <row r="9" spans="1:16" ht="15.75" x14ac:dyDescent="0.2">
      <c r="A9" s="97" t="s">
        <v>283</v>
      </c>
      <c r="B9" s="20">
        <v>15554.024509999999</v>
      </c>
      <c r="C9" s="20">
        <v>8.1907999999999994</v>
      </c>
      <c r="D9" s="20">
        <v>1033.360721</v>
      </c>
      <c r="E9" s="20">
        <v>278.75126</v>
      </c>
      <c r="F9" s="20">
        <v>25.108681000000001</v>
      </c>
      <c r="G9" s="20">
        <v>61.967834000000003</v>
      </c>
      <c r="H9" s="20">
        <v>1400.1122190000001</v>
      </c>
      <c r="I9" s="20">
        <v>0</v>
      </c>
      <c r="J9" s="20">
        <v>4</v>
      </c>
      <c r="K9" s="20">
        <v>13.96</v>
      </c>
      <c r="L9" s="20">
        <v>77.028499999999994</v>
      </c>
      <c r="M9" s="20">
        <v>1.5517650000000001</v>
      </c>
      <c r="N9" s="20">
        <v>107.241805</v>
      </c>
      <c r="O9" s="20">
        <v>641.82957499999998</v>
      </c>
      <c r="P9" s="98">
        <f t="shared" si="0"/>
        <v>19207.127670000002</v>
      </c>
    </row>
    <row r="10" spans="1:16" ht="15.75" x14ac:dyDescent="0.2">
      <c r="A10" s="97" t="s">
        <v>284</v>
      </c>
      <c r="B10" s="20">
        <v>6053.6250190000001</v>
      </c>
      <c r="C10" s="20">
        <v>32.749763000000002</v>
      </c>
      <c r="D10" s="20">
        <v>1.6877219999999999</v>
      </c>
      <c r="E10" s="20">
        <v>0</v>
      </c>
      <c r="F10" s="20">
        <v>60</v>
      </c>
      <c r="G10" s="20">
        <v>556.23008900000002</v>
      </c>
      <c r="H10" s="20">
        <v>35.427385000000001</v>
      </c>
      <c r="I10" s="20">
        <v>2.6233080000000002</v>
      </c>
      <c r="J10" s="20">
        <v>772.82584799999995</v>
      </c>
      <c r="K10" s="20">
        <v>68.305000000000007</v>
      </c>
      <c r="L10" s="20">
        <v>0</v>
      </c>
      <c r="M10" s="20">
        <v>153.697338</v>
      </c>
      <c r="N10" s="20">
        <v>61.889342999999997</v>
      </c>
      <c r="O10" s="20">
        <v>0</v>
      </c>
      <c r="P10" s="98">
        <f t="shared" si="0"/>
        <v>7799.0608149999998</v>
      </c>
    </row>
    <row r="11" spans="1:16" ht="15.75" x14ac:dyDescent="0.2">
      <c r="A11" s="97" t="s">
        <v>285</v>
      </c>
      <c r="B11" s="20">
        <v>57.177954999999997</v>
      </c>
      <c r="C11" s="20">
        <v>46.303683999999997</v>
      </c>
      <c r="D11" s="20">
        <v>0</v>
      </c>
      <c r="E11" s="20">
        <v>0</v>
      </c>
      <c r="F11" s="20">
        <v>896.66533100000004</v>
      </c>
      <c r="G11" s="20">
        <v>0.42592600000000003</v>
      </c>
      <c r="H11" s="20">
        <v>12.845748</v>
      </c>
      <c r="I11" s="20">
        <v>11.603998000000001</v>
      </c>
      <c r="J11" s="20">
        <v>1.1015969999999999</v>
      </c>
      <c r="K11" s="20">
        <v>1.1767669999999999</v>
      </c>
      <c r="L11" s="20">
        <v>162.687636</v>
      </c>
      <c r="M11" s="20">
        <v>0.48910100000000001</v>
      </c>
      <c r="N11" s="20">
        <v>0.5</v>
      </c>
      <c r="O11" s="20">
        <v>19.605236999999999</v>
      </c>
      <c r="P11" s="98">
        <f t="shared" si="0"/>
        <v>1210.5829799999997</v>
      </c>
    </row>
    <row r="12" spans="1:16" ht="15.75" x14ac:dyDescent="0.2">
      <c r="A12" s="97" t="s">
        <v>305</v>
      </c>
      <c r="B12" s="20">
        <v>22015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98">
        <f t="shared" si="0"/>
        <v>22015</v>
      </c>
    </row>
    <row r="13" spans="1:16" ht="15.75" x14ac:dyDescent="0.2">
      <c r="A13" s="97" t="s">
        <v>287</v>
      </c>
      <c r="B13" s="20">
        <v>85663.144346999994</v>
      </c>
      <c r="C13" s="20">
        <v>2.3898489999999999</v>
      </c>
      <c r="D13" s="20">
        <v>0</v>
      </c>
      <c r="E13" s="20">
        <v>0.96208400000000005</v>
      </c>
      <c r="F13" s="20">
        <v>0</v>
      </c>
      <c r="G13" s="20">
        <v>0</v>
      </c>
      <c r="H13" s="20">
        <v>19.490786</v>
      </c>
      <c r="I13" s="20">
        <v>0.60020399999999996</v>
      </c>
      <c r="J13" s="20">
        <v>0.2089</v>
      </c>
      <c r="K13" s="20">
        <v>2.7999719999999999</v>
      </c>
      <c r="L13" s="20">
        <v>0.27500000000000002</v>
      </c>
      <c r="M13" s="20">
        <v>0</v>
      </c>
      <c r="N13" s="20">
        <v>2.5869610000000001</v>
      </c>
      <c r="O13" s="20">
        <v>0</v>
      </c>
      <c r="P13" s="98">
        <f t="shared" si="0"/>
        <v>85692.458102999968</v>
      </c>
    </row>
    <row r="14" spans="1:16" ht="15.75" x14ac:dyDescent="0.2">
      <c r="A14" s="97" t="s">
        <v>288</v>
      </c>
      <c r="B14" s="20">
        <v>74207.309412000002</v>
      </c>
      <c r="C14" s="20">
        <v>0</v>
      </c>
      <c r="D14" s="20">
        <v>42</v>
      </c>
      <c r="E14" s="20">
        <v>0.05</v>
      </c>
      <c r="F14" s="20">
        <v>0</v>
      </c>
      <c r="G14" s="20">
        <v>0</v>
      </c>
      <c r="H14" s="20">
        <v>75.093457000000001</v>
      </c>
      <c r="I14" s="20">
        <v>0</v>
      </c>
      <c r="J14" s="20">
        <v>5.6256969999999997</v>
      </c>
      <c r="K14" s="20">
        <v>1.2E-2</v>
      </c>
      <c r="L14" s="20">
        <v>403.9</v>
      </c>
      <c r="M14" s="20">
        <v>0.05</v>
      </c>
      <c r="N14" s="20">
        <v>1.5479999999999999E-3</v>
      </c>
      <c r="O14" s="20">
        <v>0</v>
      </c>
      <c r="P14" s="98">
        <f t="shared" si="0"/>
        <v>74734.042113999996</v>
      </c>
    </row>
    <row r="15" spans="1:16" ht="15.75" x14ac:dyDescent="0.2">
      <c r="A15" s="97" t="s">
        <v>289</v>
      </c>
      <c r="B15" s="20">
        <v>1169.0050000000001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98">
        <f t="shared" si="0"/>
        <v>1169.0050000000001</v>
      </c>
    </row>
    <row r="16" spans="1:16" ht="15.75" x14ac:dyDescent="0.2">
      <c r="A16" s="97" t="s">
        <v>290</v>
      </c>
      <c r="B16" s="20">
        <v>13989.099238999999</v>
      </c>
      <c r="C16" s="20">
        <v>5.5850970000000002</v>
      </c>
      <c r="D16" s="20">
        <v>1750.7159280000001</v>
      </c>
      <c r="E16" s="20">
        <v>21.820632</v>
      </c>
      <c r="F16" s="20">
        <v>53.190804</v>
      </c>
      <c r="G16" s="20">
        <v>0.63744800000000001</v>
      </c>
      <c r="H16" s="20">
        <v>40.113061999999999</v>
      </c>
      <c r="I16" s="20">
        <v>1.2179000000000001E-2</v>
      </c>
      <c r="J16" s="20">
        <v>38.584763000000002</v>
      </c>
      <c r="K16" s="20">
        <v>58.103292000000003</v>
      </c>
      <c r="L16" s="20">
        <v>59.079425000000001</v>
      </c>
      <c r="M16" s="20">
        <v>0.79583400000000004</v>
      </c>
      <c r="N16" s="20">
        <v>1.229619</v>
      </c>
      <c r="O16" s="20">
        <v>23.579063000000001</v>
      </c>
      <c r="P16" s="98">
        <f t="shared" si="0"/>
        <v>16042.546384999998</v>
      </c>
    </row>
    <row r="17" spans="1:18" ht="16.5" thickBot="1" x14ac:dyDescent="0.25">
      <c r="A17" s="264" t="s">
        <v>852</v>
      </c>
      <c r="B17" s="100">
        <f>+B5+B6+B7+B8+B9+B10+B11+B12+B13+B14+B15+B16</f>
        <v>370466.29615299997</v>
      </c>
      <c r="C17" s="100">
        <f t="shared" ref="C17:O17" si="1">+C5+C6+C7+C8+C9+C10+C11+C12+C13+C14+C15+C16</f>
        <v>416.955963</v>
      </c>
      <c r="D17" s="100">
        <f t="shared" si="1"/>
        <v>149330.367833</v>
      </c>
      <c r="E17" s="100">
        <f t="shared" si="1"/>
        <v>8416.1527240000014</v>
      </c>
      <c r="F17" s="100">
        <f t="shared" si="1"/>
        <v>2593.903014</v>
      </c>
      <c r="G17" s="100">
        <f t="shared" si="1"/>
        <v>45525.740303000006</v>
      </c>
      <c r="H17" s="100">
        <f t="shared" si="1"/>
        <v>23635.164993999995</v>
      </c>
      <c r="I17" s="100">
        <f t="shared" si="1"/>
        <v>379.27000699999996</v>
      </c>
      <c r="J17" s="100">
        <f t="shared" si="1"/>
        <v>7185.5631869999988</v>
      </c>
      <c r="K17" s="100">
        <f t="shared" si="1"/>
        <v>9519.6231910000024</v>
      </c>
      <c r="L17" s="100">
        <f t="shared" si="1"/>
        <v>19522.733279000004</v>
      </c>
      <c r="M17" s="100">
        <f t="shared" si="1"/>
        <v>597.23538099999996</v>
      </c>
      <c r="N17" s="100">
        <f t="shared" si="1"/>
        <v>1409.805607</v>
      </c>
      <c r="O17" s="100">
        <f t="shared" si="1"/>
        <v>1783.5291319999999</v>
      </c>
      <c r="P17" s="362">
        <f t="shared" ref="P17" si="2">SUM(B17:O17)</f>
        <v>640782.34076799999</v>
      </c>
    </row>
    <row r="18" spans="1:18" ht="15.75" x14ac:dyDescent="0.2">
      <c r="A18" s="97" t="s">
        <v>306</v>
      </c>
      <c r="B18" s="20">
        <v>478.60090500000001</v>
      </c>
      <c r="C18" s="20">
        <v>82.961382</v>
      </c>
      <c r="D18" s="20">
        <v>29.977761000000001</v>
      </c>
      <c r="E18" s="20">
        <v>530.65940399999999</v>
      </c>
      <c r="F18" s="20">
        <v>39.323506999999999</v>
      </c>
      <c r="G18" s="20">
        <v>58.385945999999997</v>
      </c>
      <c r="H18" s="20">
        <v>1123.4391949999999</v>
      </c>
      <c r="I18" s="20">
        <v>266.44556299999999</v>
      </c>
      <c r="J18" s="20">
        <v>793.77918099999999</v>
      </c>
      <c r="K18" s="20">
        <v>0.32219900000000001</v>
      </c>
      <c r="L18" s="20">
        <v>3923.642452</v>
      </c>
      <c r="M18" s="20">
        <v>58.105324000000003</v>
      </c>
      <c r="N18" s="20">
        <v>504.251575</v>
      </c>
      <c r="O18" s="20">
        <v>0.88065199999999999</v>
      </c>
      <c r="P18" s="98">
        <f t="shared" si="0"/>
        <v>7890.7750460000007</v>
      </c>
    </row>
    <row r="19" spans="1:18" ht="26.45" customHeight="1" x14ac:dyDescent="0.2">
      <c r="A19" s="97" t="s">
        <v>307</v>
      </c>
      <c r="B19" s="20">
        <v>65035.312476999999</v>
      </c>
      <c r="C19" s="20">
        <v>274.84714500000001</v>
      </c>
      <c r="D19" s="20">
        <v>27.717378</v>
      </c>
      <c r="E19" s="20">
        <v>0</v>
      </c>
      <c r="F19" s="20">
        <v>101.395</v>
      </c>
      <c r="G19" s="20">
        <v>1167.4100000000001</v>
      </c>
      <c r="H19" s="20">
        <v>2652.7361679999999</v>
      </c>
      <c r="I19" s="20">
        <v>480.53653200000002</v>
      </c>
      <c r="J19" s="20">
        <v>3816.8025670000002</v>
      </c>
      <c r="K19" s="20">
        <v>2968.1750780000002</v>
      </c>
      <c r="L19" s="20">
        <v>0</v>
      </c>
      <c r="M19" s="20">
        <v>196.341173</v>
      </c>
      <c r="N19" s="20">
        <v>4.605683</v>
      </c>
      <c r="O19" s="20">
        <v>163.02687299999999</v>
      </c>
      <c r="P19" s="98">
        <f t="shared" si="0"/>
        <v>76888.906073999999</v>
      </c>
    </row>
    <row r="20" spans="1:18" ht="15.75" x14ac:dyDescent="0.2">
      <c r="A20" s="97" t="s">
        <v>293</v>
      </c>
      <c r="B20" s="20">
        <v>5115.6046820000001</v>
      </c>
      <c r="C20" s="20">
        <v>7923.1571430000004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1038.5742279999999</v>
      </c>
      <c r="K20" s="20">
        <v>16.220455999999999</v>
      </c>
      <c r="L20" s="20">
        <v>0</v>
      </c>
      <c r="M20" s="20">
        <v>299.412441</v>
      </c>
      <c r="N20" s="20">
        <v>484.92014499999999</v>
      </c>
      <c r="O20" s="20">
        <v>0</v>
      </c>
      <c r="P20" s="98">
        <f t="shared" si="0"/>
        <v>14877.889095</v>
      </c>
    </row>
    <row r="21" spans="1:18" ht="31.5" customHeight="1" x14ac:dyDescent="0.2">
      <c r="A21" s="97" t="s">
        <v>294</v>
      </c>
      <c r="B21" s="20">
        <v>23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10</v>
      </c>
      <c r="J21" s="20">
        <v>2.9493710000000002</v>
      </c>
      <c r="K21" s="20">
        <v>7</v>
      </c>
      <c r="L21" s="20">
        <v>1.4617E-2</v>
      </c>
      <c r="M21" s="20">
        <v>0</v>
      </c>
      <c r="N21" s="20">
        <v>37.774088999999996</v>
      </c>
      <c r="O21" s="20">
        <v>0</v>
      </c>
      <c r="P21" s="98">
        <f t="shared" si="0"/>
        <v>80.738077000000004</v>
      </c>
    </row>
    <row r="22" spans="1:18" ht="15.75" x14ac:dyDescent="0.2">
      <c r="A22" s="97" t="s">
        <v>308</v>
      </c>
      <c r="B22" s="20">
        <v>124.189053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33</v>
      </c>
      <c r="J22" s="20">
        <v>68.117388000000005</v>
      </c>
      <c r="K22" s="20">
        <v>177.71589800000001</v>
      </c>
      <c r="L22" s="20">
        <v>46.600999999999999</v>
      </c>
      <c r="M22" s="20">
        <v>0</v>
      </c>
      <c r="N22" s="20">
        <v>0</v>
      </c>
      <c r="O22" s="20">
        <v>0</v>
      </c>
      <c r="P22" s="98">
        <f t="shared" si="0"/>
        <v>449.62333899999999</v>
      </c>
    </row>
    <row r="23" spans="1:18" ht="15.75" x14ac:dyDescent="0.2">
      <c r="A23" s="97" t="s">
        <v>296</v>
      </c>
      <c r="B23" s="20">
        <v>7041.7158149999996</v>
      </c>
      <c r="C23" s="20">
        <v>97.274891999999994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2.4577049999999998</v>
      </c>
      <c r="J23" s="20">
        <v>507.25847900000002</v>
      </c>
      <c r="K23" s="20">
        <v>62</v>
      </c>
      <c r="L23" s="20">
        <v>0</v>
      </c>
      <c r="M23" s="20">
        <v>0</v>
      </c>
      <c r="N23" s="20">
        <v>0</v>
      </c>
      <c r="O23" s="20">
        <v>6.046805</v>
      </c>
      <c r="P23" s="98">
        <f t="shared" si="0"/>
        <v>7716.7536959999998</v>
      </c>
    </row>
    <row r="24" spans="1:18" ht="15.75" x14ac:dyDescent="0.2">
      <c r="A24" s="97" t="s">
        <v>309</v>
      </c>
      <c r="B24" s="20">
        <v>2212</v>
      </c>
      <c r="C24" s="20">
        <v>85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98">
        <f t="shared" si="0"/>
        <v>2297</v>
      </c>
    </row>
    <row r="25" spans="1:18" ht="16.5" thickBot="1" x14ac:dyDescent="0.25">
      <c r="A25" s="264" t="s">
        <v>853</v>
      </c>
      <c r="B25" s="100">
        <f>+B18+B19+B20+B21+B22+B23+B24</f>
        <v>80030.422932000001</v>
      </c>
      <c r="C25" s="100">
        <f t="shared" ref="C25:O25" si="3">+C18+C19+C20+C21+C22+C23+C24</f>
        <v>8463.240561999999</v>
      </c>
      <c r="D25" s="100">
        <f t="shared" si="3"/>
        <v>57.695138999999998</v>
      </c>
      <c r="E25" s="100">
        <f t="shared" si="3"/>
        <v>530.65940399999999</v>
      </c>
      <c r="F25" s="100">
        <f t="shared" si="3"/>
        <v>140.71850699999999</v>
      </c>
      <c r="G25" s="100">
        <f t="shared" si="3"/>
        <v>1225.7959460000002</v>
      </c>
      <c r="H25" s="100">
        <f t="shared" si="3"/>
        <v>3776.1753629999998</v>
      </c>
      <c r="I25" s="100">
        <f t="shared" si="3"/>
        <v>792.4398000000001</v>
      </c>
      <c r="J25" s="100">
        <f t="shared" si="3"/>
        <v>6227.4812139999995</v>
      </c>
      <c r="K25" s="100">
        <f t="shared" si="3"/>
        <v>3231.4336310000003</v>
      </c>
      <c r="L25" s="100">
        <f t="shared" si="3"/>
        <v>3970.258069</v>
      </c>
      <c r="M25" s="100">
        <f t="shared" si="3"/>
        <v>553.85893799999997</v>
      </c>
      <c r="N25" s="100">
        <f t="shared" si="3"/>
        <v>1031.5514920000001</v>
      </c>
      <c r="O25" s="100">
        <f t="shared" si="3"/>
        <v>169.95433</v>
      </c>
      <c r="P25" s="98">
        <f t="shared" ref="P25" si="4">SUM(B25:O25)</f>
        <v>110201.68532700003</v>
      </c>
    </row>
    <row r="26" spans="1:18" ht="15.75" x14ac:dyDescent="0.2">
      <c r="A26" s="97" t="s">
        <v>310</v>
      </c>
      <c r="B26" s="20">
        <v>354980.46263899998</v>
      </c>
      <c r="C26" s="20">
        <v>31.364647999999999</v>
      </c>
      <c r="D26" s="20">
        <v>0</v>
      </c>
      <c r="E26" s="20">
        <v>0</v>
      </c>
      <c r="F26" s="20">
        <v>0</v>
      </c>
      <c r="G26" s="20">
        <v>0</v>
      </c>
      <c r="H26" s="20">
        <v>20.412001</v>
      </c>
      <c r="I26" s="20">
        <v>0.86225200000000002</v>
      </c>
      <c r="J26" s="20">
        <v>0</v>
      </c>
      <c r="K26" s="20">
        <v>4.1789399999999999</v>
      </c>
      <c r="L26" s="20">
        <v>0</v>
      </c>
      <c r="M26" s="20">
        <v>0</v>
      </c>
      <c r="N26" s="20">
        <v>12.555759</v>
      </c>
      <c r="O26" s="20">
        <v>0</v>
      </c>
      <c r="P26" s="98">
        <f t="shared" si="0"/>
        <v>355049.83623900003</v>
      </c>
    </row>
    <row r="27" spans="1:18" ht="16.5" thickBot="1" x14ac:dyDescent="0.25">
      <c r="A27" s="99" t="s">
        <v>132</v>
      </c>
      <c r="B27" s="100">
        <f>+B17+B25+B26</f>
        <v>805477.18172400002</v>
      </c>
      <c r="C27" s="100">
        <f t="shared" ref="C27:P27" si="5">+C17+C25+C26</f>
        <v>8911.5611730000001</v>
      </c>
      <c r="D27" s="100">
        <f t="shared" si="5"/>
        <v>149388.06297199999</v>
      </c>
      <c r="E27" s="100">
        <f t="shared" si="5"/>
        <v>8946.8121280000014</v>
      </c>
      <c r="F27" s="100">
        <f t="shared" si="5"/>
        <v>2734.621521</v>
      </c>
      <c r="G27" s="100">
        <f t="shared" si="5"/>
        <v>46751.536249000004</v>
      </c>
      <c r="H27" s="100">
        <f t="shared" si="5"/>
        <v>27431.752357999994</v>
      </c>
      <c r="I27" s="100">
        <f t="shared" si="5"/>
        <v>1172.5720590000001</v>
      </c>
      <c r="J27" s="100">
        <f t="shared" si="5"/>
        <v>13413.044400999999</v>
      </c>
      <c r="K27" s="100">
        <f t="shared" si="5"/>
        <v>12755.235762000002</v>
      </c>
      <c r="L27" s="100">
        <f t="shared" si="5"/>
        <v>23492.991348000003</v>
      </c>
      <c r="M27" s="100">
        <f t="shared" si="5"/>
        <v>1151.0943189999998</v>
      </c>
      <c r="N27" s="100">
        <f t="shared" si="5"/>
        <v>2453.9128579999997</v>
      </c>
      <c r="O27" s="100">
        <f t="shared" si="5"/>
        <v>1953.4834619999999</v>
      </c>
      <c r="P27" s="100">
        <f t="shared" si="5"/>
        <v>1106033.8623339999</v>
      </c>
      <c r="R27" s="306"/>
    </row>
    <row r="29" spans="1:18" ht="13.5" thickBo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8" ht="13.9" customHeight="1" x14ac:dyDescent="0.2">
      <c r="A30" s="386" t="s">
        <v>620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</row>
    <row r="31" spans="1:18" ht="13.9" customHeight="1" x14ac:dyDescent="0.2">
      <c r="A31" s="437" t="s">
        <v>270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9"/>
    </row>
    <row r="32" spans="1:18" ht="25.5" x14ac:dyDescent="0.2">
      <c r="A32" s="95" t="s">
        <v>302</v>
      </c>
      <c r="B32" s="355" t="s">
        <v>311</v>
      </c>
      <c r="C32" s="355" t="s">
        <v>312</v>
      </c>
      <c r="D32" s="355" t="s">
        <v>313</v>
      </c>
      <c r="E32" s="355" t="s">
        <v>138</v>
      </c>
      <c r="F32" s="355" t="s">
        <v>314</v>
      </c>
      <c r="G32" s="355" t="s">
        <v>315</v>
      </c>
      <c r="H32" s="19" t="s">
        <v>316</v>
      </c>
      <c r="I32" s="355" t="s">
        <v>317</v>
      </c>
      <c r="J32" s="355" t="s">
        <v>318</v>
      </c>
      <c r="K32" s="355" t="s">
        <v>607</v>
      </c>
      <c r="L32" s="355" t="s">
        <v>319</v>
      </c>
      <c r="M32" s="355" t="s">
        <v>320</v>
      </c>
      <c r="N32" s="355" t="s">
        <v>321</v>
      </c>
      <c r="O32" s="355" t="s">
        <v>322</v>
      </c>
      <c r="P32" s="356" t="s">
        <v>323</v>
      </c>
    </row>
    <row r="33" spans="1:16" ht="15.75" x14ac:dyDescent="0.2">
      <c r="A33" s="97" t="s">
        <v>303</v>
      </c>
      <c r="B33" s="20">
        <v>21219.732558</v>
      </c>
      <c r="C33" s="20">
        <v>141.987968</v>
      </c>
      <c r="D33" s="20">
        <v>53.963020999999998</v>
      </c>
      <c r="E33" s="20">
        <v>5745.1441420000001</v>
      </c>
      <c r="F33" s="20">
        <v>797.39540099999999</v>
      </c>
      <c r="G33" s="20">
        <v>40825.187284</v>
      </c>
      <c r="H33" s="20">
        <v>8832.9970659999999</v>
      </c>
      <c r="I33" s="20">
        <v>65.625313000000006</v>
      </c>
      <c r="J33" s="20">
        <v>893.41665499999999</v>
      </c>
      <c r="K33" s="20">
        <v>434.84605299999998</v>
      </c>
      <c r="L33" s="20">
        <v>16480.543392</v>
      </c>
      <c r="M33" s="20">
        <v>71.146046999999996</v>
      </c>
      <c r="N33" s="20">
        <v>653.46793600000001</v>
      </c>
      <c r="O33" s="20">
        <v>128.41449499999999</v>
      </c>
      <c r="P33" s="98">
        <f t="shared" ref="P33:P54" si="6">SUM(B33:O33)</f>
        <v>96343.867331000001</v>
      </c>
    </row>
    <row r="34" spans="1:16" ht="15.75" x14ac:dyDescent="0.2">
      <c r="A34" s="97" t="s">
        <v>275</v>
      </c>
      <c r="B34" s="20">
        <v>6589.5907360000001</v>
      </c>
      <c r="C34" s="20">
        <v>42.592860999999999</v>
      </c>
      <c r="D34" s="20">
        <v>43.190137999999997</v>
      </c>
      <c r="E34" s="20">
        <v>1965.9263120000001</v>
      </c>
      <c r="F34" s="20">
        <v>112.84355499999999</v>
      </c>
      <c r="G34" s="20">
        <v>895.356493</v>
      </c>
      <c r="H34" s="20">
        <v>1449.3308649999999</v>
      </c>
      <c r="I34" s="20">
        <v>102.214253</v>
      </c>
      <c r="J34" s="20">
        <v>278.41505999999998</v>
      </c>
      <c r="K34" s="20">
        <v>60.859062000000002</v>
      </c>
      <c r="L34" s="20">
        <v>1282.652439</v>
      </c>
      <c r="M34" s="20">
        <v>49.078958</v>
      </c>
      <c r="N34" s="20">
        <v>111.423738</v>
      </c>
      <c r="O34" s="20">
        <v>81.954250999999999</v>
      </c>
      <c r="P34" s="98">
        <f t="shared" si="6"/>
        <v>13065.428720999997</v>
      </c>
    </row>
    <row r="35" spans="1:16" ht="15.75" x14ac:dyDescent="0.2">
      <c r="A35" s="97" t="s">
        <v>264</v>
      </c>
      <c r="B35" s="20">
        <v>276.866691</v>
      </c>
      <c r="C35" s="20">
        <v>8.2707329999999999</v>
      </c>
      <c r="D35" s="20">
        <v>3.296764</v>
      </c>
      <c r="E35" s="20">
        <v>362.85018200000002</v>
      </c>
      <c r="F35" s="20">
        <v>14.84559</v>
      </c>
      <c r="G35" s="20">
        <v>2586.5953810000001</v>
      </c>
      <c r="H35" s="20">
        <v>546.68568900000002</v>
      </c>
      <c r="I35" s="20">
        <v>3.8423790000000002</v>
      </c>
      <c r="J35" s="20">
        <v>57.206707000000002</v>
      </c>
      <c r="K35" s="20">
        <v>27.256893999999999</v>
      </c>
      <c r="L35" s="20">
        <v>997.80347600000005</v>
      </c>
      <c r="M35" s="20">
        <v>4.1319499999999998</v>
      </c>
      <c r="N35" s="20">
        <v>37.131542000000003</v>
      </c>
      <c r="O35" s="20">
        <v>7.6551600000000004</v>
      </c>
      <c r="P35" s="98">
        <f t="shared" si="6"/>
        <v>4934.4391380000006</v>
      </c>
    </row>
    <row r="36" spans="1:16" ht="31.5" customHeight="1" x14ac:dyDescent="0.2">
      <c r="A36" s="97" t="s">
        <v>304</v>
      </c>
      <c r="B36" s="20">
        <v>126159.635776</v>
      </c>
      <c r="C36" s="20">
        <v>128.88520800000001</v>
      </c>
      <c r="D36" s="20">
        <v>146991.046497</v>
      </c>
      <c r="E36" s="20">
        <v>40.648111999999998</v>
      </c>
      <c r="F36" s="20">
        <v>633.85365200000001</v>
      </c>
      <c r="G36" s="20">
        <v>599.33984799999996</v>
      </c>
      <c r="H36" s="20">
        <v>11212.060498999999</v>
      </c>
      <c r="I36" s="20">
        <v>192.74837299999999</v>
      </c>
      <c r="J36" s="20">
        <v>5099.2872209999996</v>
      </c>
      <c r="K36" s="20">
        <v>8852.3041510000003</v>
      </c>
      <c r="L36" s="20">
        <v>50.194406999999998</v>
      </c>
      <c r="M36" s="20">
        <v>316.29438800000003</v>
      </c>
      <c r="N36" s="20">
        <v>434.32067999999998</v>
      </c>
      <c r="O36" s="20">
        <v>830.49135100000001</v>
      </c>
      <c r="P36" s="98">
        <f t="shared" si="6"/>
        <v>301541.11016299995</v>
      </c>
    </row>
    <row r="37" spans="1:16" ht="15.75" x14ac:dyDescent="0.2">
      <c r="A37" s="97" t="s">
        <v>283</v>
      </c>
      <c r="B37" s="20">
        <v>15524.024509999999</v>
      </c>
      <c r="C37" s="20">
        <v>8.1907999999999994</v>
      </c>
      <c r="D37" s="20">
        <v>1033.360721</v>
      </c>
      <c r="E37" s="20">
        <v>278.75126</v>
      </c>
      <c r="F37" s="20">
        <v>25.108681000000001</v>
      </c>
      <c r="G37" s="20">
        <v>61.967834000000003</v>
      </c>
      <c r="H37" s="20">
        <v>1400.1122190000001</v>
      </c>
      <c r="I37" s="20">
        <v>0</v>
      </c>
      <c r="J37" s="20">
        <v>4</v>
      </c>
      <c r="K37" s="20">
        <v>13.96</v>
      </c>
      <c r="L37" s="20">
        <v>77.028499999999994</v>
      </c>
      <c r="M37" s="20">
        <v>1.5517650000000001</v>
      </c>
      <c r="N37" s="20">
        <v>107.241805</v>
      </c>
      <c r="O37" s="20">
        <v>641.82957499999998</v>
      </c>
      <c r="P37" s="98">
        <f t="shared" si="6"/>
        <v>19177.127670000002</v>
      </c>
    </row>
    <row r="38" spans="1:16" ht="15.75" x14ac:dyDescent="0.2">
      <c r="A38" s="97" t="s">
        <v>284</v>
      </c>
      <c r="B38" s="20">
        <v>6053.6250190000001</v>
      </c>
      <c r="C38" s="20">
        <v>32.749763000000002</v>
      </c>
      <c r="D38" s="20">
        <v>1.6877219999999999</v>
      </c>
      <c r="E38" s="20">
        <v>0</v>
      </c>
      <c r="F38" s="20">
        <v>60</v>
      </c>
      <c r="G38" s="20">
        <v>556.23008900000002</v>
      </c>
      <c r="H38" s="20">
        <v>35.427385000000001</v>
      </c>
      <c r="I38" s="20">
        <v>2.6233080000000002</v>
      </c>
      <c r="J38" s="20">
        <v>772.82584799999995</v>
      </c>
      <c r="K38" s="20">
        <v>68.305000000000007</v>
      </c>
      <c r="L38" s="20">
        <v>0</v>
      </c>
      <c r="M38" s="20">
        <v>153.697338</v>
      </c>
      <c r="N38" s="20">
        <v>61.889342999999997</v>
      </c>
      <c r="O38" s="20">
        <v>0</v>
      </c>
      <c r="P38" s="98">
        <f t="shared" si="6"/>
        <v>7799.0608149999998</v>
      </c>
    </row>
    <row r="39" spans="1:16" ht="15.75" x14ac:dyDescent="0.2">
      <c r="A39" s="97" t="s">
        <v>285</v>
      </c>
      <c r="B39" s="20">
        <v>57.177954999999997</v>
      </c>
      <c r="C39" s="20">
        <v>46.303683999999997</v>
      </c>
      <c r="D39" s="20">
        <v>0</v>
      </c>
      <c r="E39" s="20">
        <v>0</v>
      </c>
      <c r="F39" s="20">
        <v>896.66533100000004</v>
      </c>
      <c r="G39" s="20">
        <v>0.42592600000000003</v>
      </c>
      <c r="H39" s="20">
        <v>11.845748</v>
      </c>
      <c r="I39" s="20">
        <v>11.603998000000001</v>
      </c>
      <c r="J39" s="20">
        <v>1.1015969999999999</v>
      </c>
      <c r="K39" s="20">
        <v>1.1767669999999999</v>
      </c>
      <c r="L39" s="20">
        <v>162.687636</v>
      </c>
      <c r="M39" s="20">
        <v>0.48910100000000001</v>
      </c>
      <c r="N39" s="20">
        <v>0.5</v>
      </c>
      <c r="O39" s="20">
        <v>19.605236999999999</v>
      </c>
      <c r="P39" s="98">
        <f t="shared" si="6"/>
        <v>1209.5829799999997</v>
      </c>
    </row>
    <row r="40" spans="1:16" ht="15.75" x14ac:dyDescent="0.2">
      <c r="A40" s="97" t="s">
        <v>305</v>
      </c>
      <c r="B40" s="20">
        <v>22015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98">
        <f t="shared" si="6"/>
        <v>22015</v>
      </c>
    </row>
    <row r="41" spans="1:16" ht="15.75" x14ac:dyDescent="0.2">
      <c r="A41" s="97" t="s">
        <v>287</v>
      </c>
      <c r="B41" s="20">
        <v>85662.432925000001</v>
      </c>
      <c r="C41" s="20">
        <v>2.3898489999999999</v>
      </c>
      <c r="D41" s="20">
        <v>0</v>
      </c>
      <c r="E41" s="20">
        <v>0.96208400000000005</v>
      </c>
      <c r="F41" s="20">
        <v>0</v>
      </c>
      <c r="G41" s="20">
        <v>0</v>
      </c>
      <c r="H41" s="20">
        <v>19.490786</v>
      </c>
      <c r="I41" s="20">
        <v>0.60020399999999996</v>
      </c>
      <c r="J41" s="20">
        <v>0.2089</v>
      </c>
      <c r="K41" s="20">
        <v>2.7999719999999999</v>
      </c>
      <c r="L41" s="20">
        <v>0.27500000000000002</v>
      </c>
      <c r="M41" s="20">
        <v>0</v>
      </c>
      <c r="N41" s="20">
        <v>2.5869610000000001</v>
      </c>
      <c r="O41" s="20">
        <v>0</v>
      </c>
      <c r="P41" s="98">
        <f t="shared" si="6"/>
        <v>85691.746680999975</v>
      </c>
    </row>
    <row r="42" spans="1:16" ht="15.75" x14ac:dyDescent="0.2">
      <c r="A42" s="97" t="s">
        <v>288</v>
      </c>
      <c r="B42" s="20">
        <v>74207.309412000002</v>
      </c>
      <c r="C42" s="20">
        <v>0</v>
      </c>
      <c r="D42" s="20">
        <v>42</v>
      </c>
      <c r="E42" s="20">
        <v>0.05</v>
      </c>
      <c r="F42" s="20">
        <v>0</v>
      </c>
      <c r="G42" s="20">
        <v>0</v>
      </c>
      <c r="H42" s="20">
        <v>75.093457000000001</v>
      </c>
      <c r="I42" s="20">
        <v>0</v>
      </c>
      <c r="J42" s="20">
        <v>5.6256969999999997</v>
      </c>
      <c r="K42" s="20">
        <v>1.2E-2</v>
      </c>
      <c r="L42" s="20">
        <v>403.9</v>
      </c>
      <c r="M42" s="20">
        <v>0.05</v>
      </c>
      <c r="N42" s="20">
        <v>1.5479999999999999E-3</v>
      </c>
      <c r="O42" s="20">
        <v>0</v>
      </c>
      <c r="P42" s="98">
        <f t="shared" si="6"/>
        <v>74734.042113999996</v>
      </c>
    </row>
    <row r="43" spans="1:16" ht="15.75" x14ac:dyDescent="0.2">
      <c r="A43" s="97" t="s">
        <v>289</v>
      </c>
      <c r="B43" s="20">
        <v>1169.0050000000001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98">
        <f t="shared" si="6"/>
        <v>1169.0050000000001</v>
      </c>
    </row>
    <row r="44" spans="1:16" ht="15.75" x14ac:dyDescent="0.2">
      <c r="A44" s="97" t="s">
        <v>290</v>
      </c>
      <c r="B44" s="20">
        <v>21843.599238999999</v>
      </c>
      <c r="C44" s="20">
        <v>5.5850970000000002</v>
      </c>
      <c r="D44" s="20">
        <v>1750.7159280000001</v>
      </c>
      <c r="E44" s="20">
        <v>21.820632</v>
      </c>
      <c r="F44" s="20">
        <v>53.190804</v>
      </c>
      <c r="G44" s="20">
        <v>0.63744800000000001</v>
      </c>
      <c r="H44" s="20">
        <v>40.113061999999999</v>
      </c>
      <c r="I44" s="20">
        <v>1.2179000000000001E-2</v>
      </c>
      <c r="J44" s="20">
        <v>38.584763000000002</v>
      </c>
      <c r="K44" s="20">
        <v>58.103292000000003</v>
      </c>
      <c r="L44" s="20">
        <v>59.079425000000001</v>
      </c>
      <c r="M44" s="20">
        <v>0.79583400000000004</v>
      </c>
      <c r="N44" s="20">
        <v>1.229619</v>
      </c>
      <c r="O44" s="20">
        <v>23.579063000000001</v>
      </c>
      <c r="P44" s="98">
        <f t="shared" si="6"/>
        <v>23897.046385000005</v>
      </c>
    </row>
    <row r="45" spans="1:16" ht="16.5" thickBot="1" x14ac:dyDescent="0.25">
      <c r="A45" s="264" t="s">
        <v>852</v>
      </c>
      <c r="B45" s="100">
        <f>+B33+B34+B35+B36+B37+B38+B39+B40+B41+B42+B43+B44</f>
        <v>380777.99982099998</v>
      </c>
      <c r="C45" s="100">
        <f t="shared" ref="C45" si="7">+C33+C34+C35+C36+C37+C38+C39+C40+C41+C42+C43+C44</f>
        <v>416.955963</v>
      </c>
      <c r="D45" s="100">
        <f t="shared" ref="D45" si="8">+D33+D34+D35+D36+D37+D38+D39+D40+D41+D42+D43+D44</f>
        <v>149919.26079100001</v>
      </c>
      <c r="E45" s="100">
        <f t="shared" ref="E45" si="9">+E33+E34+E35+E36+E37+E38+E39+E40+E41+E42+E43+E44</f>
        <v>8416.1527240000014</v>
      </c>
      <c r="F45" s="100">
        <f t="shared" ref="F45" si="10">+F33+F34+F35+F36+F37+F38+F39+F40+F41+F42+F43+F44</f>
        <v>2593.903014</v>
      </c>
      <c r="G45" s="100">
        <f t="shared" ref="G45" si="11">+G33+G34+G35+G36+G37+G38+G39+G40+G41+G42+G43+G44</f>
        <v>45525.740303000006</v>
      </c>
      <c r="H45" s="100">
        <f t="shared" ref="H45" si="12">+H33+H34+H35+H36+H37+H38+H39+H40+H41+H42+H43+H44</f>
        <v>23623.156775999993</v>
      </c>
      <c r="I45" s="100">
        <f t="shared" ref="I45" si="13">+I33+I34+I35+I36+I37+I38+I39+I40+I41+I42+I43+I44</f>
        <v>379.27000699999996</v>
      </c>
      <c r="J45" s="100">
        <f t="shared" ref="J45" si="14">+J33+J34+J35+J36+J37+J38+J39+J40+J41+J42+J43+J44</f>
        <v>7150.6724480000003</v>
      </c>
      <c r="K45" s="100">
        <f t="shared" ref="K45" si="15">+K33+K34+K35+K36+K37+K38+K39+K40+K41+K42+K43+K44</f>
        <v>9519.6231910000024</v>
      </c>
      <c r="L45" s="100">
        <f t="shared" ref="L45" si="16">+L33+L34+L35+L36+L37+L38+L39+L40+L41+L42+L43+L44</f>
        <v>19514.164275000003</v>
      </c>
      <c r="M45" s="100">
        <f t="shared" ref="M45" si="17">+M33+M34+M35+M36+M37+M38+M39+M40+M41+M42+M43+M44</f>
        <v>597.23538099999996</v>
      </c>
      <c r="N45" s="100">
        <f t="shared" ref="N45" si="18">+N33+N34+N35+N36+N37+N38+N39+N40+N41+N42+N43+N44</f>
        <v>1409.7931719999999</v>
      </c>
      <c r="O45" s="100">
        <f t="shared" ref="O45" si="19">+O33+O34+O35+O36+O37+O38+O39+O40+O41+O42+O43+O44</f>
        <v>1733.5291319999999</v>
      </c>
      <c r="P45" s="362">
        <f t="shared" ref="P45" si="20">SUM(B45:O45)</f>
        <v>651577.45699800004</v>
      </c>
    </row>
    <row r="46" spans="1:16" ht="15.75" x14ac:dyDescent="0.2">
      <c r="A46" s="97" t="s">
        <v>306</v>
      </c>
      <c r="B46" s="20">
        <v>516.47590500000001</v>
      </c>
      <c r="C46" s="20">
        <v>82.961382</v>
      </c>
      <c r="D46" s="20">
        <v>29.977761000000001</v>
      </c>
      <c r="E46" s="20">
        <v>530.65940399999999</v>
      </c>
      <c r="F46" s="20">
        <v>39.323506999999999</v>
      </c>
      <c r="G46" s="20">
        <v>58.385945999999997</v>
      </c>
      <c r="H46" s="20">
        <v>1122.839195</v>
      </c>
      <c r="I46" s="20">
        <v>269.129254</v>
      </c>
      <c r="J46" s="20">
        <v>776.94184600000006</v>
      </c>
      <c r="K46" s="20">
        <v>0.32219900000000001</v>
      </c>
      <c r="L46" s="20">
        <v>3922.780718</v>
      </c>
      <c r="M46" s="20">
        <v>58.105324000000003</v>
      </c>
      <c r="N46" s="20">
        <v>504.251575</v>
      </c>
      <c r="O46" s="20">
        <v>0.88065199999999999</v>
      </c>
      <c r="P46" s="98">
        <f t="shared" si="6"/>
        <v>7913.0346680000002</v>
      </c>
    </row>
    <row r="47" spans="1:16" ht="28.9" customHeight="1" x14ac:dyDescent="0.2">
      <c r="A47" s="97" t="s">
        <v>307</v>
      </c>
      <c r="B47" s="20">
        <v>57003.853797000003</v>
      </c>
      <c r="C47" s="20">
        <v>274.84714500000001</v>
      </c>
      <c r="D47" s="20">
        <v>27.717378</v>
      </c>
      <c r="E47" s="20">
        <v>0</v>
      </c>
      <c r="F47" s="20">
        <v>101.395</v>
      </c>
      <c r="G47" s="20">
        <v>1167.4100000000001</v>
      </c>
      <c r="H47" s="20">
        <v>2652.7361679999999</v>
      </c>
      <c r="I47" s="20">
        <v>481.274517</v>
      </c>
      <c r="J47" s="20">
        <v>3369.5052690000002</v>
      </c>
      <c r="K47" s="20">
        <v>2968.1750780000002</v>
      </c>
      <c r="L47" s="20">
        <v>0</v>
      </c>
      <c r="M47" s="20">
        <v>196.341173</v>
      </c>
      <c r="N47" s="20">
        <v>4.605683</v>
      </c>
      <c r="O47" s="20">
        <v>163.02687299999999</v>
      </c>
      <c r="P47" s="98">
        <f t="shared" si="6"/>
        <v>68410.888080999997</v>
      </c>
    </row>
    <row r="48" spans="1:16" ht="15.75" x14ac:dyDescent="0.2">
      <c r="A48" s="97" t="s">
        <v>293</v>
      </c>
      <c r="B48" s="20">
        <v>5115.6046820000001</v>
      </c>
      <c r="C48" s="20">
        <v>7969.7715420000004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1038.5742279999999</v>
      </c>
      <c r="K48" s="20">
        <v>16.220455999999999</v>
      </c>
      <c r="L48" s="20">
        <v>0</v>
      </c>
      <c r="M48" s="20">
        <v>299.412441</v>
      </c>
      <c r="N48" s="20">
        <v>484.92014499999999</v>
      </c>
      <c r="O48" s="20">
        <v>0</v>
      </c>
      <c r="P48" s="98">
        <f t="shared" si="6"/>
        <v>14924.503493999999</v>
      </c>
    </row>
    <row r="49" spans="1:18" ht="31.5" customHeight="1" x14ac:dyDescent="0.2">
      <c r="A49" s="97" t="s">
        <v>294</v>
      </c>
      <c r="B49" s="20">
        <v>23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10</v>
      </c>
      <c r="J49" s="20">
        <v>2.9493710000000002</v>
      </c>
      <c r="K49" s="20">
        <v>7</v>
      </c>
      <c r="L49" s="20">
        <v>1.4617E-2</v>
      </c>
      <c r="M49" s="20">
        <v>0</v>
      </c>
      <c r="N49" s="20">
        <v>37.774088999999996</v>
      </c>
      <c r="O49" s="20">
        <v>0</v>
      </c>
      <c r="P49" s="98">
        <f t="shared" si="6"/>
        <v>80.738077000000004</v>
      </c>
    </row>
    <row r="50" spans="1:18" ht="15.75" x14ac:dyDescent="0.2">
      <c r="A50" s="97" t="s">
        <v>308</v>
      </c>
      <c r="B50" s="20">
        <v>124.189053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33</v>
      </c>
      <c r="J50" s="20">
        <v>68.117388000000005</v>
      </c>
      <c r="K50" s="20">
        <v>177.71589800000001</v>
      </c>
      <c r="L50" s="20">
        <v>46.600999999999999</v>
      </c>
      <c r="M50" s="20">
        <v>0</v>
      </c>
      <c r="N50" s="20">
        <v>0</v>
      </c>
      <c r="O50" s="20">
        <v>0</v>
      </c>
      <c r="P50" s="98">
        <f t="shared" si="6"/>
        <v>449.62333899999999</v>
      </c>
    </row>
    <row r="51" spans="1:18" ht="15.75" x14ac:dyDescent="0.2">
      <c r="A51" s="97" t="s">
        <v>296</v>
      </c>
      <c r="B51" s="20">
        <v>7490.1288880000002</v>
      </c>
      <c r="C51" s="20">
        <v>97.274891999999994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2.4577049999999998</v>
      </c>
      <c r="J51" s="20">
        <v>507.25848300000001</v>
      </c>
      <c r="K51" s="20">
        <v>62</v>
      </c>
      <c r="L51" s="20">
        <v>0</v>
      </c>
      <c r="M51" s="20">
        <v>0</v>
      </c>
      <c r="N51" s="20">
        <v>0</v>
      </c>
      <c r="O51" s="20">
        <v>6.046805</v>
      </c>
      <c r="P51" s="98">
        <f t="shared" si="6"/>
        <v>8165.1667729999999</v>
      </c>
    </row>
    <row r="52" spans="1:18" ht="15.75" x14ac:dyDescent="0.2">
      <c r="A52" s="97" t="s">
        <v>309</v>
      </c>
      <c r="B52" s="20">
        <v>14712</v>
      </c>
      <c r="C52" s="20">
        <v>85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98">
        <f t="shared" si="6"/>
        <v>14797</v>
      </c>
    </row>
    <row r="53" spans="1:18" ht="16.5" thickBot="1" x14ac:dyDescent="0.25">
      <c r="A53" s="264" t="s">
        <v>853</v>
      </c>
      <c r="B53" s="100">
        <f>+B46+B47+B48+B49+B50+B51+B52</f>
        <v>84985.252325000009</v>
      </c>
      <c r="C53" s="100">
        <f t="shared" ref="C53" si="21">+C46+C47+C48+C49+C50+C51+C52</f>
        <v>8509.8549609999991</v>
      </c>
      <c r="D53" s="100">
        <f t="shared" ref="D53" si="22">+D46+D47+D48+D49+D50+D51+D52</f>
        <v>57.695138999999998</v>
      </c>
      <c r="E53" s="100">
        <f t="shared" ref="E53" si="23">+E46+E47+E48+E49+E50+E51+E52</f>
        <v>530.65940399999999</v>
      </c>
      <c r="F53" s="100">
        <f t="shared" ref="F53" si="24">+F46+F47+F48+F49+F50+F51+F52</f>
        <v>140.71850699999999</v>
      </c>
      <c r="G53" s="100">
        <f t="shared" ref="G53" si="25">+G46+G47+G48+G49+G50+G51+G52</f>
        <v>1225.7959460000002</v>
      </c>
      <c r="H53" s="100">
        <f t="shared" ref="H53" si="26">+H46+H47+H48+H49+H50+H51+H52</f>
        <v>3775.5753629999999</v>
      </c>
      <c r="I53" s="100">
        <f t="shared" ref="I53" si="27">+I46+I47+I48+I49+I50+I51+I52</f>
        <v>795.86147600000004</v>
      </c>
      <c r="J53" s="100">
        <f t="shared" ref="J53" si="28">+J46+J47+J48+J49+J50+J51+J52</f>
        <v>5763.3465849999993</v>
      </c>
      <c r="K53" s="100">
        <f t="shared" ref="K53" si="29">+K46+K47+K48+K49+K50+K51+K52</f>
        <v>3231.4336310000003</v>
      </c>
      <c r="L53" s="100">
        <f t="shared" ref="L53" si="30">+L46+L47+L48+L49+L50+L51+L52</f>
        <v>3969.3963349999999</v>
      </c>
      <c r="M53" s="100">
        <f t="shared" ref="M53" si="31">+M46+M47+M48+M49+M50+M51+M52</f>
        <v>553.85893799999997</v>
      </c>
      <c r="N53" s="100">
        <f t="shared" ref="N53" si="32">+N46+N47+N48+N49+N50+N51+N52</f>
        <v>1031.5514920000001</v>
      </c>
      <c r="O53" s="100">
        <f t="shared" ref="O53" si="33">+O46+O47+O48+O49+O50+O51+O52</f>
        <v>169.95433</v>
      </c>
      <c r="P53" s="98">
        <f t="shared" ref="P53" si="34">SUM(B53:O53)</f>
        <v>114740.95443200001</v>
      </c>
    </row>
    <row r="54" spans="1:18" ht="15.75" x14ac:dyDescent="0.2">
      <c r="A54" s="97" t="s">
        <v>310</v>
      </c>
      <c r="B54" s="20">
        <v>354980.46263899998</v>
      </c>
      <c r="C54" s="20">
        <v>31.364647999999999</v>
      </c>
      <c r="D54" s="20">
        <v>0</v>
      </c>
      <c r="E54" s="20">
        <v>0</v>
      </c>
      <c r="F54" s="20">
        <v>0</v>
      </c>
      <c r="G54" s="20">
        <v>0</v>
      </c>
      <c r="H54" s="20">
        <v>20.412001</v>
      </c>
      <c r="I54" s="20">
        <v>0.86225200000000002</v>
      </c>
      <c r="J54" s="20">
        <v>0</v>
      </c>
      <c r="K54" s="20">
        <v>4.1789399999999999</v>
      </c>
      <c r="L54" s="20">
        <v>0</v>
      </c>
      <c r="M54" s="20">
        <v>0</v>
      </c>
      <c r="N54" s="20">
        <v>12.488089</v>
      </c>
      <c r="O54" s="20">
        <v>0</v>
      </c>
      <c r="P54" s="98">
        <f t="shared" si="6"/>
        <v>355049.76856900001</v>
      </c>
    </row>
    <row r="55" spans="1:18" ht="16.5" thickBot="1" x14ac:dyDescent="0.25">
      <c r="A55" s="99" t="s">
        <v>132</v>
      </c>
      <c r="B55" s="100">
        <f>+B45+B53+B54</f>
        <v>820743.71478499996</v>
      </c>
      <c r="C55" s="100">
        <f t="shared" ref="C55:P55" si="35">+C45+C53+C54</f>
        <v>8958.1755720000001</v>
      </c>
      <c r="D55" s="100">
        <f t="shared" si="35"/>
        <v>149976.95593</v>
      </c>
      <c r="E55" s="100">
        <f t="shared" si="35"/>
        <v>8946.8121280000014</v>
      </c>
      <c r="F55" s="100">
        <f t="shared" si="35"/>
        <v>2734.621521</v>
      </c>
      <c r="G55" s="100">
        <f t="shared" si="35"/>
        <v>46751.536249000004</v>
      </c>
      <c r="H55" s="100">
        <f t="shared" si="35"/>
        <v>27419.144139999993</v>
      </c>
      <c r="I55" s="100">
        <f t="shared" si="35"/>
        <v>1175.993735</v>
      </c>
      <c r="J55" s="100">
        <f t="shared" si="35"/>
        <v>12914.019033</v>
      </c>
      <c r="K55" s="100">
        <f t="shared" si="35"/>
        <v>12755.235762000002</v>
      </c>
      <c r="L55" s="100">
        <f t="shared" si="35"/>
        <v>23483.560610000004</v>
      </c>
      <c r="M55" s="100">
        <f t="shared" si="35"/>
        <v>1151.0943189999998</v>
      </c>
      <c r="N55" s="100">
        <f t="shared" si="35"/>
        <v>2453.8327530000001</v>
      </c>
      <c r="O55" s="100">
        <f t="shared" si="35"/>
        <v>1903.4834619999999</v>
      </c>
      <c r="P55" s="100">
        <f t="shared" si="35"/>
        <v>1121368.1799990002</v>
      </c>
      <c r="R55" s="306"/>
    </row>
    <row r="57" spans="1:18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8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8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8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8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8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8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8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</sheetData>
  <mergeCells count="4">
    <mergeCell ref="A2:P2"/>
    <mergeCell ref="A3:P3"/>
    <mergeCell ref="A30:P30"/>
    <mergeCell ref="A31:P31"/>
  </mergeCells>
  <printOptions horizontalCentered="1" verticalCentered="1"/>
  <pageMargins left="0" right="0" top="0" bottom="0" header="0.31496062992125984" footer="0.31496062992125984"/>
  <pageSetup paperSize="9" scale="70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W479"/>
  <sheetViews>
    <sheetView zoomScale="110" zoomScaleNormal="110" zoomScaleSheetLayoutView="70" workbookViewId="0">
      <pane ySplit="3" topLeftCell="A4" activePane="bottomLeft" state="frozen"/>
      <selection activeCell="BA57" sqref="BA57"/>
      <selection pane="bottomLeft" activeCell="H10" sqref="H10"/>
    </sheetView>
  </sheetViews>
  <sheetFormatPr defaultColWidth="10.7109375" defaultRowHeight="12.75" x14ac:dyDescent="0.2"/>
  <cols>
    <col min="1" max="1" width="4" style="265" customWidth="1"/>
    <col min="2" max="2" width="45.140625" style="110" customWidth="1"/>
    <col min="3" max="3" width="12.5703125" style="263" customWidth="1"/>
    <col min="4" max="4" width="14.28515625" style="263" customWidth="1"/>
    <col min="5" max="5" width="12.5703125" style="263" customWidth="1"/>
    <col min="6" max="6" width="21.42578125" style="263" customWidth="1"/>
    <col min="7" max="7" width="15" style="263" customWidth="1"/>
    <col min="8" max="8" width="15.28515625" style="263" customWidth="1"/>
    <col min="9" max="9" width="11.42578125" style="263" customWidth="1"/>
    <col min="10" max="10" width="17.28515625" style="263" customWidth="1"/>
    <col min="11" max="11" width="12.7109375" style="265" customWidth="1"/>
    <col min="12" max="16384" width="10.7109375" style="265"/>
  </cols>
  <sheetData>
    <row r="1" spans="1:19 16243:16247" ht="16.5" customHeight="1" x14ac:dyDescent="0.2">
      <c r="B1" s="116" t="s">
        <v>704</v>
      </c>
      <c r="C1" s="116"/>
      <c r="D1" s="116"/>
      <c r="E1" s="116"/>
      <c r="F1" s="116"/>
      <c r="G1" s="116"/>
      <c r="H1" s="116"/>
      <c r="I1" s="116"/>
      <c r="J1" s="116"/>
    </row>
    <row r="2" spans="1:19 16243:16247" s="263" customFormat="1" ht="18" customHeight="1" x14ac:dyDescent="0.2">
      <c r="A2" s="265"/>
      <c r="B2" s="109"/>
      <c r="C2" s="441" t="s">
        <v>567</v>
      </c>
      <c r="D2" s="442"/>
      <c r="E2" s="442"/>
      <c r="F2" s="443"/>
      <c r="G2" s="441" t="s">
        <v>568</v>
      </c>
      <c r="H2" s="442"/>
      <c r="I2" s="442"/>
      <c r="J2" s="443"/>
      <c r="WZS2" s="265"/>
      <c r="WZT2" s="265"/>
      <c r="WZU2" s="265"/>
      <c r="WZV2" s="265"/>
      <c r="WZW2" s="265"/>
    </row>
    <row r="3" spans="1:19 16243:16247" s="263" customFormat="1" ht="88.5" customHeight="1" x14ac:dyDescent="0.2">
      <c r="A3" s="265"/>
      <c r="B3" s="316" t="s">
        <v>0</v>
      </c>
      <c r="C3" s="6" t="s">
        <v>624</v>
      </c>
      <c r="D3" s="317" t="s">
        <v>707</v>
      </c>
      <c r="E3" s="6" t="s">
        <v>498</v>
      </c>
      <c r="F3" s="6" t="s">
        <v>703</v>
      </c>
      <c r="G3" s="6" t="s">
        <v>624</v>
      </c>
      <c r="H3" s="317" t="s">
        <v>707</v>
      </c>
      <c r="I3" s="6" t="s">
        <v>498</v>
      </c>
      <c r="J3" s="6" t="s">
        <v>703</v>
      </c>
      <c r="WZS3" s="265"/>
      <c r="WZT3" s="265"/>
      <c r="WZU3" s="265"/>
      <c r="WZV3" s="265"/>
      <c r="WZW3" s="265"/>
    </row>
    <row r="4" spans="1:19 16243:16247" s="263" customFormat="1" x14ac:dyDescent="0.2">
      <c r="A4" s="265"/>
      <c r="B4" s="264" t="s">
        <v>1</v>
      </c>
      <c r="C4" s="264">
        <f>C5+C6+C7+C8+C9+C11</f>
        <v>97329.672571999996</v>
      </c>
      <c r="D4" s="264">
        <f t="shared" ref="D4:J4" si="0">D5+D6+D7+D8+D9+D11</f>
        <v>7.1201160000000012</v>
      </c>
      <c r="E4" s="264">
        <f t="shared" si="0"/>
        <v>967.06499499999995</v>
      </c>
      <c r="F4" s="264">
        <f t="shared" si="0"/>
        <v>98303.85768299998</v>
      </c>
      <c r="G4" s="264">
        <f t="shared" si="0"/>
        <v>97333.177265999999</v>
      </c>
      <c r="H4" s="264">
        <f t="shared" si="0"/>
        <v>7.1201160000000012</v>
      </c>
      <c r="I4" s="264">
        <f t="shared" si="0"/>
        <v>967.06499499999995</v>
      </c>
      <c r="J4" s="264">
        <f t="shared" si="0"/>
        <v>98307.362376999983</v>
      </c>
      <c r="WZS4" s="265"/>
      <c r="WZT4" s="265"/>
      <c r="WZU4" s="265"/>
      <c r="WZV4" s="265"/>
      <c r="WZW4" s="265"/>
    </row>
    <row r="5" spans="1:19 16243:16247" s="263" customFormat="1" x14ac:dyDescent="0.2">
      <c r="A5" s="265"/>
      <c r="B5" s="343" t="s">
        <v>2</v>
      </c>
      <c r="C5" s="129">
        <v>62829.500554999991</v>
      </c>
      <c r="D5" s="129">
        <v>5.6653540000000007</v>
      </c>
      <c r="E5" s="129">
        <v>438.96995999999996</v>
      </c>
      <c r="F5" s="129">
        <v>63274.135868999991</v>
      </c>
      <c r="G5" s="129">
        <v>62829.811154999996</v>
      </c>
      <c r="H5" s="129">
        <v>5.6653540000000007</v>
      </c>
      <c r="I5" s="129">
        <v>438.96995999999996</v>
      </c>
      <c r="J5" s="129">
        <v>63274.446468999995</v>
      </c>
      <c r="WZS5" s="265"/>
      <c r="WZT5" s="265"/>
      <c r="WZU5" s="265"/>
      <c r="WZV5" s="265"/>
      <c r="WZW5" s="265"/>
    </row>
    <row r="6" spans="1:19 16243:16247" s="263" customFormat="1" x14ac:dyDescent="0.2">
      <c r="A6" s="265"/>
      <c r="B6" s="343" t="s">
        <v>3</v>
      </c>
      <c r="C6" s="252">
        <v>3337.0409709999999</v>
      </c>
      <c r="D6" s="252">
        <v>0</v>
      </c>
      <c r="E6" s="252">
        <v>416.6</v>
      </c>
      <c r="F6" s="252">
        <v>3753.6409709999998</v>
      </c>
      <c r="G6" s="252">
        <v>3337.0409709999999</v>
      </c>
      <c r="H6" s="252">
        <v>0</v>
      </c>
      <c r="I6" s="252">
        <v>416.6</v>
      </c>
      <c r="J6" s="252">
        <v>3753.6409709999998</v>
      </c>
      <c r="WZS6" s="265"/>
      <c r="WZT6" s="265"/>
      <c r="WZU6" s="265"/>
      <c r="WZV6" s="265"/>
      <c r="WZW6" s="265"/>
    </row>
    <row r="7" spans="1:19 16243:16247" s="263" customFormat="1" ht="25.5" x14ac:dyDescent="0.2">
      <c r="A7" s="265"/>
      <c r="B7" s="343" t="s">
        <v>773</v>
      </c>
      <c r="C7" s="252">
        <v>321.833708</v>
      </c>
      <c r="D7" s="252">
        <v>0</v>
      </c>
      <c r="E7" s="252">
        <v>35.987135000000002</v>
      </c>
      <c r="F7" s="252">
        <v>357.82084300000002</v>
      </c>
      <c r="G7" s="252">
        <v>321.833708</v>
      </c>
      <c r="H7" s="252">
        <v>0</v>
      </c>
      <c r="I7" s="252">
        <v>35.987135000000002</v>
      </c>
      <c r="J7" s="252">
        <v>357.82084300000002</v>
      </c>
      <c r="WZS7" s="265"/>
      <c r="WZT7" s="265"/>
      <c r="WZU7" s="265"/>
      <c r="WZV7" s="265"/>
      <c r="WZW7" s="265"/>
    </row>
    <row r="8" spans="1:19 16243:16247" s="263" customFormat="1" x14ac:dyDescent="0.2">
      <c r="A8" s="265"/>
      <c r="B8" s="343" t="s">
        <v>4</v>
      </c>
      <c r="C8" s="252">
        <v>787.11872800000003</v>
      </c>
      <c r="D8" s="252">
        <v>0</v>
      </c>
      <c r="E8" s="252">
        <v>0</v>
      </c>
      <c r="F8" s="252">
        <v>787.11872800000003</v>
      </c>
      <c r="G8" s="252">
        <v>790.61872800000003</v>
      </c>
      <c r="H8" s="252">
        <v>0</v>
      </c>
      <c r="I8" s="252">
        <v>0</v>
      </c>
      <c r="J8" s="252">
        <v>790.61872800000003</v>
      </c>
      <c r="WZS8" s="265"/>
      <c r="WZT8" s="265"/>
      <c r="WZU8" s="265"/>
      <c r="WZV8" s="265"/>
      <c r="WZW8" s="265"/>
    </row>
    <row r="9" spans="1:19 16243:16247" s="263" customFormat="1" x14ac:dyDescent="0.2">
      <c r="A9" s="265"/>
      <c r="B9" s="343" t="s">
        <v>5</v>
      </c>
      <c r="C9" s="253">
        <v>29040.538045000001</v>
      </c>
      <c r="D9" s="253">
        <v>1.4547620000000001</v>
      </c>
      <c r="E9" s="253">
        <v>75.507900000000006</v>
      </c>
      <c r="F9" s="253">
        <v>29117.500707000003</v>
      </c>
      <c r="G9" s="253">
        <v>29040.232139</v>
      </c>
      <c r="H9" s="253">
        <v>1.4547620000000001</v>
      </c>
      <c r="I9" s="253">
        <v>75.507900000000006</v>
      </c>
      <c r="J9" s="253">
        <v>29117.194801000001</v>
      </c>
      <c r="WZS9" s="265"/>
      <c r="WZT9" s="265"/>
      <c r="WZU9" s="265"/>
      <c r="WZV9" s="265"/>
      <c r="WZW9" s="265"/>
    </row>
    <row r="10" spans="1:19 16243:16247" s="263" customFormat="1" x14ac:dyDescent="0.2">
      <c r="A10" s="265"/>
      <c r="B10" s="372" t="s">
        <v>6</v>
      </c>
      <c r="C10" s="253">
        <v>10800</v>
      </c>
      <c r="D10" s="253">
        <v>0</v>
      </c>
      <c r="E10" s="253">
        <v>0</v>
      </c>
      <c r="F10" s="253">
        <v>10800</v>
      </c>
      <c r="G10" s="253">
        <v>10800</v>
      </c>
      <c r="H10" s="253">
        <v>0</v>
      </c>
      <c r="I10" s="253">
        <v>0</v>
      </c>
      <c r="J10" s="253">
        <v>10800</v>
      </c>
      <c r="WZS10" s="265"/>
      <c r="WZT10" s="265"/>
      <c r="WZU10" s="265"/>
      <c r="WZV10" s="265"/>
      <c r="WZW10" s="265"/>
    </row>
    <row r="11" spans="1:19 16243:16247" s="263" customFormat="1" x14ac:dyDescent="0.2">
      <c r="A11" s="265"/>
      <c r="B11" s="343" t="s">
        <v>7</v>
      </c>
      <c r="C11" s="252">
        <v>1013.640565</v>
      </c>
      <c r="D11" s="252">
        <v>0</v>
      </c>
      <c r="E11" s="252">
        <v>0</v>
      </c>
      <c r="F11" s="252">
        <v>1013.640565</v>
      </c>
      <c r="G11" s="252">
        <v>1013.640565</v>
      </c>
      <c r="H11" s="252">
        <v>0</v>
      </c>
      <c r="I11" s="252">
        <v>0</v>
      </c>
      <c r="J11" s="252">
        <v>1013.640565</v>
      </c>
      <c r="WZS11" s="265"/>
      <c r="WZT11" s="265"/>
      <c r="WZU11" s="265"/>
      <c r="WZV11" s="265"/>
      <c r="WZW11" s="265"/>
    </row>
    <row r="12" spans="1:19 16243:16247" s="263" customFormat="1" x14ac:dyDescent="0.2">
      <c r="A12" s="265"/>
      <c r="B12" s="372" t="s">
        <v>8</v>
      </c>
      <c r="C12" s="252">
        <v>378.59135700000002</v>
      </c>
      <c r="D12" s="252">
        <v>0</v>
      </c>
      <c r="E12" s="252">
        <v>0</v>
      </c>
      <c r="F12" s="252">
        <v>378.59135700000002</v>
      </c>
      <c r="G12" s="252">
        <v>378.59135700000002</v>
      </c>
      <c r="H12" s="252">
        <v>0</v>
      </c>
      <c r="I12" s="252">
        <v>0</v>
      </c>
      <c r="J12" s="252">
        <v>378.59135700000002</v>
      </c>
      <c r="WZS12" s="265"/>
      <c r="WZT12" s="265"/>
      <c r="WZU12" s="265"/>
      <c r="WZV12" s="265"/>
      <c r="WZW12" s="265"/>
    </row>
    <row r="13" spans="1:19 16243:16247" s="263" customFormat="1" x14ac:dyDescent="0.2">
      <c r="A13" s="265"/>
      <c r="B13" s="372" t="s">
        <v>9</v>
      </c>
      <c r="C13" s="252">
        <v>605.67936399999996</v>
      </c>
      <c r="D13" s="252">
        <v>0</v>
      </c>
      <c r="E13" s="252">
        <v>0</v>
      </c>
      <c r="F13" s="252">
        <v>605.67936399999996</v>
      </c>
      <c r="G13" s="252">
        <v>605.67936399999996</v>
      </c>
      <c r="H13" s="252">
        <v>0</v>
      </c>
      <c r="I13" s="252">
        <v>0</v>
      </c>
      <c r="J13" s="252">
        <v>605.67936399999996</v>
      </c>
      <c r="WZS13" s="265"/>
      <c r="WZT13" s="265"/>
      <c r="WZU13" s="265"/>
      <c r="WZV13" s="265"/>
      <c r="WZW13" s="265"/>
    </row>
    <row r="14" spans="1:19 16243:16247" s="263" customFormat="1" x14ac:dyDescent="0.2">
      <c r="A14" s="265"/>
      <c r="B14" s="372" t="s">
        <v>10</v>
      </c>
      <c r="C14" s="252">
        <v>29.369844000000057</v>
      </c>
      <c r="D14" s="252">
        <v>0</v>
      </c>
      <c r="E14" s="252">
        <v>0</v>
      </c>
      <c r="F14" s="252">
        <v>29.369844000000057</v>
      </c>
      <c r="G14" s="252">
        <v>29.369844000000057</v>
      </c>
      <c r="H14" s="252">
        <v>0</v>
      </c>
      <c r="I14" s="252">
        <v>0</v>
      </c>
      <c r="J14" s="252">
        <v>29.369844000000057</v>
      </c>
      <c r="WZS14" s="265"/>
      <c r="WZT14" s="265"/>
      <c r="WZU14" s="265"/>
      <c r="WZV14" s="265"/>
      <c r="WZW14" s="265"/>
    </row>
    <row r="15" spans="1:19 16243:16247" s="263" customFormat="1" x14ac:dyDescent="0.2">
      <c r="A15" s="265"/>
      <c r="B15" s="264" t="s">
        <v>12</v>
      </c>
      <c r="C15" s="264">
        <f>C16+C17+C18+C19+C24+C25+C29+C30+C34+C41+C46+C47+C48+C49+C50+C51+C52+C26</f>
        <v>13932.381152999997</v>
      </c>
      <c r="D15" s="264">
        <f t="shared" ref="D15:J15" si="1">D16+D17+D18+D19+D24+D25+D29+D30+D34+D41+D46+D47+D48+D49+D50+D51+D52+D26</f>
        <v>35.091124000000001</v>
      </c>
      <c r="E15" s="264">
        <f t="shared" si="1"/>
        <v>842.24046899999996</v>
      </c>
      <c r="F15" s="264">
        <f t="shared" si="1"/>
        <v>14809.712745999997</v>
      </c>
      <c r="G15" s="264">
        <f t="shared" si="1"/>
        <v>14194.157775999998</v>
      </c>
      <c r="H15" s="264">
        <f t="shared" si="1"/>
        <v>35.091124000000001</v>
      </c>
      <c r="I15" s="264">
        <f t="shared" si="1"/>
        <v>842.24046899999996</v>
      </c>
      <c r="J15" s="264">
        <f t="shared" si="1"/>
        <v>15071.489369000001</v>
      </c>
      <c r="WZS15" s="265"/>
      <c r="WZT15" s="265"/>
      <c r="WZU15" s="265"/>
      <c r="WZV15" s="265"/>
      <c r="WZW15" s="265"/>
    </row>
    <row r="16" spans="1:19 16243:16247" s="263" customFormat="1" x14ac:dyDescent="0.2">
      <c r="A16" s="265"/>
      <c r="B16" s="343" t="s">
        <v>944</v>
      </c>
      <c r="C16" s="252">
        <v>216.89778999999999</v>
      </c>
      <c r="D16" s="252">
        <v>0</v>
      </c>
      <c r="E16" s="252">
        <v>0</v>
      </c>
      <c r="F16" s="252">
        <v>216.89778999999999</v>
      </c>
      <c r="G16" s="252">
        <v>216.89778999999999</v>
      </c>
      <c r="H16" s="252">
        <v>0</v>
      </c>
      <c r="I16" s="252">
        <v>0</v>
      </c>
      <c r="J16" s="252">
        <v>216.89778999999999</v>
      </c>
      <c r="L16" s="102"/>
      <c r="M16" s="102"/>
      <c r="N16" s="102"/>
      <c r="O16" s="102"/>
      <c r="P16" s="102"/>
      <c r="Q16" s="102"/>
      <c r="R16" s="102"/>
      <c r="S16" s="102"/>
      <c r="WZS16" s="265"/>
      <c r="WZT16" s="265"/>
      <c r="WZU16" s="265"/>
      <c r="WZV16" s="265"/>
      <c r="WZW16" s="265"/>
    </row>
    <row r="17" spans="1:11 16243:16247" s="263" customFormat="1" ht="25.5" x14ac:dyDescent="0.2">
      <c r="A17" s="265"/>
      <c r="B17" s="343" t="s">
        <v>945</v>
      </c>
      <c r="C17" s="252">
        <v>108.41384100000001</v>
      </c>
      <c r="D17" s="252">
        <v>0</v>
      </c>
      <c r="E17" s="252">
        <v>0</v>
      </c>
      <c r="F17" s="252">
        <v>108.41384100000001</v>
      </c>
      <c r="G17" s="252">
        <v>108.41384100000001</v>
      </c>
      <c r="H17" s="252">
        <v>0</v>
      </c>
      <c r="I17" s="252">
        <v>0</v>
      </c>
      <c r="J17" s="252">
        <v>108.41384100000001</v>
      </c>
      <c r="WZS17" s="265"/>
      <c r="WZT17" s="265"/>
      <c r="WZU17" s="265"/>
      <c r="WZV17" s="265"/>
      <c r="WZW17" s="265"/>
    </row>
    <row r="18" spans="1:11 16243:16247" s="263" customFormat="1" ht="25.5" x14ac:dyDescent="0.2">
      <c r="A18" s="265"/>
      <c r="B18" s="343" t="s">
        <v>946</v>
      </c>
      <c r="C18" s="252">
        <v>167.21123499999999</v>
      </c>
      <c r="D18" s="252">
        <v>0</v>
      </c>
      <c r="E18" s="252">
        <v>0</v>
      </c>
      <c r="F18" s="252">
        <v>167.21123499999999</v>
      </c>
      <c r="G18" s="252">
        <v>167.21123499999999</v>
      </c>
      <c r="H18" s="252">
        <v>0</v>
      </c>
      <c r="I18" s="252">
        <v>0</v>
      </c>
      <c r="J18" s="252">
        <v>167.21123499999999</v>
      </c>
      <c r="WZS18" s="265"/>
      <c r="WZT18" s="265"/>
      <c r="WZU18" s="265"/>
      <c r="WZV18" s="265"/>
      <c r="WZW18" s="265"/>
    </row>
    <row r="19" spans="1:11 16243:16247" s="263" customFormat="1" x14ac:dyDescent="0.2">
      <c r="A19" s="265"/>
      <c r="B19" s="343" t="s">
        <v>947</v>
      </c>
      <c r="C19" s="252">
        <v>2912.2060000000001</v>
      </c>
      <c r="D19" s="252">
        <v>0</v>
      </c>
      <c r="E19" s="252">
        <v>0</v>
      </c>
      <c r="F19" s="252">
        <v>2912.2060000000001</v>
      </c>
      <c r="G19" s="252">
        <v>2912.2060000000001</v>
      </c>
      <c r="H19" s="252">
        <v>0</v>
      </c>
      <c r="I19" s="252">
        <v>0</v>
      </c>
      <c r="J19" s="252">
        <v>2912.2060000000001</v>
      </c>
      <c r="WZS19" s="265"/>
      <c r="WZT19" s="265"/>
      <c r="WZU19" s="265"/>
      <c r="WZV19" s="265"/>
      <c r="WZW19" s="265"/>
    </row>
    <row r="20" spans="1:11 16243:16247" s="263" customFormat="1" x14ac:dyDescent="0.2">
      <c r="A20" s="265"/>
      <c r="B20" s="372" t="s">
        <v>954</v>
      </c>
      <c r="C20" s="253">
        <v>298</v>
      </c>
      <c r="D20" s="253">
        <v>0</v>
      </c>
      <c r="E20" s="253">
        <v>0</v>
      </c>
      <c r="F20" s="253">
        <v>298</v>
      </c>
      <c r="G20" s="253">
        <v>298</v>
      </c>
      <c r="H20" s="253">
        <v>0</v>
      </c>
      <c r="I20" s="253">
        <v>0</v>
      </c>
      <c r="J20" s="253">
        <v>298</v>
      </c>
      <c r="WZS20" s="265"/>
      <c r="WZT20" s="265"/>
      <c r="WZU20" s="265"/>
      <c r="WZV20" s="265"/>
      <c r="WZW20" s="265"/>
    </row>
    <row r="21" spans="1:11 16243:16247" s="263" customFormat="1" x14ac:dyDescent="0.2">
      <c r="A21" s="265"/>
      <c r="B21" s="372" t="s">
        <v>948</v>
      </c>
      <c r="C21" s="253">
        <v>1180</v>
      </c>
      <c r="D21" s="253">
        <v>0</v>
      </c>
      <c r="E21" s="253">
        <v>0</v>
      </c>
      <c r="F21" s="253">
        <v>1180</v>
      </c>
      <c r="G21" s="253">
        <v>1180</v>
      </c>
      <c r="H21" s="253">
        <v>0</v>
      </c>
      <c r="I21" s="253">
        <v>0</v>
      </c>
      <c r="J21" s="253">
        <v>1180</v>
      </c>
      <c r="WZS21" s="265"/>
      <c r="WZT21" s="265"/>
      <c r="WZU21" s="265"/>
      <c r="WZV21" s="265"/>
      <c r="WZW21" s="265"/>
    </row>
    <row r="22" spans="1:11 16243:16247" s="263" customFormat="1" x14ac:dyDescent="0.2">
      <c r="A22" s="265"/>
      <c r="B22" s="372" t="s">
        <v>949</v>
      </c>
      <c r="C22" s="253">
        <v>1320</v>
      </c>
      <c r="D22" s="253">
        <v>0</v>
      </c>
      <c r="E22" s="253">
        <v>0</v>
      </c>
      <c r="F22" s="253">
        <v>1320</v>
      </c>
      <c r="G22" s="253">
        <v>1320</v>
      </c>
      <c r="H22" s="253">
        <v>0</v>
      </c>
      <c r="I22" s="253">
        <v>0</v>
      </c>
      <c r="J22" s="253">
        <v>1320</v>
      </c>
      <c r="WZS22" s="265"/>
      <c r="WZT22" s="265"/>
      <c r="WZU22" s="265"/>
      <c r="WZV22" s="265"/>
      <c r="WZW22" s="265"/>
    </row>
    <row r="23" spans="1:11 16243:16247" s="263" customFormat="1" x14ac:dyDescent="0.2">
      <c r="A23" s="265"/>
      <c r="B23" s="372" t="s">
        <v>950</v>
      </c>
      <c r="C23" s="253">
        <v>72</v>
      </c>
      <c r="D23" s="253">
        <v>0</v>
      </c>
      <c r="E23" s="253">
        <v>0</v>
      </c>
      <c r="F23" s="253">
        <v>72</v>
      </c>
      <c r="G23" s="253">
        <v>72</v>
      </c>
      <c r="H23" s="253">
        <v>0</v>
      </c>
      <c r="I23" s="253">
        <v>0</v>
      </c>
      <c r="J23" s="253">
        <v>72</v>
      </c>
      <c r="WZS23" s="265"/>
      <c r="WZT23" s="265"/>
      <c r="WZU23" s="265"/>
      <c r="WZV23" s="265"/>
      <c r="WZW23" s="265"/>
    </row>
    <row r="24" spans="1:11 16243:16247" s="263" customFormat="1" ht="28.5" customHeight="1" x14ac:dyDescent="0.2">
      <c r="A24" s="265"/>
      <c r="B24" s="270" t="s">
        <v>504</v>
      </c>
      <c r="C24" s="252">
        <v>104.69256</v>
      </c>
      <c r="D24" s="252">
        <v>0</v>
      </c>
      <c r="E24" s="252">
        <v>0</v>
      </c>
      <c r="F24" s="252">
        <v>104.69256</v>
      </c>
      <c r="G24" s="252">
        <v>104.69256</v>
      </c>
      <c r="H24" s="252">
        <v>0</v>
      </c>
      <c r="I24" s="252">
        <v>0</v>
      </c>
      <c r="J24" s="252">
        <v>104.69256</v>
      </c>
      <c r="WZS24" s="265"/>
      <c r="WZT24" s="265"/>
      <c r="WZU24" s="265"/>
      <c r="WZV24" s="265"/>
      <c r="WZW24" s="265"/>
    </row>
    <row r="25" spans="1:11 16243:16247" s="263" customFormat="1" x14ac:dyDescent="0.2">
      <c r="A25" s="265"/>
      <c r="B25" s="270" t="s">
        <v>505</v>
      </c>
      <c r="C25" s="252">
        <v>1125.05</v>
      </c>
      <c r="D25" s="252">
        <v>0</v>
      </c>
      <c r="E25" s="252">
        <v>0</v>
      </c>
      <c r="F25" s="252">
        <v>1125.05</v>
      </c>
      <c r="G25" s="252">
        <v>1125.0515</v>
      </c>
      <c r="H25" s="252">
        <v>0</v>
      </c>
      <c r="I25" s="252">
        <v>0</v>
      </c>
      <c r="J25" s="252">
        <v>1125.0515</v>
      </c>
      <c r="WZS25" s="265"/>
      <c r="WZT25" s="265"/>
      <c r="WZU25" s="265"/>
      <c r="WZV25" s="265"/>
      <c r="WZW25" s="265"/>
    </row>
    <row r="26" spans="1:11 16243:16247" s="263" customFormat="1" x14ac:dyDescent="0.2">
      <c r="A26" s="265"/>
      <c r="B26" s="270" t="s">
        <v>506</v>
      </c>
      <c r="C26" s="253">
        <v>1384.701642</v>
      </c>
      <c r="D26" s="253">
        <v>0</v>
      </c>
      <c r="E26" s="253">
        <v>0</v>
      </c>
      <c r="F26" s="253">
        <v>1384.701642</v>
      </c>
      <c r="G26" s="253">
        <v>1387.528947</v>
      </c>
      <c r="H26" s="253">
        <v>0</v>
      </c>
      <c r="I26" s="253">
        <v>0</v>
      </c>
      <c r="J26" s="253">
        <v>1387.528947</v>
      </c>
      <c r="WZS26" s="265"/>
      <c r="WZT26" s="265"/>
      <c r="WZU26" s="265"/>
      <c r="WZV26" s="265"/>
      <c r="WZW26" s="265"/>
    </row>
    <row r="27" spans="1:11 16243:16247" s="263" customFormat="1" x14ac:dyDescent="0.2">
      <c r="A27" s="265"/>
      <c r="B27" s="318" t="s">
        <v>507</v>
      </c>
      <c r="C27" s="252">
        <v>1099.790982</v>
      </c>
      <c r="D27" s="252">
        <v>0</v>
      </c>
      <c r="E27" s="252">
        <v>0</v>
      </c>
      <c r="F27" s="252">
        <v>1099.790982</v>
      </c>
      <c r="G27" s="252">
        <v>1099.790982</v>
      </c>
      <c r="H27" s="252">
        <v>0</v>
      </c>
      <c r="I27" s="252">
        <v>0</v>
      </c>
      <c r="J27" s="252">
        <v>1099.790982</v>
      </c>
      <c r="WZS27" s="265"/>
      <c r="WZT27" s="265"/>
      <c r="WZU27" s="265"/>
      <c r="WZV27" s="265"/>
      <c r="WZW27" s="265"/>
    </row>
    <row r="28" spans="1:11 16243:16247" s="263" customFormat="1" x14ac:dyDescent="0.2">
      <c r="A28" s="265"/>
      <c r="B28" s="318" t="s">
        <v>508</v>
      </c>
      <c r="C28" s="252">
        <v>260.443333</v>
      </c>
      <c r="D28" s="252">
        <v>0</v>
      </c>
      <c r="E28" s="252">
        <v>0</v>
      </c>
      <c r="F28" s="252">
        <v>260.443333</v>
      </c>
      <c r="G28" s="252">
        <v>263.27063800000002</v>
      </c>
      <c r="H28" s="252">
        <v>0</v>
      </c>
      <c r="I28" s="252">
        <v>0</v>
      </c>
      <c r="J28" s="252">
        <v>263.27063800000002</v>
      </c>
      <c r="WZS28" s="265"/>
      <c r="WZT28" s="265"/>
      <c r="WZU28" s="265"/>
      <c r="WZV28" s="265"/>
      <c r="WZW28" s="265"/>
    </row>
    <row r="29" spans="1:11 16243:16247" s="263" customFormat="1" x14ac:dyDescent="0.2">
      <c r="A29" s="265"/>
      <c r="B29" s="270" t="s">
        <v>509</v>
      </c>
      <c r="C29" s="252">
        <v>337.50991199999999</v>
      </c>
      <c r="D29" s="252">
        <v>0</v>
      </c>
      <c r="E29" s="252">
        <v>2</v>
      </c>
      <c r="F29" s="252">
        <v>339.50991199999999</v>
      </c>
      <c r="G29" s="252">
        <v>337.50991199999999</v>
      </c>
      <c r="H29" s="252">
        <v>0</v>
      </c>
      <c r="I29" s="252">
        <v>2</v>
      </c>
      <c r="J29" s="252">
        <v>339.50991199999999</v>
      </c>
      <c r="K29" s="265"/>
      <c r="WZS29" s="265"/>
      <c r="WZT29" s="265"/>
      <c r="WZU29" s="265"/>
      <c r="WZV29" s="265"/>
      <c r="WZW29" s="265"/>
    </row>
    <row r="30" spans="1:11 16243:16247" x14ac:dyDescent="0.2">
      <c r="B30" s="270" t="s">
        <v>510</v>
      </c>
      <c r="C30" s="253">
        <v>909.49693300000001</v>
      </c>
      <c r="D30" s="253">
        <v>0</v>
      </c>
      <c r="E30" s="253">
        <v>144.06080900000001</v>
      </c>
      <c r="F30" s="253">
        <v>1053.557742</v>
      </c>
      <c r="G30" s="253">
        <v>1109.4969329999999</v>
      </c>
      <c r="H30" s="253">
        <v>0</v>
      </c>
      <c r="I30" s="253">
        <v>144.06080900000001</v>
      </c>
      <c r="J30" s="253">
        <v>1253.557742</v>
      </c>
      <c r="K30" s="263"/>
    </row>
    <row r="31" spans="1:11 16243:16247" s="263" customFormat="1" x14ac:dyDescent="0.2">
      <c r="A31" s="265"/>
      <c r="B31" s="318" t="s">
        <v>511</v>
      </c>
      <c r="C31" s="253">
        <v>364.80321199999997</v>
      </c>
      <c r="D31" s="253">
        <v>0</v>
      </c>
      <c r="E31" s="253">
        <v>91.039500000000004</v>
      </c>
      <c r="F31" s="253">
        <v>455.84271200000001</v>
      </c>
      <c r="G31" s="253">
        <v>366.00321200000002</v>
      </c>
      <c r="H31" s="253">
        <v>0</v>
      </c>
      <c r="I31" s="253">
        <v>91.039500000000004</v>
      </c>
      <c r="J31" s="253">
        <v>457.04271200000005</v>
      </c>
      <c r="WZS31" s="265"/>
      <c r="WZT31" s="265"/>
      <c r="WZU31" s="265"/>
      <c r="WZV31" s="265"/>
      <c r="WZW31" s="265"/>
    </row>
    <row r="32" spans="1:11 16243:16247" s="263" customFormat="1" x14ac:dyDescent="0.2">
      <c r="A32" s="265"/>
      <c r="B32" s="318" t="s">
        <v>512</v>
      </c>
      <c r="C32" s="253">
        <v>42.536999999999999</v>
      </c>
      <c r="D32" s="253">
        <v>0</v>
      </c>
      <c r="E32" s="253">
        <v>0</v>
      </c>
      <c r="F32" s="253">
        <v>42.536999999999999</v>
      </c>
      <c r="G32" s="253">
        <v>42.536999999999999</v>
      </c>
      <c r="H32" s="253">
        <v>0</v>
      </c>
      <c r="I32" s="253">
        <v>0</v>
      </c>
      <c r="J32" s="253">
        <v>42.536999999999999</v>
      </c>
      <c r="WZS32" s="265"/>
      <c r="WZT32" s="265"/>
      <c r="WZU32" s="265"/>
      <c r="WZV32" s="265"/>
      <c r="WZW32" s="265"/>
    </row>
    <row r="33" spans="1:10 16243:16247" s="263" customFormat="1" x14ac:dyDescent="0.2">
      <c r="A33" s="265"/>
      <c r="B33" s="318" t="s">
        <v>513</v>
      </c>
      <c r="C33" s="252">
        <v>384.93632100000002</v>
      </c>
      <c r="D33" s="252">
        <v>0</v>
      </c>
      <c r="E33" s="252">
        <v>3</v>
      </c>
      <c r="F33" s="252">
        <v>387.93632100000002</v>
      </c>
      <c r="G33" s="252">
        <v>583.73632099999998</v>
      </c>
      <c r="H33" s="252">
        <v>0</v>
      </c>
      <c r="I33" s="252">
        <v>3</v>
      </c>
      <c r="J33" s="252">
        <v>586.73632099999998</v>
      </c>
      <c r="WZS33" s="265"/>
      <c r="WZT33" s="265"/>
      <c r="WZU33" s="265"/>
      <c r="WZV33" s="265"/>
      <c r="WZW33" s="265"/>
    </row>
    <row r="34" spans="1:10 16243:16247" s="263" customFormat="1" x14ac:dyDescent="0.2">
      <c r="A34" s="265"/>
      <c r="B34" s="270" t="s">
        <v>514</v>
      </c>
      <c r="C34" s="252">
        <v>2905.1443800000002</v>
      </c>
      <c r="D34" s="252">
        <v>0</v>
      </c>
      <c r="E34" s="252">
        <v>5.2210000000000001</v>
      </c>
      <c r="F34" s="252">
        <v>2910.3653800000002</v>
      </c>
      <c r="G34" s="252">
        <v>2915.4993810000001</v>
      </c>
      <c r="H34" s="252">
        <v>0</v>
      </c>
      <c r="I34" s="252">
        <v>5.2210000000000001</v>
      </c>
      <c r="J34" s="252">
        <v>2920.7203810000001</v>
      </c>
      <c r="WZS34" s="265"/>
      <c r="WZT34" s="265"/>
      <c r="WZU34" s="265"/>
      <c r="WZV34" s="265"/>
      <c r="WZW34" s="265"/>
    </row>
    <row r="35" spans="1:10 16243:16247" s="263" customFormat="1" x14ac:dyDescent="0.2">
      <c r="A35" s="265"/>
      <c r="B35" s="318" t="s">
        <v>573</v>
      </c>
      <c r="C35" s="252">
        <v>566.58265700000004</v>
      </c>
      <c r="D35" s="252">
        <v>0</v>
      </c>
      <c r="E35" s="252">
        <v>0</v>
      </c>
      <c r="F35" s="252">
        <v>566.58265700000004</v>
      </c>
      <c r="G35" s="252">
        <v>570.79656699999998</v>
      </c>
      <c r="H35" s="252">
        <v>0</v>
      </c>
      <c r="I35" s="252">
        <v>0</v>
      </c>
      <c r="J35" s="252">
        <v>570.79656699999998</v>
      </c>
      <c r="WZS35" s="265"/>
      <c r="WZT35" s="265"/>
      <c r="WZU35" s="265"/>
      <c r="WZV35" s="265"/>
      <c r="WZW35" s="265"/>
    </row>
    <row r="36" spans="1:10 16243:16247" s="263" customFormat="1" x14ac:dyDescent="0.2">
      <c r="A36" s="265"/>
      <c r="B36" s="318" t="s">
        <v>574</v>
      </c>
      <c r="C36" s="252">
        <v>242.516232</v>
      </c>
      <c r="D36" s="252">
        <v>0</v>
      </c>
      <c r="E36" s="252">
        <v>0.105</v>
      </c>
      <c r="F36" s="252">
        <v>242.62123199999999</v>
      </c>
      <c r="G36" s="252">
        <v>242.53041899999999</v>
      </c>
      <c r="H36" s="252">
        <v>0</v>
      </c>
      <c r="I36" s="252">
        <v>0.105</v>
      </c>
      <c r="J36" s="252">
        <v>242.63541899999998</v>
      </c>
      <c r="WZS36" s="265"/>
      <c r="WZT36" s="265"/>
      <c r="WZU36" s="265"/>
      <c r="WZV36" s="265"/>
      <c r="WZW36" s="265"/>
    </row>
    <row r="37" spans="1:10 16243:16247" s="263" customFormat="1" x14ac:dyDescent="0.2">
      <c r="A37" s="265"/>
      <c r="B37" s="318" t="s">
        <v>575</v>
      </c>
      <c r="C37" s="252">
        <v>76.011660000000006</v>
      </c>
      <c r="D37" s="252">
        <v>0</v>
      </c>
      <c r="E37" s="252">
        <v>0</v>
      </c>
      <c r="F37" s="252">
        <v>76.011660000000006</v>
      </c>
      <c r="G37" s="252">
        <v>76.011660000000006</v>
      </c>
      <c r="H37" s="252">
        <v>0</v>
      </c>
      <c r="I37" s="252">
        <v>0</v>
      </c>
      <c r="J37" s="252">
        <v>76.011660000000006</v>
      </c>
      <c r="WZS37" s="265"/>
      <c r="WZT37" s="265"/>
      <c r="WZU37" s="265"/>
      <c r="WZV37" s="265"/>
      <c r="WZW37" s="265"/>
    </row>
    <row r="38" spans="1:10 16243:16247" s="263" customFormat="1" x14ac:dyDescent="0.2">
      <c r="A38" s="265"/>
      <c r="B38" s="318" t="s">
        <v>576</v>
      </c>
      <c r="C38" s="252">
        <v>332.37622299999998</v>
      </c>
      <c r="D38" s="252">
        <v>0</v>
      </c>
      <c r="E38" s="252">
        <v>0</v>
      </c>
      <c r="F38" s="252">
        <v>332.37622299999998</v>
      </c>
      <c r="G38" s="252">
        <v>334.53983499999998</v>
      </c>
      <c r="H38" s="252">
        <v>0</v>
      </c>
      <c r="I38" s="252">
        <v>0</v>
      </c>
      <c r="J38" s="252">
        <v>334.53983499999998</v>
      </c>
      <c r="WZS38" s="265"/>
      <c r="WZT38" s="265"/>
      <c r="WZU38" s="265"/>
      <c r="WZV38" s="265"/>
      <c r="WZW38" s="265"/>
    </row>
    <row r="39" spans="1:10 16243:16247" s="263" customFormat="1" x14ac:dyDescent="0.2">
      <c r="A39" s="265"/>
      <c r="B39" s="318" t="s">
        <v>577</v>
      </c>
      <c r="C39" s="252">
        <v>745.12709700000005</v>
      </c>
      <c r="D39" s="252">
        <v>0</v>
      </c>
      <c r="E39" s="252">
        <v>0</v>
      </c>
      <c r="F39" s="252">
        <v>745.12709700000005</v>
      </c>
      <c r="G39" s="252">
        <v>749.09038899999996</v>
      </c>
      <c r="H39" s="252">
        <v>0</v>
      </c>
      <c r="I39" s="252">
        <v>0</v>
      </c>
      <c r="J39" s="252">
        <v>749.09038899999996</v>
      </c>
      <c r="WZS39" s="265"/>
      <c r="WZT39" s="265"/>
      <c r="WZU39" s="265"/>
      <c r="WZV39" s="265"/>
      <c r="WZW39" s="265"/>
    </row>
    <row r="40" spans="1:10 16243:16247" s="263" customFormat="1" x14ac:dyDescent="0.2">
      <c r="A40" s="265"/>
      <c r="B40" s="318" t="s">
        <v>578</v>
      </c>
      <c r="C40" s="252">
        <v>872.02651100000003</v>
      </c>
      <c r="D40" s="252">
        <v>0</v>
      </c>
      <c r="E40" s="252">
        <v>0</v>
      </c>
      <c r="F40" s="252">
        <v>872.02651100000003</v>
      </c>
      <c r="G40" s="252">
        <v>872.02651100000003</v>
      </c>
      <c r="H40" s="252">
        <v>0</v>
      </c>
      <c r="I40" s="252">
        <v>0</v>
      </c>
      <c r="J40" s="252">
        <v>872.02651100000003</v>
      </c>
      <c r="WZS40" s="265"/>
      <c r="WZT40" s="265"/>
      <c r="WZU40" s="265"/>
      <c r="WZV40" s="265"/>
      <c r="WZW40" s="265"/>
    </row>
    <row r="41" spans="1:10 16243:16247" s="263" customFormat="1" x14ac:dyDescent="0.2">
      <c r="A41" s="265"/>
      <c r="B41" s="270" t="s">
        <v>515</v>
      </c>
      <c r="C41" s="252">
        <v>1415.6977320000001</v>
      </c>
      <c r="D41" s="252">
        <v>0</v>
      </c>
      <c r="E41" s="252">
        <v>43.797479000000003</v>
      </c>
      <c r="F41" s="252">
        <v>1459.4952110000002</v>
      </c>
      <c r="G41" s="252">
        <v>1446.3107379999999</v>
      </c>
      <c r="H41" s="252">
        <v>0</v>
      </c>
      <c r="I41" s="252">
        <v>43.797479000000003</v>
      </c>
      <c r="J41" s="252">
        <v>1490.108217</v>
      </c>
      <c r="WZS41" s="265"/>
      <c r="WZT41" s="265"/>
      <c r="WZU41" s="265"/>
      <c r="WZV41" s="265"/>
      <c r="WZW41" s="265"/>
    </row>
    <row r="42" spans="1:10 16243:16247" s="263" customFormat="1" x14ac:dyDescent="0.2">
      <c r="A42" s="265"/>
      <c r="B42" s="318" t="s">
        <v>579</v>
      </c>
      <c r="C42" s="252">
        <v>179.60590099999999</v>
      </c>
      <c r="D42" s="252">
        <v>0</v>
      </c>
      <c r="E42" s="252">
        <v>0</v>
      </c>
      <c r="F42" s="252">
        <v>179.60590099999999</v>
      </c>
      <c r="G42" s="252">
        <v>197.39469</v>
      </c>
      <c r="H42" s="252">
        <v>0</v>
      </c>
      <c r="I42" s="252">
        <v>0</v>
      </c>
      <c r="J42" s="252">
        <v>197.39469</v>
      </c>
      <c r="WZS42" s="265"/>
      <c r="WZT42" s="265"/>
      <c r="WZU42" s="265"/>
      <c r="WZV42" s="265"/>
      <c r="WZW42" s="265"/>
    </row>
    <row r="43" spans="1:10 16243:16247" s="263" customFormat="1" x14ac:dyDescent="0.2">
      <c r="A43" s="265"/>
      <c r="B43" s="318" t="s">
        <v>580</v>
      </c>
      <c r="C43" s="252">
        <v>97.509422000000001</v>
      </c>
      <c r="D43" s="252">
        <v>0</v>
      </c>
      <c r="E43" s="252">
        <v>0</v>
      </c>
      <c r="F43" s="252">
        <v>97.509422000000001</v>
      </c>
      <c r="G43" s="252">
        <v>110.33363900000001</v>
      </c>
      <c r="H43" s="252">
        <v>0</v>
      </c>
      <c r="I43" s="252">
        <v>0</v>
      </c>
      <c r="J43" s="252">
        <v>110.33363900000001</v>
      </c>
      <c r="WZS43" s="265"/>
      <c r="WZT43" s="265"/>
      <c r="WZU43" s="265"/>
      <c r="WZV43" s="265"/>
      <c r="WZW43" s="265"/>
    </row>
    <row r="44" spans="1:10 16243:16247" s="263" customFormat="1" x14ac:dyDescent="0.2">
      <c r="A44" s="265"/>
      <c r="B44" s="318" t="s">
        <v>581</v>
      </c>
      <c r="C44" s="252">
        <v>158.67329599999999</v>
      </c>
      <c r="D44" s="252">
        <v>0</v>
      </c>
      <c r="E44" s="252">
        <v>0</v>
      </c>
      <c r="F44" s="252">
        <v>158.67329599999999</v>
      </c>
      <c r="G44" s="252">
        <v>158.67329599999999</v>
      </c>
      <c r="H44" s="252">
        <v>0</v>
      </c>
      <c r="I44" s="252">
        <v>0</v>
      </c>
      <c r="J44" s="252">
        <v>158.67329599999999</v>
      </c>
      <c r="WZS44" s="265"/>
      <c r="WZT44" s="265"/>
      <c r="WZU44" s="265"/>
      <c r="WZV44" s="265"/>
      <c r="WZW44" s="265"/>
    </row>
    <row r="45" spans="1:10 16243:16247" s="263" customFormat="1" ht="25.5" x14ac:dyDescent="0.2">
      <c r="A45" s="265"/>
      <c r="B45" s="318" t="s">
        <v>582</v>
      </c>
      <c r="C45" s="252">
        <v>706.86587799999995</v>
      </c>
      <c r="D45" s="252">
        <v>0</v>
      </c>
      <c r="E45" s="252">
        <v>43.797479000000003</v>
      </c>
      <c r="F45" s="252">
        <v>750.66335699999991</v>
      </c>
      <c r="G45" s="252">
        <v>706.86587799999995</v>
      </c>
      <c r="H45" s="252">
        <v>0</v>
      </c>
      <c r="I45" s="252">
        <v>43.797479000000003</v>
      </c>
      <c r="J45" s="252">
        <v>750.66335699999991</v>
      </c>
      <c r="WZS45" s="265"/>
      <c r="WZT45" s="265"/>
      <c r="WZU45" s="265"/>
      <c r="WZV45" s="265"/>
      <c r="WZW45" s="265"/>
    </row>
    <row r="46" spans="1:10 16243:16247" s="263" customFormat="1" ht="25.5" x14ac:dyDescent="0.2">
      <c r="A46" s="265"/>
      <c r="B46" s="267" t="s">
        <v>516</v>
      </c>
      <c r="C46" s="252">
        <v>103.55445</v>
      </c>
      <c r="D46" s="252">
        <v>0</v>
      </c>
      <c r="E46" s="252">
        <v>0</v>
      </c>
      <c r="F46" s="252">
        <v>103.55445</v>
      </c>
      <c r="G46" s="252">
        <v>103.55445</v>
      </c>
      <c r="H46" s="252">
        <v>0</v>
      </c>
      <c r="I46" s="252">
        <v>0</v>
      </c>
      <c r="J46" s="252">
        <v>103.55445</v>
      </c>
      <c r="WZS46" s="265"/>
      <c r="WZT46" s="265"/>
      <c r="WZU46" s="265"/>
      <c r="WZV46" s="265"/>
      <c r="WZW46" s="265"/>
    </row>
    <row r="47" spans="1:10 16243:16247" s="263" customFormat="1" ht="25.5" x14ac:dyDescent="0.2">
      <c r="A47" s="265"/>
      <c r="B47" s="270" t="s">
        <v>517</v>
      </c>
      <c r="C47" s="252">
        <v>69.556130999999993</v>
      </c>
      <c r="D47" s="252">
        <v>3</v>
      </c>
      <c r="E47" s="252">
        <v>533.60029299999997</v>
      </c>
      <c r="F47" s="252">
        <v>606.15642400000002</v>
      </c>
      <c r="G47" s="252">
        <v>69.555691999999993</v>
      </c>
      <c r="H47" s="252">
        <v>3</v>
      </c>
      <c r="I47" s="252">
        <v>533.60029299999997</v>
      </c>
      <c r="J47" s="252">
        <v>606.15598499999999</v>
      </c>
      <c r="WZS47" s="265"/>
      <c r="WZT47" s="265"/>
      <c r="WZU47" s="265"/>
      <c r="WZV47" s="265"/>
      <c r="WZW47" s="265"/>
    </row>
    <row r="48" spans="1:10 16243:16247" s="263" customFormat="1" x14ac:dyDescent="0.2">
      <c r="A48" s="265"/>
      <c r="B48" s="270" t="s">
        <v>518</v>
      </c>
      <c r="C48" s="252">
        <v>65.088541000000006</v>
      </c>
      <c r="D48" s="252">
        <v>0</v>
      </c>
      <c r="E48" s="252">
        <v>19</v>
      </c>
      <c r="F48" s="252">
        <v>84.088541000000006</v>
      </c>
      <c r="G48" s="252">
        <v>65.719296</v>
      </c>
      <c r="H48" s="252">
        <v>0</v>
      </c>
      <c r="I48" s="252">
        <v>19</v>
      </c>
      <c r="J48" s="252">
        <v>84.719296</v>
      </c>
      <c r="WZS48" s="265"/>
      <c r="WZT48" s="265"/>
      <c r="WZU48" s="265"/>
      <c r="WZV48" s="265"/>
      <c r="WZW48" s="265"/>
    </row>
    <row r="49" spans="1:19 16243:16247" s="263" customFormat="1" x14ac:dyDescent="0.2">
      <c r="A49" s="265"/>
      <c r="B49" s="270" t="s">
        <v>519</v>
      </c>
      <c r="C49" s="252">
        <v>54.808866000000002</v>
      </c>
      <c r="D49" s="252">
        <v>0</v>
      </c>
      <c r="E49" s="252">
        <v>43.354317000000002</v>
      </c>
      <c r="F49" s="252">
        <v>98.163183000000004</v>
      </c>
      <c r="G49" s="252">
        <v>55.174866000000002</v>
      </c>
      <c r="H49" s="252">
        <v>0</v>
      </c>
      <c r="I49" s="252">
        <v>43.354317000000002</v>
      </c>
      <c r="J49" s="252">
        <v>98.529183000000003</v>
      </c>
      <c r="WZS49" s="265"/>
      <c r="WZT49" s="265"/>
      <c r="WZU49" s="265"/>
      <c r="WZV49" s="265"/>
      <c r="WZW49" s="265"/>
    </row>
    <row r="50" spans="1:19 16243:16247" s="263" customFormat="1" ht="51" customHeight="1" x14ac:dyDescent="0.2">
      <c r="A50" s="265"/>
      <c r="B50" s="270" t="s">
        <v>520</v>
      </c>
      <c r="C50" s="252">
        <v>76.458485999999994</v>
      </c>
      <c r="D50" s="252">
        <v>0</v>
      </c>
      <c r="E50" s="252">
        <v>14.762689999999999</v>
      </c>
      <c r="F50" s="252">
        <v>91.221175999999986</v>
      </c>
      <c r="G50" s="252">
        <v>76.458485999999994</v>
      </c>
      <c r="H50" s="252">
        <v>0</v>
      </c>
      <c r="I50" s="252">
        <v>14.762689999999999</v>
      </c>
      <c r="J50" s="252">
        <v>91.221175999999986</v>
      </c>
      <c r="WZS50" s="265"/>
      <c r="WZT50" s="265"/>
      <c r="WZU50" s="265"/>
      <c r="WZV50" s="265"/>
      <c r="WZW50" s="265"/>
    </row>
    <row r="51" spans="1:19 16243:16247" s="263" customFormat="1" ht="27.6" customHeight="1" x14ac:dyDescent="0.2">
      <c r="A51" s="265"/>
      <c r="B51" s="270" t="s">
        <v>521</v>
      </c>
      <c r="C51" s="252">
        <v>545.33848699999999</v>
      </c>
      <c r="D51" s="252">
        <v>13.629586</v>
      </c>
      <c r="E51" s="252">
        <v>2.67</v>
      </c>
      <c r="F51" s="252">
        <v>561.63807299999996</v>
      </c>
      <c r="G51" s="252">
        <v>545.92528500000003</v>
      </c>
      <c r="H51" s="252">
        <v>13.629586</v>
      </c>
      <c r="I51" s="252">
        <v>2.67</v>
      </c>
      <c r="J51" s="252">
        <v>562.22487100000001</v>
      </c>
      <c r="WZS51" s="265"/>
      <c r="WZT51" s="265"/>
      <c r="WZU51" s="265"/>
      <c r="WZV51" s="265"/>
      <c r="WZW51" s="265"/>
    </row>
    <row r="52" spans="1:19 16243:16247" s="263" customFormat="1" x14ac:dyDescent="0.2">
      <c r="A52" s="265"/>
      <c r="B52" s="270" t="s">
        <v>522</v>
      </c>
      <c r="C52" s="252">
        <v>1430.554167</v>
      </c>
      <c r="D52" s="252">
        <v>18.461538000000001</v>
      </c>
      <c r="E52" s="252">
        <v>33.773881000000003</v>
      </c>
      <c r="F52" s="252">
        <v>1482.7895859999999</v>
      </c>
      <c r="G52" s="252">
        <v>1446.9508639999999</v>
      </c>
      <c r="H52" s="252">
        <v>18.461538000000001</v>
      </c>
      <c r="I52" s="252">
        <v>33.773881000000003</v>
      </c>
      <c r="J52" s="252">
        <v>1499.186283</v>
      </c>
      <c r="WZS52" s="265"/>
      <c r="WZT52" s="265"/>
      <c r="WZU52" s="265"/>
      <c r="WZV52" s="265"/>
      <c r="WZW52" s="265"/>
    </row>
    <row r="53" spans="1:19 16243:16247" s="263" customFormat="1" x14ac:dyDescent="0.2">
      <c r="A53" s="265"/>
      <c r="B53" s="318" t="s">
        <v>939</v>
      </c>
      <c r="C53" s="253">
        <v>280.27326699999998</v>
      </c>
      <c r="D53" s="253">
        <v>0</v>
      </c>
      <c r="E53" s="253">
        <v>25.85</v>
      </c>
      <c r="F53" s="253">
        <v>306.123267</v>
      </c>
      <c r="G53" s="253">
        <v>281.60916600000002</v>
      </c>
      <c r="H53" s="253">
        <v>0</v>
      </c>
      <c r="I53" s="253">
        <v>25.85</v>
      </c>
      <c r="J53" s="253">
        <v>307.45916599999998</v>
      </c>
      <c r="WZS53" s="265"/>
      <c r="WZT53" s="265"/>
      <c r="WZU53" s="265"/>
      <c r="WZV53" s="265"/>
      <c r="WZW53" s="265"/>
    </row>
    <row r="54" spans="1:19 16243:16247" s="263" customFormat="1" x14ac:dyDescent="0.2">
      <c r="A54" s="265"/>
      <c r="B54" s="318" t="s">
        <v>940</v>
      </c>
      <c r="C54" s="253">
        <v>393.80141900000001</v>
      </c>
      <c r="D54" s="253">
        <v>0</v>
      </c>
      <c r="E54" s="253">
        <v>0.35</v>
      </c>
      <c r="F54" s="253">
        <v>394.15141899999998</v>
      </c>
      <c r="G54" s="253">
        <v>394.28888699999999</v>
      </c>
      <c r="H54" s="253">
        <v>0</v>
      </c>
      <c r="I54" s="253">
        <v>0.35</v>
      </c>
      <c r="J54" s="253">
        <v>394.63888700000001</v>
      </c>
      <c r="WZS54" s="265"/>
      <c r="WZT54" s="265"/>
      <c r="WZU54" s="265"/>
      <c r="WZV54" s="265"/>
      <c r="WZW54" s="265"/>
    </row>
    <row r="55" spans="1:19 16243:16247" s="263" customFormat="1" x14ac:dyDescent="0.2">
      <c r="A55" s="265"/>
      <c r="B55" s="318" t="s">
        <v>941</v>
      </c>
      <c r="C55" s="253">
        <v>225.44417100000001</v>
      </c>
      <c r="D55" s="253">
        <v>0</v>
      </c>
      <c r="E55" s="253">
        <v>0</v>
      </c>
      <c r="F55" s="253">
        <v>225.44417100000001</v>
      </c>
      <c r="G55" s="253">
        <v>238.525755</v>
      </c>
      <c r="H55" s="253">
        <v>0</v>
      </c>
      <c r="I55" s="253">
        <v>0</v>
      </c>
      <c r="J55" s="253">
        <v>238.525755</v>
      </c>
      <c r="WZS55" s="265"/>
      <c r="WZT55" s="265"/>
      <c r="WZU55" s="265"/>
      <c r="WZV55" s="265"/>
      <c r="WZW55" s="265"/>
    </row>
    <row r="56" spans="1:19 16243:16247" s="263" customFormat="1" x14ac:dyDescent="0.2">
      <c r="A56" s="265"/>
      <c r="B56" s="318" t="s">
        <v>942</v>
      </c>
      <c r="C56" s="253">
        <v>167.89965900000001</v>
      </c>
      <c r="D56" s="253">
        <v>0</v>
      </c>
      <c r="E56" s="253">
        <v>0</v>
      </c>
      <c r="F56" s="253">
        <v>167.89965900000001</v>
      </c>
      <c r="G56" s="253">
        <v>169.379594</v>
      </c>
      <c r="H56" s="253">
        <v>0</v>
      </c>
      <c r="I56" s="253">
        <v>0</v>
      </c>
      <c r="J56" s="253">
        <v>169.379594</v>
      </c>
      <c r="WZS56" s="265"/>
      <c r="WZT56" s="265"/>
      <c r="WZU56" s="265"/>
      <c r="WZV56" s="265"/>
      <c r="WZW56" s="265"/>
    </row>
    <row r="57" spans="1:19 16243:16247" s="263" customFormat="1" x14ac:dyDescent="0.2">
      <c r="A57" s="265"/>
      <c r="B57" s="318" t="s">
        <v>943</v>
      </c>
      <c r="C57" s="253">
        <v>209.24079</v>
      </c>
      <c r="D57" s="253">
        <v>0</v>
      </c>
      <c r="E57" s="253">
        <v>7.3</v>
      </c>
      <c r="F57" s="253">
        <v>216.54078999999999</v>
      </c>
      <c r="G57" s="253">
        <v>209.24079</v>
      </c>
      <c r="H57" s="253">
        <v>0</v>
      </c>
      <c r="I57" s="253">
        <v>7.3</v>
      </c>
      <c r="J57" s="253">
        <v>216.54078999999999</v>
      </c>
      <c r="WZS57" s="265"/>
      <c r="WZT57" s="265"/>
      <c r="WZU57" s="265"/>
      <c r="WZV57" s="265"/>
      <c r="WZW57" s="265"/>
    </row>
    <row r="58" spans="1:19 16243:16247" s="263" customFormat="1" x14ac:dyDescent="0.2">
      <c r="A58" s="265"/>
      <c r="B58" s="264" t="s">
        <v>11</v>
      </c>
      <c r="C58" s="264">
        <v>5101.33367</v>
      </c>
      <c r="D58" s="264">
        <v>0.43904599999999999</v>
      </c>
      <c r="E58" s="264">
        <v>22.721864</v>
      </c>
      <c r="F58" s="264">
        <v>5124.4945800000005</v>
      </c>
      <c r="G58" s="264">
        <v>5101.3836899999997</v>
      </c>
      <c r="H58" s="264">
        <v>0.43904599999999999</v>
      </c>
      <c r="I58" s="264">
        <v>22.721864</v>
      </c>
      <c r="J58" s="264">
        <v>5124.5446000000002</v>
      </c>
      <c r="WZS58" s="265"/>
      <c r="WZT58" s="265"/>
      <c r="WZU58" s="265"/>
      <c r="WZV58" s="265"/>
      <c r="WZW58" s="265"/>
    </row>
    <row r="59" spans="1:19 16243:16247" s="263" customFormat="1" x14ac:dyDescent="0.2">
      <c r="A59" s="265"/>
      <c r="B59" s="264" t="s">
        <v>14</v>
      </c>
      <c r="C59" s="264">
        <f t="shared" ref="C59:J59" si="2">+C60+C79+C146</f>
        <v>294099.81084699999</v>
      </c>
      <c r="D59" s="264">
        <f t="shared" si="2"/>
        <v>-1883.2601999999999</v>
      </c>
      <c r="E59" s="264">
        <f t="shared" si="2"/>
        <v>18296.244075999999</v>
      </c>
      <c r="F59" s="264">
        <f t="shared" si="2"/>
        <v>310512.79472299997</v>
      </c>
      <c r="G59" s="264">
        <f t="shared" si="2"/>
        <v>303422.612869</v>
      </c>
      <c r="H59" s="264">
        <f t="shared" si="2"/>
        <v>-1883.2601999999999</v>
      </c>
      <c r="I59" s="264">
        <f t="shared" si="2"/>
        <v>18296.244075999999</v>
      </c>
      <c r="J59" s="264">
        <f t="shared" si="2"/>
        <v>319835.59674499999</v>
      </c>
      <c r="WZS59" s="265"/>
      <c r="WZT59" s="265"/>
      <c r="WZU59" s="265"/>
      <c r="WZV59" s="265"/>
      <c r="WZW59" s="265"/>
    </row>
    <row r="60" spans="1:19 16243:16247" s="263" customFormat="1" x14ac:dyDescent="0.2">
      <c r="A60" s="265"/>
      <c r="B60" s="140" t="s">
        <v>15</v>
      </c>
      <c r="C60" s="140">
        <f t="shared" ref="C60:J60" si="3">SUM(C61:C78)</f>
        <v>10975.892436999999</v>
      </c>
      <c r="D60" s="140">
        <f t="shared" si="3"/>
        <v>9.65</v>
      </c>
      <c r="E60" s="140">
        <f t="shared" si="3"/>
        <v>1026.4704409999999</v>
      </c>
      <c r="F60" s="140">
        <f t="shared" si="3"/>
        <v>12012.012878</v>
      </c>
      <c r="G60" s="140">
        <f t="shared" si="3"/>
        <v>10979.474691999998</v>
      </c>
      <c r="H60" s="140">
        <f t="shared" si="3"/>
        <v>9.65</v>
      </c>
      <c r="I60" s="140">
        <f t="shared" si="3"/>
        <v>1026.4704409999999</v>
      </c>
      <c r="J60" s="140">
        <f t="shared" si="3"/>
        <v>12015.595132999999</v>
      </c>
      <c r="WZS60" s="265"/>
      <c r="WZT60" s="265"/>
      <c r="WZU60" s="265"/>
      <c r="WZV60" s="265"/>
      <c r="WZW60" s="265"/>
    </row>
    <row r="61" spans="1:19 16243:16247" s="263" customFormat="1" x14ac:dyDescent="0.2">
      <c r="A61" s="265"/>
      <c r="B61" s="268" t="s">
        <v>20</v>
      </c>
      <c r="C61" s="252">
        <v>4158.9144530000003</v>
      </c>
      <c r="D61" s="252">
        <v>0</v>
      </c>
      <c r="E61" s="252">
        <v>0.5</v>
      </c>
      <c r="F61" s="252">
        <v>4159.4144530000003</v>
      </c>
      <c r="G61" s="252">
        <v>4158.9144530000003</v>
      </c>
      <c r="H61" s="252">
        <v>0</v>
      </c>
      <c r="I61" s="252">
        <v>0.5</v>
      </c>
      <c r="J61" s="252">
        <v>4159.4144530000003</v>
      </c>
      <c r="L61" s="102"/>
      <c r="M61" s="102"/>
      <c r="N61" s="102"/>
      <c r="O61" s="102"/>
      <c r="P61" s="102"/>
      <c r="Q61" s="102"/>
      <c r="R61" s="102"/>
      <c r="S61" s="102"/>
      <c r="WZS61" s="265"/>
      <c r="WZT61" s="265"/>
      <c r="WZU61" s="265"/>
      <c r="WZV61" s="265"/>
      <c r="WZW61" s="265"/>
    </row>
    <row r="62" spans="1:19 16243:16247" s="263" customFormat="1" x14ac:dyDescent="0.2">
      <c r="A62" s="265"/>
      <c r="B62" s="269" t="s">
        <v>855</v>
      </c>
      <c r="C62" s="252">
        <v>1604.402239</v>
      </c>
      <c r="D62" s="252">
        <v>8.9</v>
      </c>
      <c r="E62" s="252">
        <v>519.70000000000005</v>
      </c>
      <c r="F62" s="252">
        <v>2133.0022389999999</v>
      </c>
      <c r="G62" s="252">
        <v>1604.402239</v>
      </c>
      <c r="H62" s="252">
        <v>8.9</v>
      </c>
      <c r="I62" s="252">
        <v>519.70000000000005</v>
      </c>
      <c r="J62" s="252">
        <v>2133.0022389999999</v>
      </c>
      <c r="L62" s="102"/>
      <c r="M62" s="102"/>
      <c r="N62" s="102"/>
      <c r="O62" s="102"/>
      <c r="P62" s="102"/>
      <c r="Q62" s="102"/>
      <c r="R62" s="102"/>
      <c r="S62" s="102"/>
      <c r="WZS62" s="265"/>
      <c r="WZT62" s="265"/>
      <c r="WZU62" s="265"/>
      <c r="WZV62" s="265"/>
      <c r="WZW62" s="265"/>
    </row>
    <row r="63" spans="1:19 16243:16247" s="263" customFormat="1" x14ac:dyDescent="0.2">
      <c r="A63" s="265"/>
      <c r="B63" s="270" t="s">
        <v>16</v>
      </c>
      <c r="C63" s="252">
        <v>1778.511671</v>
      </c>
      <c r="D63" s="252">
        <v>0</v>
      </c>
      <c r="E63" s="252">
        <v>0</v>
      </c>
      <c r="F63" s="252">
        <v>1778.511671</v>
      </c>
      <c r="G63" s="252">
        <v>1778.511671</v>
      </c>
      <c r="H63" s="252">
        <v>0</v>
      </c>
      <c r="I63" s="252">
        <v>0</v>
      </c>
      <c r="J63" s="252">
        <v>1778.511671</v>
      </c>
      <c r="WZS63" s="265"/>
      <c r="WZT63" s="265"/>
      <c r="WZU63" s="265"/>
      <c r="WZV63" s="265"/>
      <c r="WZW63" s="265"/>
    </row>
    <row r="64" spans="1:19 16243:16247" s="263" customFormat="1" x14ac:dyDescent="0.2">
      <c r="A64" s="265"/>
      <c r="B64" s="286" t="s">
        <v>18</v>
      </c>
      <c r="C64" s="252">
        <v>323.18450999999999</v>
      </c>
      <c r="D64" s="252">
        <v>0</v>
      </c>
      <c r="E64" s="252">
        <v>1.81549</v>
      </c>
      <c r="F64" s="252">
        <v>325</v>
      </c>
      <c r="G64" s="252">
        <v>323.18450999999999</v>
      </c>
      <c r="H64" s="252">
        <v>0</v>
      </c>
      <c r="I64" s="252">
        <v>1.81549</v>
      </c>
      <c r="J64" s="252">
        <v>325</v>
      </c>
      <c r="WZS64" s="265"/>
      <c r="WZT64" s="265"/>
      <c r="WZU64" s="265"/>
      <c r="WZV64" s="265"/>
      <c r="WZW64" s="265"/>
    </row>
    <row r="65" spans="1:19 16243:16247" s="263" customFormat="1" x14ac:dyDescent="0.2">
      <c r="A65" s="265"/>
      <c r="B65" s="270" t="s">
        <v>19</v>
      </c>
      <c r="C65" s="252">
        <v>182.971834</v>
      </c>
      <c r="D65" s="252">
        <v>0</v>
      </c>
      <c r="E65" s="252">
        <v>0</v>
      </c>
      <c r="F65" s="252">
        <v>182.971834</v>
      </c>
      <c r="G65" s="252">
        <v>182.971834</v>
      </c>
      <c r="H65" s="252">
        <v>0</v>
      </c>
      <c r="I65" s="252">
        <v>0</v>
      </c>
      <c r="J65" s="252">
        <v>182.971834</v>
      </c>
      <c r="L65" s="186"/>
      <c r="M65" s="186"/>
      <c r="N65" s="186"/>
      <c r="O65" s="186"/>
      <c r="P65" s="186"/>
      <c r="Q65" s="186"/>
      <c r="R65" s="186"/>
      <c r="S65" s="186"/>
      <c r="WZS65" s="265"/>
      <c r="WZT65" s="265"/>
      <c r="WZU65" s="265"/>
      <c r="WZV65" s="265"/>
      <c r="WZW65" s="265"/>
    </row>
    <row r="66" spans="1:19 16243:16247" s="263" customFormat="1" ht="25.5" x14ac:dyDescent="0.2">
      <c r="A66" s="265"/>
      <c r="B66" s="269" t="s">
        <v>467</v>
      </c>
      <c r="C66" s="252">
        <v>375.00794200000001</v>
      </c>
      <c r="D66" s="252">
        <v>0</v>
      </c>
      <c r="E66" s="252">
        <v>277</v>
      </c>
      <c r="F66" s="252">
        <v>652.00794199999996</v>
      </c>
      <c r="G66" s="252">
        <v>375.00794200000001</v>
      </c>
      <c r="H66" s="252">
        <v>0</v>
      </c>
      <c r="I66" s="252">
        <v>277</v>
      </c>
      <c r="J66" s="252">
        <v>652.00794199999996</v>
      </c>
      <c r="WZS66" s="265"/>
      <c r="WZT66" s="265"/>
      <c r="WZU66" s="265"/>
      <c r="WZV66" s="265"/>
      <c r="WZW66" s="265"/>
    </row>
    <row r="67" spans="1:19 16243:16247" s="263" customFormat="1" x14ac:dyDescent="0.2">
      <c r="A67" s="265"/>
      <c r="B67" s="269" t="s">
        <v>466</v>
      </c>
      <c r="C67" s="252">
        <v>337.638239</v>
      </c>
      <c r="D67" s="252">
        <v>0</v>
      </c>
      <c r="E67" s="252">
        <v>0</v>
      </c>
      <c r="F67" s="252">
        <v>337.638239</v>
      </c>
      <c r="G67" s="252">
        <v>337.638239</v>
      </c>
      <c r="H67" s="252">
        <v>0</v>
      </c>
      <c r="I67" s="252">
        <v>0</v>
      </c>
      <c r="J67" s="252">
        <v>337.638239</v>
      </c>
      <c r="WZS67" s="265"/>
      <c r="WZT67" s="265"/>
      <c r="WZU67" s="265"/>
      <c r="WZV67" s="265"/>
      <c r="WZW67" s="265"/>
    </row>
    <row r="68" spans="1:19 16243:16247" s="263" customFormat="1" ht="25.5" x14ac:dyDescent="0.2">
      <c r="A68" s="265"/>
      <c r="B68" s="269" t="s">
        <v>856</v>
      </c>
      <c r="C68" s="252">
        <v>513.63790700000004</v>
      </c>
      <c r="D68" s="252">
        <v>0</v>
      </c>
      <c r="E68" s="252">
        <v>9</v>
      </c>
      <c r="F68" s="252">
        <v>522.63790700000004</v>
      </c>
      <c r="G68" s="252">
        <v>513.63790700000004</v>
      </c>
      <c r="H68" s="252">
        <v>0</v>
      </c>
      <c r="I68" s="252">
        <v>9</v>
      </c>
      <c r="J68" s="252">
        <v>522.63790700000004</v>
      </c>
      <c r="WZS68" s="265"/>
      <c r="WZT68" s="265"/>
      <c r="WZU68" s="265"/>
      <c r="WZV68" s="265"/>
      <c r="WZW68" s="265"/>
    </row>
    <row r="69" spans="1:19 16243:16247" s="263" customFormat="1" ht="25.5" x14ac:dyDescent="0.2">
      <c r="A69" s="265"/>
      <c r="B69" s="270" t="s">
        <v>714</v>
      </c>
      <c r="C69" s="252">
        <v>95.441077000000007</v>
      </c>
      <c r="D69" s="252">
        <v>0</v>
      </c>
      <c r="E69" s="252">
        <v>0</v>
      </c>
      <c r="F69" s="252">
        <v>95.441077000000007</v>
      </c>
      <c r="G69" s="252">
        <v>95.441077000000007</v>
      </c>
      <c r="H69" s="252">
        <v>0</v>
      </c>
      <c r="I69" s="252">
        <v>0</v>
      </c>
      <c r="J69" s="252">
        <v>95.441077000000007</v>
      </c>
      <c r="WZS69" s="265"/>
      <c r="WZT69" s="265"/>
      <c r="WZU69" s="265"/>
      <c r="WZV69" s="265"/>
      <c r="WZW69" s="265"/>
    </row>
    <row r="70" spans="1:19 16243:16247" s="263" customFormat="1" x14ac:dyDescent="0.2">
      <c r="A70" s="265"/>
      <c r="B70" s="269" t="s">
        <v>22</v>
      </c>
      <c r="C70" s="252">
        <v>362.33452799999998</v>
      </c>
      <c r="D70" s="252">
        <v>0</v>
      </c>
      <c r="E70" s="252">
        <v>63.382206999999994</v>
      </c>
      <c r="F70" s="252">
        <v>425.71673499999997</v>
      </c>
      <c r="G70" s="252">
        <v>362.33452799999998</v>
      </c>
      <c r="H70" s="252">
        <v>0</v>
      </c>
      <c r="I70" s="252">
        <v>63.382206999999994</v>
      </c>
      <c r="J70" s="252">
        <v>425.71673499999997</v>
      </c>
      <c r="WZS70" s="265"/>
      <c r="WZT70" s="265"/>
      <c r="WZU70" s="265"/>
      <c r="WZV70" s="265"/>
      <c r="WZW70" s="265"/>
    </row>
    <row r="71" spans="1:19 16243:16247" s="263" customFormat="1" x14ac:dyDescent="0.2">
      <c r="A71" s="265"/>
      <c r="B71" s="270" t="s">
        <v>21</v>
      </c>
      <c r="C71" s="252">
        <v>40</v>
      </c>
      <c r="D71" s="252">
        <v>0</v>
      </c>
      <c r="E71" s="252">
        <v>0</v>
      </c>
      <c r="F71" s="252">
        <v>40</v>
      </c>
      <c r="G71" s="252">
        <v>40</v>
      </c>
      <c r="H71" s="252">
        <v>0</v>
      </c>
      <c r="I71" s="252">
        <v>0</v>
      </c>
      <c r="J71" s="252">
        <v>40</v>
      </c>
      <c r="WZS71" s="265"/>
      <c r="WZT71" s="265"/>
      <c r="WZU71" s="265"/>
      <c r="WZV71" s="265"/>
      <c r="WZW71" s="265"/>
    </row>
    <row r="72" spans="1:19 16243:16247" s="263" customFormat="1" ht="25.5" x14ac:dyDescent="0.2">
      <c r="A72" s="265"/>
      <c r="B72" s="269" t="s">
        <v>556</v>
      </c>
      <c r="C72" s="252">
        <v>373.4</v>
      </c>
      <c r="D72" s="252">
        <v>0</v>
      </c>
      <c r="E72" s="252">
        <v>0</v>
      </c>
      <c r="F72" s="252">
        <v>373.4</v>
      </c>
      <c r="G72" s="252">
        <v>373.4</v>
      </c>
      <c r="H72" s="252">
        <v>0</v>
      </c>
      <c r="I72" s="252">
        <v>0</v>
      </c>
      <c r="J72" s="252">
        <v>373.4</v>
      </c>
      <c r="WZS72" s="265"/>
      <c r="WZT72" s="265"/>
      <c r="WZU72" s="265"/>
      <c r="WZV72" s="265"/>
      <c r="WZW72" s="265"/>
    </row>
    <row r="73" spans="1:19 16243:16247" s="263" customFormat="1" x14ac:dyDescent="0.2">
      <c r="A73" s="265"/>
      <c r="B73" s="287" t="s">
        <v>774</v>
      </c>
      <c r="C73" s="252">
        <v>342.13084700000002</v>
      </c>
      <c r="D73" s="252">
        <v>0</v>
      </c>
      <c r="E73" s="252">
        <v>10</v>
      </c>
      <c r="F73" s="252">
        <v>352.13084700000002</v>
      </c>
      <c r="G73" s="252">
        <v>342.85990200000003</v>
      </c>
      <c r="H73" s="252">
        <v>0</v>
      </c>
      <c r="I73" s="252">
        <v>10</v>
      </c>
      <c r="J73" s="252">
        <v>352.85990200000003</v>
      </c>
      <c r="WZS73" s="265"/>
      <c r="WZT73" s="265"/>
      <c r="WZU73" s="265"/>
      <c r="WZV73" s="265"/>
      <c r="WZW73" s="265"/>
    </row>
    <row r="74" spans="1:19 16243:16247" s="263" customFormat="1" x14ac:dyDescent="0.2">
      <c r="A74" s="265"/>
      <c r="B74" s="287" t="s">
        <v>465</v>
      </c>
      <c r="C74" s="252">
        <v>236.874728</v>
      </c>
      <c r="D74" s="252">
        <v>0</v>
      </c>
      <c r="E74" s="252">
        <v>0</v>
      </c>
      <c r="F74" s="252">
        <v>236.874728</v>
      </c>
      <c r="G74" s="252">
        <v>236.874728</v>
      </c>
      <c r="H74" s="252">
        <v>0</v>
      </c>
      <c r="I74" s="252">
        <v>0</v>
      </c>
      <c r="J74" s="252">
        <v>236.874728</v>
      </c>
      <c r="WZS74" s="265"/>
      <c r="WZT74" s="265"/>
      <c r="WZU74" s="265"/>
      <c r="WZV74" s="265"/>
      <c r="WZW74" s="265"/>
    </row>
    <row r="75" spans="1:19 16243:16247" s="263" customFormat="1" x14ac:dyDescent="0.2">
      <c r="A75" s="265"/>
      <c r="B75" s="319" t="s">
        <v>633</v>
      </c>
      <c r="C75" s="252">
        <v>75.969290000000001</v>
      </c>
      <c r="D75" s="252">
        <v>0</v>
      </c>
      <c r="E75" s="252">
        <v>0</v>
      </c>
      <c r="F75" s="252">
        <v>75.969290000000001</v>
      </c>
      <c r="G75" s="252">
        <v>75.969290000000001</v>
      </c>
      <c r="H75" s="252">
        <v>0</v>
      </c>
      <c r="I75" s="252">
        <v>0</v>
      </c>
      <c r="J75" s="252">
        <v>75.969290000000001</v>
      </c>
      <c r="WZS75" s="265"/>
      <c r="WZT75" s="265"/>
      <c r="WZU75" s="265"/>
      <c r="WZV75" s="265"/>
      <c r="WZW75" s="265"/>
    </row>
    <row r="76" spans="1:19 16243:16247" s="263" customFormat="1" x14ac:dyDescent="0.2">
      <c r="A76" s="265"/>
      <c r="B76" s="270" t="s">
        <v>23</v>
      </c>
      <c r="C76" s="252">
        <v>4.1183690000000004</v>
      </c>
      <c r="D76" s="252">
        <v>0</v>
      </c>
      <c r="E76" s="252">
        <v>117.130194</v>
      </c>
      <c r="F76" s="252">
        <v>121.248563</v>
      </c>
      <c r="G76" s="252">
        <v>4.1183690000000004</v>
      </c>
      <c r="H76" s="252">
        <v>0</v>
      </c>
      <c r="I76" s="252">
        <v>117.130194</v>
      </c>
      <c r="J76" s="252">
        <v>121.248563</v>
      </c>
      <c r="WZS76" s="265"/>
      <c r="WZT76" s="265"/>
      <c r="WZU76" s="265"/>
      <c r="WZV76" s="265"/>
      <c r="WZW76" s="265"/>
    </row>
    <row r="77" spans="1:19 16243:16247" s="263" customFormat="1" ht="63.75" x14ac:dyDescent="0.2">
      <c r="A77" s="265"/>
      <c r="B77" s="270" t="s">
        <v>775</v>
      </c>
      <c r="C77" s="252">
        <v>57.300457999999999</v>
      </c>
      <c r="D77" s="252">
        <v>0</v>
      </c>
      <c r="E77" s="252">
        <v>0</v>
      </c>
      <c r="F77" s="252">
        <v>57.300457999999999</v>
      </c>
      <c r="G77" s="252">
        <v>57.300457999999999</v>
      </c>
      <c r="H77" s="252">
        <v>0</v>
      </c>
      <c r="I77" s="252">
        <v>0</v>
      </c>
      <c r="J77" s="252">
        <v>57.300457999999999</v>
      </c>
      <c r="WZS77" s="265"/>
      <c r="WZT77" s="265"/>
      <c r="WZU77" s="265"/>
      <c r="WZV77" s="265"/>
      <c r="WZW77" s="265"/>
    </row>
    <row r="78" spans="1:19 16243:16247" s="263" customFormat="1" x14ac:dyDescent="0.2">
      <c r="A78" s="265"/>
      <c r="B78" s="270" t="s">
        <v>25</v>
      </c>
      <c r="C78" s="252">
        <v>114.05434499999865</v>
      </c>
      <c r="D78" s="252">
        <v>0.75</v>
      </c>
      <c r="E78" s="252">
        <v>27.942549999999983</v>
      </c>
      <c r="F78" s="252">
        <v>142.7468949999984</v>
      </c>
      <c r="G78" s="252">
        <v>116.90754499999821</v>
      </c>
      <c r="H78" s="252">
        <v>0.75</v>
      </c>
      <c r="I78" s="252">
        <v>27.942549999999983</v>
      </c>
      <c r="J78" s="252">
        <v>145.60009499999796</v>
      </c>
      <c r="WZS78" s="265"/>
      <c r="WZT78" s="265"/>
      <c r="WZU78" s="265"/>
      <c r="WZV78" s="265"/>
      <c r="WZW78" s="265"/>
    </row>
    <row r="79" spans="1:19 16243:16247" s="263" customFormat="1" x14ac:dyDescent="0.2">
      <c r="A79" s="265"/>
      <c r="B79" s="140" t="s">
        <v>26</v>
      </c>
      <c r="C79" s="140">
        <f t="shared" ref="C79:J79" si="4">C80+C117+C141+C142</f>
        <v>138450.02010599998</v>
      </c>
      <c r="D79" s="140">
        <f t="shared" si="4"/>
        <v>-357.9</v>
      </c>
      <c r="E79" s="140">
        <f t="shared" si="4"/>
        <v>4907.6325809999998</v>
      </c>
      <c r="F79" s="140">
        <f t="shared" si="4"/>
        <v>142999.75268699997</v>
      </c>
      <c r="G79" s="140">
        <f t="shared" si="4"/>
        <v>146762.81411600002</v>
      </c>
      <c r="H79" s="140">
        <f t="shared" si="4"/>
        <v>-357.9</v>
      </c>
      <c r="I79" s="140">
        <f t="shared" si="4"/>
        <v>4907.6325809999998</v>
      </c>
      <c r="J79" s="140">
        <f t="shared" si="4"/>
        <v>151312.54669700001</v>
      </c>
      <c r="WZS79" s="265"/>
      <c r="WZT79" s="265"/>
      <c r="WZU79" s="265"/>
      <c r="WZV79" s="265"/>
      <c r="WZW79" s="265"/>
    </row>
    <row r="80" spans="1:19 16243:16247" s="263" customFormat="1" x14ac:dyDescent="0.2">
      <c r="A80" s="265"/>
      <c r="B80" s="140" t="s">
        <v>27</v>
      </c>
      <c r="C80" s="140">
        <f t="shared" ref="C80:J80" si="5">SUM(C81:C116)</f>
        <v>118531.80806399998</v>
      </c>
      <c r="D80" s="140">
        <f t="shared" si="5"/>
        <v>-333.29999999999995</v>
      </c>
      <c r="E80" s="140">
        <f t="shared" si="5"/>
        <v>3206.259806</v>
      </c>
      <c r="F80" s="140">
        <f t="shared" si="5"/>
        <v>121404.76786999998</v>
      </c>
      <c r="G80" s="140">
        <f t="shared" si="5"/>
        <v>126638.94267600001</v>
      </c>
      <c r="H80" s="140">
        <f t="shared" si="5"/>
        <v>-333.29999999999995</v>
      </c>
      <c r="I80" s="140">
        <f t="shared" si="5"/>
        <v>3206.259806</v>
      </c>
      <c r="J80" s="140">
        <f t="shared" si="5"/>
        <v>129511.90248199999</v>
      </c>
      <c r="WZS80" s="265"/>
      <c r="WZT80" s="265"/>
      <c r="WZU80" s="265"/>
      <c r="WZV80" s="265"/>
      <c r="WZW80" s="265"/>
    </row>
    <row r="81" spans="2:18" ht="39" customHeight="1" x14ac:dyDescent="0.2">
      <c r="B81" s="320" t="s">
        <v>715</v>
      </c>
      <c r="C81" s="252">
        <v>8351</v>
      </c>
      <c r="D81" s="252">
        <v>0</v>
      </c>
      <c r="E81" s="252">
        <v>0</v>
      </c>
      <c r="F81" s="252">
        <v>8351</v>
      </c>
      <c r="G81" s="252">
        <v>8382.0339999999997</v>
      </c>
      <c r="H81" s="252">
        <v>0</v>
      </c>
      <c r="I81" s="252">
        <v>0</v>
      </c>
      <c r="J81" s="252">
        <v>8382.0339999999997</v>
      </c>
    </row>
    <row r="82" spans="2:18" x14ac:dyDescent="0.2">
      <c r="B82" s="270" t="s">
        <v>468</v>
      </c>
      <c r="C82" s="252">
        <v>450</v>
      </c>
      <c r="D82" s="252">
        <v>0</v>
      </c>
      <c r="E82" s="252">
        <v>0</v>
      </c>
      <c r="F82" s="252">
        <v>450</v>
      </c>
      <c r="G82" s="252">
        <v>450</v>
      </c>
      <c r="H82" s="252">
        <v>0</v>
      </c>
      <c r="I82" s="252">
        <v>0</v>
      </c>
      <c r="J82" s="252">
        <v>450</v>
      </c>
    </row>
    <row r="83" spans="2:18" x14ac:dyDescent="0.2">
      <c r="B83" s="270" t="s">
        <v>28</v>
      </c>
      <c r="C83" s="252">
        <v>9860</v>
      </c>
      <c r="D83" s="252">
        <v>0</v>
      </c>
      <c r="E83" s="252">
        <v>0</v>
      </c>
      <c r="F83" s="252">
        <v>9860</v>
      </c>
      <c r="G83" s="252">
        <v>9860</v>
      </c>
      <c r="H83" s="252">
        <v>0</v>
      </c>
      <c r="I83" s="252">
        <v>0</v>
      </c>
      <c r="J83" s="252">
        <v>9860</v>
      </c>
      <c r="K83" s="101"/>
      <c r="L83" s="101"/>
      <c r="M83" s="101"/>
      <c r="N83" s="101"/>
      <c r="O83" s="101"/>
      <c r="P83" s="101"/>
      <c r="Q83" s="101"/>
      <c r="R83" s="101"/>
    </row>
    <row r="84" spans="2:18" x14ac:dyDescent="0.2">
      <c r="B84" s="270" t="s">
        <v>781</v>
      </c>
      <c r="C84" s="252">
        <v>4700</v>
      </c>
      <c r="D84" s="252">
        <v>0</v>
      </c>
      <c r="E84" s="252">
        <v>0</v>
      </c>
      <c r="F84" s="252">
        <v>4700</v>
      </c>
      <c r="G84" s="252">
        <v>4700</v>
      </c>
      <c r="H84" s="252">
        <v>0</v>
      </c>
      <c r="I84" s="252">
        <v>0</v>
      </c>
      <c r="J84" s="252">
        <v>4700</v>
      </c>
      <c r="K84" s="101"/>
      <c r="L84" s="101"/>
      <c r="M84" s="101"/>
      <c r="N84" s="101"/>
      <c r="O84" s="101"/>
      <c r="P84" s="101"/>
      <c r="Q84" s="101"/>
      <c r="R84" s="101"/>
    </row>
    <row r="85" spans="2:18" x14ac:dyDescent="0.2">
      <c r="B85" s="267" t="s">
        <v>30</v>
      </c>
      <c r="C85" s="252">
        <v>250</v>
      </c>
      <c r="D85" s="252">
        <v>0</v>
      </c>
      <c r="E85" s="252">
        <v>0</v>
      </c>
      <c r="F85" s="252">
        <v>250</v>
      </c>
      <c r="G85" s="252">
        <v>250</v>
      </c>
      <c r="H85" s="252">
        <v>0</v>
      </c>
      <c r="I85" s="252">
        <v>0</v>
      </c>
      <c r="J85" s="252">
        <v>250</v>
      </c>
      <c r="K85" s="101"/>
      <c r="L85" s="101"/>
    </row>
    <row r="86" spans="2:18" ht="25.5" x14ac:dyDescent="0.2">
      <c r="B86" s="270" t="s">
        <v>634</v>
      </c>
      <c r="C86" s="252">
        <v>6220</v>
      </c>
      <c r="D86" s="252">
        <v>0</v>
      </c>
      <c r="E86" s="252">
        <v>0</v>
      </c>
      <c r="F86" s="252">
        <v>6220</v>
      </c>
      <c r="G86" s="252">
        <v>6220</v>
      </c>
      <c r="H86" s="252">
        <v>0</v>
      </c>
      <c r="I86" s="252">
        <v>0</v>
      </c>
      <c r="J86" s="252">
        <v>6220</v>
      </c>
    </row>
    <row r="87" spans="2:18" ht="38.25" x14ac:dyDescent="0.2">
      <c r="B87" s="270" t="s">
        <v>722</v>
      </c>
      <c r="C87" s="252">
        <v>25</v>
      </c>
      <c r="D87" s="252">
        <v>0</v>
      </c>
      <c r="E87" s="252">
        <v>25</v>
      </c>
      <c r="F87" s="252">
        <v>50</v>
      </c>
      <c r="G87" s="252">
        <v>25</v>
      </c>
      <c r="H87" s="252">
        <v>0</v>
      </c>
      <c r="I87" s="252">
        <v>25</v>
      </c>
      <c r="J87" s="252">
        <v>50</v>
      </c>
      <c r="K87" s="101"/>
      <c r="L87" s="101"/>
    </row>
    <row r="88" spans="2:18" ht="25.5" x14ac:dyDescent="0.2">
      <c r="B88" s="270" t="s">
        <v>779</v>
      </c>
      <c r="C88" s="252">
        <v>116</v>
      </c>
      <c r="D88" s="252">
        <v>0</v>
      </c>
      <c r="E88" s="252">
        <v>0</v>
      </c>
      <c r="F88" s="252">
        <v>116</v>
      </c>
      <c r="G88" s="252">
        <v>116</v>
      </c>
      <c r="H88" s="252">
        <v>0</v>
      </c>
      <c r="I88" s="252">
        <v>0</v>
      </c>
      <c r="J88" s="252">
        <v>116</v>
      </c>
      <c r="K88" s="101"/>
      <c r="L88" s="101"/>
    </row>
    <row r="89" spans="2:18" ht="38.25" x14ac:dyDescent="0.2">
      <c r="B89" s="270" t="s">
        <v>780</v>
      </c>
      <c r="C89" s="252">
        <v>135.80000000000001</v>
      </c>
      <c r="D89" s="252">
        <v>0</v>
      </c>
      <c r="E89" s="252">
        <v>0</v>
      </c>
      <c r="F89" s="252">
        <v>135.80000000000001</v>
      </c>
      <c r="G89" s="252">
        <v>135.80000000000001</v>
      </c>
      <c r="H89" s="252">
        <v>0</v>
      </c>
      <c r="I89" s="252">
        <v>0</v>
      </c>
      <c r="J89" s="252">
        <v>135.80000000000001</v>
      </c>
      <c r="K89" s="101"/>
      <c r="L89" s="101"/>
    </row>
    <row r="90" spans="2:18" x14ac:dyDescent="0.2">
      <c r="B90" s="270" t="s">
        <v>32</v>
      </c>
      <c r="C90" s="252">
        <v>258.82672100000002</v>
      </c>
      <c r="D90" s="252">
        <v>0</v>
      </c>
      <c r="E90" s="252">
        <v>0</v>
      </c>
      <c r="F90" s="252">
        <v>258.82672100000002</v>
      </c>
      <c r="G90" s="252">
        <v>264.78576900000002</v>
      </c>
      <c r="H90" s="252">
        <v>0</v>
      </c>
      <c r="I90" s="252">
        <v>0</v>
      </c>
      <c r="J90" s="252">
        <v>264.78576900000002</v>
      </c>
      <c r="K90" s="101"/>
      <c r="L90" s="101"/>
    </row>
    <row r="91" spans="2:18" s="383" customFormat="1" ht="51" x14ac:dyDescent="0.2">
      <c r="B91" s="380" t="s">
        <v>857</v>
      </c>
      <c r="C91" s="381">
        <v>0</v>
      </c>
      <c r="D91" s="381">
        <v>0</v>
      </c>
      <c r="E91" s="381">
        <v>200</v>
      </c>
      <c r="F91" s="381">
        <v>200</v>
      </c>
      <c r="G91" s="381">
        <v>0</v>
      </c>
      <c r="H91" s="381">
        <v>0</v>
      </c>
      <c r="I91" s="381">
        <v>200</v>
      </c>
      <c r="J91" s="381">
        <v>200</v>
      </c>
      <c r="K91" s="382"/>
      <c r="L91" s="382"/>
    </row>
    <row r="92" spans="2:18" ht="25.5" x14ac:dyDescent="0.2">
      <c r="B92" s="270" t="s">
        <v>716</v>
      </c>
      <c r="C92" s="252">
        <v>71332.800000000003</v>
      </c>
      <c r="D92" s="252">
        <v>-633.29999999999995</v>
      </c>
      <c r="E92" s="252">
        <v>1170.45</v>
      </c>
      <c r="F92" s="252">
        <v>71869.95</v>
      </c>
      <c r="G92" s="252">
        <v>78386.385412000003</v>
      </c>
      <c r="H92" s="252">
        <v>-633.29999999999995</v>
      </c>
      <c r="I92" s="252">
        <v>1170.45</v>
      </c>
      <c r="J92" s="252">
        <v>78923.535411999997</v>
      </c>
      <c r="L92" s="101"/>
      <c r="M92" s="101"/>
      <c r="N92" s="101"/>
      <c r="O92" s="101"/>
    </row>
    <row r="93" spans="2:18" ht="25.5" x14ac:dyDescent="0.2">
      <c r="B93" s="270" t="s">
        <v>718</v>
      </c>
      <c r="C93" s="252">
        <v>424</v>
      </c>
      <c r="D93" s="252">
        <v>0</v>
      </c>
      <c r="E93" s="252">
        <v>0</v>
      </c>
      <c r="F93" s="252">
        <v>424</v>
      </c>
      <c r="G93" s="252">
        <v>424</v>
      </c>
      <c r="H93" s="252">
        <v>0</v>
      </c>
      <c r="I93" s="252">
        <v>0</v>
      </c>
      <c r="J93" s="252">
        <v>424</v>
      </c>
    </row>
    <row r="94" spans="2:18" ht="38.25" x14ac:dyDescent="0.2">
      <c r="B94" s="270" t="s">
        <v>523</v>
      </c>
      <c r="C94" s="252">
        <v>384.673</v>
      </c>
      <c r="D94" s="252">
        <v>0</v>
      </c>
      <c r="E94" s="252">
        <v>0</v>
      </c>
      <c r="F94" s="252">
        <v>384.673</v>
      </c>
      <c r="G94" s="252">
        <v>384.673</v>
      </c>
      <c r="H94" s="252">
        <v>0</v>
      </c>
      <c r="I94" s="252">
        <v>0</v>
      </c>
      <c r="J94" s="252">
        <v>384.673</v>
      </c>
      <c r="K94" s="101"/>
      <c r="L94" s="101"/>
    </row>
    <row r="95" spans="2:18" x14ac:dyDescent="0.2">
      <c r="B95" s="270" t="s">
        <v>31</v>
      </c>
      <c r="C95" s="252">
        <v>7682.2</v>
      </c>
      <c r="D95" s="252">
        <v>0</v>
      </c>
      <c r="E95" s="252">
        <v>968.16980599999999</v>
      </c>
      <c r="F95" s="252">
        <v>8650.3698060000006</v>
      </c>
      <c r="G95" s="252">
        <v>8682.2000000000007</v>
      </c>
      <c r="H95" s="252">
        <v>0</v>
      </c>
      <c r="I95" s="252">
        <v>968.16980599999999</v>
      </c>
      <c r="J95" s="252">
        <v>9650.3698060000006</v>
      </c>
    </row>
    <row r="96" spans="2:18" ht="25.5" x14ac:dyDescent="0.2">
      <c r="B96" s="270" t="s">
        <v>469</v>
      </c>
      <c r="C96" s="252">
        <v>1000</v>
      </c>
      <c r="D96" s="252">
        <v>0</v>
      </c>
      <c r="E96" s="252">
        <v>0</v>
      </c>
      <c r="F96" s="252">
        <v>1000</v>
      </c>
      <c r="G96" s="252">
        <v>1000</v>
      </c>
      <c r="H96" s="252">
        <v>0</v>
      </c>
      <c r="I96" s="252">
        <v>0</v>
      </c>
      <c r="J96" s="252">
        <v>1000</v>
      </c>
      <c r="K96" s="263"/>
    </row>
    <row r="97" spans="2:12" ht="38.25" x14ac:dyDescent="0.2">
      <c r="B97" s="270" t="s">
        <v>807</v>
      </c>
      <c r="C97" s="252">
        <v>0</v>
      </c>
      <c r="D97" s="252">
        <v>0</v>
      </c>
      <c r="E97" s="252">
        <v>50</v>
      </c>
      <c r="F97" s="252">
        <v>50</v>
      </c>
      <c r="G97" s="252">
        <v>0</v>
      </c>
      <c r="H97" s="252">
        <v>0</v>
      </c>
      <c r="I97" s="252">
        <v>50</v>
      </c>
      <c r="J97" s="252">
        <v>50</v>
      </c>
      <c r="K97" s="101"/>
      <c r="L97" s="101"/>
    </row>
    <row r="98" spans="2:12" x14ac:dyDescent="0.2">
      <c r="B98" s="270" t="s">
        <v>35</v>
      </c>
      <c r="C98" s="252">
        <v>35</v>
      </c>
      <c r="D98" s="252">
        <v>0</v>
      </c>
      <c r="E98" s="252">
        <v>0</v>
      </c>
      <c r="F98" s="252">
        <v>35</v>
      </c>
      <c r="G98" s="252">
        <v>35</v>
      </c>
      <c r="H98" s="252">
        <v>0</v>
      </c>
      <c r="I98" s="252">
        <v>0</v>
      </c>
      <c r="J98" s="252">
        <v>35</v>
      </c>
      <c r="K98" s="101"/>
      <c r="L98" s="101"/>
    </row>
    <row r="99" spans="2:12" ht="25.5" x14ac:dyDescent="0.2">
      <c r="B99" s="270" t="s">
        <v>34</v>
      </c>
      <c r="C99" s="252">
        <v>45</v>
      </c>
      <c r="D99" s="252">
        <v>0</v>
      </c>
      <c r="E99" s="252">
        <v>1</v>
      </c>
      <c r="F99" s="252">
        <v>46</v>
      </c>
      <c r="G99" s="252">
        <v>45</v>
      </c>
      <c r="H99" s="252">
        <v>0</v>
      </c>
      <c r="I99" s="252">
        <v>1</v>
      </c>
      <c r="J99" s="252">
        <v>46</v>
      </c>
      <c r="K99" s="101"/>
      <c r="L99" s="101"/>
    </row>
    <row r="100" spans="2:12" ht="68.25" customHeight="1" x14ac:dyDescent="0.2">
      <c r="B100" s="320" t="s">
        <v>817</v>
      </c>
      <c r="C100" s="252">
        <v>89</v>
      </c>
      <c r="D100" s="252">
        <v>0</v>
      </c>
      <c r="E100" s="252">
        <v>0</v>
      </c>
      <c r="F100" s="252">
        <v>89</v>
      </c>
      <c r="G100" s="252">
        <v>89</v>
      </c>
      <c r="H100" s="252">
        <v>0</v>
      </c>
      <c r="I100" s="252">
        <v>0</v>
      </c>
      <c r="J100" s="252">
        <v>89</v>
      </c>
      <c r="K100" s="101"/>
      <c r="L100" s="101"/>
    </row>
    <row r="101" spans="2:12" ht="25.5" x14ac:dyDescent="0.2">
      <c r="B101" s="270" t="s">
        <v>776</v>
      </c>
      <c r="C101" s="252">
        <v>4874.5540000000001</v>
      </c>
      <c r="D101" s="252">
        <v>0</v>
      </c>
      <c r="E101" s="252">
        <v>0</v>
      </c>
      <c r="F101" s="252">
        <v>4874.5540000000001</v>
      </c>
      <c r="G101" s="252">
        <v>4875.5540000000001</v>
      </c>
      <c r="H101" s="252">
        <v>0</v>
      </c>
      <c r="I101" s="252">
        <v>0</v>
      </c>
      <c r="J101" s="252">
        <v>4875.5540000000001</v>
      </c>
    </row>
    <row r="102" spans="2:12" ht="40.5" customHeight="1" x14ac:dyDescent="0.2">
      <c r="B102" s="270" t="s">
        <v>717</v>
      </c>
      <c r="C102" s="252">
        <v>0</v>
      </c>
      <c r="D102" s="252">
        <v>300</v>
      </c>
      <c r="E102" s="252">
        <v>200</v>
      </c>
      <c r="F102" s="252">
        <v>500</v>
      </c>
      <c r="G102" s="252">
        <v>0</v>
      </c>
      <c r="H102" s="252">
        <v>300</v>
      </c>
      <c r="I102" s="252">
        <v>200</v>
      </c>
      <c r="J102" s="252">
        <v>500</v>
      </c>
    </row>
    <row r="103" spans="2:12" ht="36.75" customHeight="1" x14ac:dyDescent="0.2">
      <c r="B103" s="270" t="s">
        <v>808</v>
      </c>
      <c r="C103" s="252">
        <v>0</v>
      </c>
      <c r="D103" s="252">
        <v>0</v>
      </c>
      <c r="E103" s="252">
        <v>79.14</v>
      </c>
      <c r="F103" s="252">
        <v>79.14</v>
      </c>
      <c r="G103" s="252">
        <v>0</v>
      </c>
      <c r="H103" s="252">
        <v>0</v>
      </c>
      <c r="I103" s="252">
        <v>79.14</v>
      </c>
      <c r="J103" s="252">
        <v>79.14</v>
      </c>
      <c r="K103" s="101"/>
      <c r="L103" s="101"/>
    </row>
    <row r="104" spans="2:12" x14ac:dyDescent="0.2">
      <c r="B104" s="270" t="s">
        <v>470</v>
      </c>
      <c r="C104" s="252">
        <v>765</v>
      </c>
      <c r="D104" s="252">
        <v>0</v>
      </c>
      <c r="E104" s="252">
        <v>0</v>
      </c>
      <c r="F104" s="252">
        <v>765</v>
      </c>
      <c r="G104" s="252">
        <v>765</v>
      </c>
      <c r="H104" s="252">
        <v>0</v>
      </c>
      <c r="I104" s="252">
        <v>0</v>
      </c>
      <c r="J104" s="252">
        <v>765</v>
      </c>
    </row>
    <row r="105" spans="2:12" x14ac:dyDescent="0.2">
      <c r="B105" s="270" t="s">
        <v>33</v>
      </c>
      <c r="C105" s="252">
        <v>568.9</v>
      </c>
      <c r="D105" s="252">
        <v>0</v>
      </c>
      <c r="E105" s="252">
        <v>100</v>
      </c>
      <c r="F105" s="252">
        <v>668.9</v>
      </c>
      <c r="G105" s="252">
        <v>574.40935500000001</v>
      </c>
      <c r="H105" s="252">
        <v>0</v>
      </c>
      <c r="I105" s="252">
        <v>100</v>
      </c>
      <c r="J105" s="252">
        <v>674.40935500000001</v>
      </c>
    </row>
    <row r="106" spans="2:12" ht="51" x14ac:dyDescent="0.2">
      <c r="B106" s="270" t="s">
        <v>721</v>
      </c>
      <c r="C106" s="252">
        <v>100</v>
      </c>
      <c r="D106" s="252">
        <v>0</v>
      </c>
      <c r="E106" s="252">
        <v>0</v>
      </c>
      <c r="F106" s="252">
        <v>100</v>
      </c>
      <c r="G106" s="252">
        <v>100</v>
      </c>
      <c r="H106" s="252">
        <v>0</v>
      </c>
      <c r="I106" s="252">
        <v>0</v>
      </c>
      <c r="J106" s="252">
        <v>100</v>
      </c>
      <c r="K106" s="101"/>
      <c r="L106" s="101"/>
    </row>
    <row r="107" spans="2:12" ht="25.5" x14ac:dyDescent="0.2">
      <c r="B107" s="270" t="s">
        <v>720</v>
      </c>
      <c r="C107" s="252">
        <v>56.1</v>
      </c>
      <c r="D107" s="252">
        <v>0</v>
      </c>
      <c r="E107" s="252">
        <v>20</v>
      </c>
      <c r="F107" s="252">
        <v>76.099999999999994</v>
      </c>
      <c r="G107" s="252">
        <v>56.1</v>
      </c>
      <c r="H107" s="252">
        <v>0</v>
      </c>
      <c r="I107" s="252">
        <v>20</v>
      </c>
      <c r="J107" s="252">
        <v>76.099999999999994</v>
      </c>
      <c r="K107" s="101"/>
      <c r="L107" s="101"/>
    </row>
    <row r="108" spans="2:12" ht="38.25" x14ac:dyDescent="0.2">
      <c r="B108" s="270" t="s">
        <v>524</v>
      </c>
      <c r="C108" s="252">
        <v>28.794</v>
      </c>
      <c r="D108" s="252">
        <v>0</v>
      </c>
      <c r="E108" s="252">
        <v>0</v>
      </c>
      <c r="F108" s="252">
        <v>28.794</v>
      </c>
      <c r="G108" s="252">
        <v>28.794</v>
      </c>
      <c r="H108" s="252">
        <v>0</v>
      </c>
      <c r="I108" s="252">
        <v>0</v>
      </c>
      <c r="J108" s="252">
        <v>28.794</v>
      </c>
      <c r="K108" s="101"/>
      <c r="L108" s="101"/>
    </row>
    <row r="109" spans="2:12" ht="25.5" x14ac:dyDescent="0.2">
      <c r="B109" s="270" t="s">
        <v>36</v>
      </c>
      <c r="C109" s="252">
        <v>237.814548</v>
      </c>
      <c r="D109" s="252">
        <v>0</v>
      </c>
      <c r="E109" s="252">
        <v>70</v>
      </c>
      <c r="F109" s="252">
        <v>307.814548</v>
      </c>
      <c r="G109" s="252">
        <v>237.814548</v>
      </c>
      <c r="H109" s="252">
        <v>0</v>
      </c>
      <c r="I109" s="252">
        <v>70</v>
      </c>
      <c r="J109" s="252">
        <v>307.814548</v>
      </c>
      <c r="K109" s="101"/>
      <c r="L109" s="101"/>
    </row>
    <row r="110" spans="2:12" x14ac:dyDescent="0.2">
      <c r="B110" s="270" t="s">
        <v>471</v>
      </c>
      <c r="C110" s="252">
        <v>103</v>
      </c>
      <c r="D110" s="252">
        <v>0</v>
      </c>
      <c r="E110" s="252">
        <v>0</v>
      </c>
      <c r="F110" s="252">
        <v>103</v>
      </c>
      <c r="G110" s="252">
        <v>103</v>
      </c>
      <c r="H110" s="252">
        <v>0</v>
      </c>
      <c r="I110" s="252">
        <v>0</v>
      </c>
      <c r="J110" s="252">
        <v>103</v>
      </c>
      <c r="K110" s="101"/>
      <c r="L110" s="101"/>
    </row>
    <row r="111" spans="2:12" x14ac:dyDescent="0.2">
      <c r="B111" s="270" t="s">
        <v>719</v>
      </c>
      <c r="C111" s="252">
        <v>50</v>
      </c>
      <c r="D111" s="252">
        <v>0</v>
      </c>
      <c r="E111" s="252">
        <v>210</v>
      </c>
      <c r="F111" s="252">
        <v>260</v>
      </c>
      <c r="G111" s="252">
        <v>50</v>
      </c>
      <c r="H111" s="252">
        <v>0</v>
      </c>
      <c r="I111" s="252">
        <v>210</v>
      </c>
      <c r="J111" s="252">
        <v>260</v>
      </c>
      <c r="K111" s="101"/>
      <c r="L111" s="101"/>
    </row>
    <row r="112" spans="2:12" x14ac:dyDescent="0.2">
      <c r="B112" s="270" t="s">
        <v>37</v>
      </c>
      <c r="C112" s="252">
        <v>0</v>
      </c>
      <c r="D112" s="252">
        <v>0</v>
      </c>
      <c r="E112" s="252">
        <v>50</v>
      </c>
      <c r="F112" s="252">
        <v>50</v>
      </c>
      <c r="G112" s="252">
        <v>0</v>
      </c>
      <c r="H112" s="252">
        <v>0</v>
      </c>
      <c r="I112" s="252">
        <v>50</v>
      </c>
      <c r="J112" s="252">
        <v>50</v>
      </c>
      <c r="K112" s="101"/>
      <c r="L112" s="101"/>
    </row>
    <row r="113" spans="1:19 16243:16247" x14ac:dyDescent="0.2">
      <c r="B113" s="270" t="s">
        <v>858</v>
      </c>
      <c r="C113" s="252">
        <v>44</v>
      </c>
      <c r="D113" s="252">
        <v>0</v>
      </c>
      <c r="E113" s="252">
        <v>0</v>
      </c>
      <c r="F113" s="252">
        <v>44</v>
      </c>
      <c r="G113" s="252">
        <v>44</v>
      </c>
      <c r="H113" s="252">
        <v>0</v>
      </c>
      <c r="I113" s="252">
        <v>0</v>
      </c>
      <c r="J113" s="252">
        <v>44</v>
      </c>
      <c r="K113" s="101"/>
      <c r="L113" s="101"/>
    </row>
    <row r="114" spans="1:19 16243:16247" ht="25.5" x14ac:dyDescent="0.2">
      <c r="B114" s="270" t="s">
        <v>902</v>
      </c>
      <c r="C114" s="252">
        <v>30</v>
      </c>
      <c r="D114" s="252">
        <v>0</v>
      </c>
      <c r="E114" s="252">
        <v>0</v>
      </c>
      <c r="F114" s="252">
        <v>30</v>
      </c>
      <c r="G114" s="252">
        <v>30</v>
      </c>
      <c r="H114" s="252">
        <v>0</v>
      </c>
      <c r="I114" s="252">
        <v>0</v>
      </c>
      <c r="J114" s="252">
        <v>30</v>
      </c>
      <c r="K114" s="101"/>
      <c r="L114" s="101"/>
    </row>
    <row r="115" spans="1:19 16243:16247" ht="51" x14ac:dyDescent="0.2">
      <c r="B115" s="270" t="s">
        <v>818</v>
      </c>
      <c r="C115" s="252">
        <v>25</v>
      </c>
      <c r="D115" s="252">
        <v>0</v>
      </c>
      <c r="E115" s="252">
        <v>0</v>
      </c>
      <c r="F115" s="252">
        <v>25</v>
      </c>
      <c r="G115" s="252">
        <v>25</v>
      </c>
      <c r="H115" s="252">
        <v>0</v>
      </c>
      <c r="I115" s="252">
        <v>0</v>
      </c>
      <c r="J115" s="252">
        <v>25</v>
      </c>
      <c r="K115" s="101"/>
      <c r="L115" s="101"/>
    </row>
    <row r="116" spans="1:19 16243:16247" x14ac:dyDescent="0.2">
      <c r="B116" s="270" t="s">
        <v>38</v>
      </c>
      <c r="C116" s="266">
        <v>289.34579500000109</v>
      </c>
      <c r="D116" s="266">
        <v>0</v>
      </c>
      <c r="E116" s="266">
        <v>62.5</v>
      </c>
      <c r="F116" s="266">
        <v>351.84579500000109</v>
      </c>
      <c r="G116" s="266">
        <v>299.39259200001834</v>
      </c>
      <c r="H116" s="266">
        <v>0</v>
      </c>
      <c r="I116" s="266">
        <v>62.5</v>
      </c>
      <c r="J116" s="266">
        <v>361.89259200000379</v>
      </c>
      <c r="K116" s="101"/>
      <c r="L116" s="101"/>
    </row>
    <row r="117" spans="1:19 16243:16247" s="263" customFormat="1" x14ac:dyDescent="0.2">
      <c r="A117" s="265"/>
      <c r="B117" s="140" t="s">
        <v>39</v>
      </c>
      <c r="C117" s="140">
        <f t="shared" ref="C117:J117" si="6">SUM(C118:C140)</f>
        <v>11037.066513999998</v>
      </c>
      <c r="D117" s="140">
        <f t="shared" si="6"/>
        <v>-24.6</v>
      </c>
      <c r="E117" s="140">
        <f t="shared" si="6"/>
        <v>1293.6500000000001</v>
      </c>
      <c r="F117" s="140">
        <f t="shared" si="6"/>
        <v>12306.116514000001</v>
      </c>
      <c r="G117" s="140">
        <f t="shared" si="6"/>
        <v>11090.472351</v>
      </c>
      <c r="H117" s="140">
        <f t="shared" si="6"/>
        <v>-24.6</v>
      </c>
      <c r="I117" s="140">
        <f t="shared" si="6"/>
        <v>1293.6500000000001</v>
      </c>
      <c r="J117" s="140">
        <f t="shared" si="6"/>
        <v>12359.522351</v>
      </c>
      <c r="WZS117" s="265"/>
      <c r="WZT117" s="265"/>
      <c r="WZU117" s="265"/>
      <c r="WZV117" s="265"/>
      <c r="WZW117" s="265"/>
    </row>
    <row r="118" spans="1:19 16243:16247" x14ac:dyDescent="0.2">
      <c r="B118" s="270" t="s">
        <v>40</v>
      </c>
      <c r="C118" s="252">
        <v>6651.71281</v>
      </c>
      <c r="D118" s="252">
        <v>0</v>
      </c>
      <c r="E118" s="252">
        <v>217</v>
      </c>
      <c r="F118" s="252">
        <v>6868.71281</v>
      </c>
      <c r="G118" s="252">
        <v>6651.71281</v>
      </c>
      <c r="H118" s="252">
        <v>0</v>
      </c>
      <c r="I118" s="252">
        <v>217</v>
      </c>
      <c r="J118" s="252">
        <v>6868.71281</v>
      </c>
      <c r="K118" s="101"/>
      <c r="L118" s="101"/>
      <c r="M118" s="101"/>
      <c r="N118" s="101"/>
      <c r="O118" s="101"/>
      <c r="P118" s="101"/>
      <c r="Q118" s="101"/>
      <c r="R118" s="101"/>
    </row>
    <row r="119" spans="1:19 16243:16247" ht="25.5" x14ac:dyDescent="0.2">
      <c r="B119" s="270" t="s">
        <v>785</v>
      </c>
      <c r="C119" s="252">
        <v>532.58100000000002</v>
      </c>
      <c r="D119" s="252">
        <v>0</v>
      </c>
      <c r="E119" s="252">
        <v>0</v>
      </c>
      <c r="F119" s="252">
        <v>532.58100000000002</v>
      </c>
      <c r="G119" s="252">
        <v>532.58100000000002</v>
      </c>
      <c r="H119" s="252">
        <v>0</v>
      </c>
      <c r="I119" s="252">
        <v>0</v>
      </c>
      <c r="J119" s="252">
        <v>532.58100000000002</v>
      </c>
      <c r="K119" s="101"/>
      <c r="L119" s="101"/>
      <c r="M119" s="101"/>
      <c r="N119" s="101"/>
      <c r="O119" s="101"/>
      <c r="P119" s="101"/>
      <c r="Q119" s="101"/>
      <c r="R119" s="101"/>
    </row>
    <row r="120" spans="1:19 16243:16247" ht="25.5" x14ac:dyDescent="0.2">
      <c r="B120" s="270" t="s">
        <v>635</v>
      </c>
      <c r="C120" s="252">
        <v>238.11743200000001</v>
      </c>
      <c r="D120" s="252">
        <v>0</v>
      </c>
      <c r="E120" s="252">
        <v>0</v>
      </c>
      <c r="F120" s="252">
        <v>238.11743200000001</v>
      </c>
      <c r="G120" s="252">
        <v>238.11743200000001</v>
      </c>
      <c r="H120" s="252">
        <v>0</v>
      </c>
      <c r="I120" s="252">
        <v>0</v>
      </c>
      <c r="J120" s="252">
        <v>238.11743200000001</v>
      </c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1:19 16243:16247" ht="25.5" x14ac:dyDescent="0.2">
      <c r="B121" s="270" t="s">
        <v>860</v>
      </c>
      <c r="C121" s="252">
        <v>0</v>
      </c>
      <c r="D121" s="252">
        <v>0</v>
      </c>
      <c r="E121" s="252">
        <v>450</v>
      </c>
      <c r="F121" s="252">
        <v>450</v>
      </c>
      <c r="G121" s="252">
        <v>0</v>
      </c>
      <c r="H121" s="252">
        <v>0</v>
      </c>
      <c r="I121" s="252">
        <v>450</v>
      </c>
      <c r="J121" s="252">
        <v>450</v>
      </c>
      <c r="L121" s="101"/>
      <c r="M121" s="101"/>
      <c r="N121" s="101"/>
      <c r="O121" s="101"/>
      <c r="P121" s="101"/>
      <c r="Q121" s="101"/>
      <c r="R121" s="101"/>
      <c r="S121" s="101"/>
    </row>
    <row r="122" spans="1:19 16243:16247" ht="25.5" x14ac:dyDescent="0.2">
      <c r="B122" s="270" t="s">
        <v>859</v>
      </c>
      <c r="C122" s="252">
        <v>0</v>
      </c>
      <c r="D122" s="252">
        <v>0</v>
      </c>
      <c r="E122" s="252">
        <v>50</v>
      </c>
      <c r="F122" s="252">
        <v>50</v>
      </c>
      <c r="G122" s="252">
        <v>0</v>
      </c>
      <c r="H122" s="252">
        <v>0</v>
      </c>
      <c r="I122" s="252">
        <v>50</v>
      </c>
      <c r="J122" s="252">
        <v>50</v>
      </c>
      <c r="K122" s="101"/>
    </row>
    <row r="123" spans="1:19 16243:16247" ht="25.5" x14ac:dyDescent="0.2">
      <c r="B123" s="270" t="s">
        <v>783</v>
      </c>
      <c r="C123" s="252">
        <v>1160</v>
      </c>
      <c r="D123" s="252">
        <v>0</v>
      </c>
      <c r="E123" s="252">
        <v>0</v>
      </c>
      <c r="F123" s="252">
        <v>1160</v>
      </c>
      <c r="G123" s="252">
        <v>1160</v>
      </c>
      <c r="H123" s="252">
        <v>0</v>
      </c>
      <c r="I123" s="252">
        <v>0</v>
      </c>
      <c r="J123" s="252">
        <v>1160</v>
      </c>
      <c r="L123" s="101"/>
      <c r="M123" s="101"/>
      <c r="N123" s="101"/>
      <c r="O123" s="101"/>
    </row>
    <row r="124" spans="1:19 16243:16247" ht="38.25" x14ac:dyDescent="0.2">
      <c r="B124" s="270" t="s">
        <v>784</v>
      </c>
      <c r="C124" s="252">
        <v>400</v>
      </c>
      <c r="D124" s="252">
        <v>0</v>
      </c>
      <c r="E124" s="252">
        <v>0</v>
      </c>
      <c r="F124" s="252">
        <v>400</v>
      </c>
      <c r="G124" s="252">
        <v>400</v>
      </c>
      <c r="H124" s="252">
        <v>0</v>
      </c>
      <c r="I124" s="252">
        <v>0</v>
      </c>
      <c r="J124" s="252">
        <v>400</v>
      </c>
      <c r="L124" s="101"/>
    </row>
    <row r="125" spans="1:19 16243:16247" ht="38.25" x14ac:dyDescent="0.2">
      <c r="B125" s="270" t="s">
        <v>724</v>
      </c>
      <c r="C125" s="252">
        <v>126.515372</v>
      </c>
      <c r="D125" s="252">
        <v>0</v>
      </c>
      <c r="E125" s="252">
        <v>0</v>
      </c>
      <c r="F125" s="252">
        <v>126.515372</v>
      </c>
      <c r="G125" s="252">
        <v>126.515372</v>
      </c>
      <c r="H125" s="252">
        <v>0</v>
      </c>
      <c r="I125" s="252">
        <v>0</v>
      </c>
      <c r="J125" s="252">
        <v>126.515372</v>
      </c>
      <c r="K125" s="101"/>
    </row>
    <row r="126" spans="1:19 16243:16247" ht="51" x14ac:dyDescent="0.2">
      <c r="B126" s="270" t="s">
        <v>861</v>
      </c>
      <c r="C126" s="252">
        <v>80</v>
      </c>
      <c r="D126" s="252">
        <v>0</v>
      </c>
      <c r="E126" s="252">
        <v>10</v>
      </c>
      <c r="F126" s="252">
        <v>90</v>
      </c>
      <c r="G126" s="252">
        <v>80</v>
      </c>
      <c r="H126" s="252">
        <v>0</v>
      </c>
      <c r="I126" s="252">
        <v>10</v>
      </c>
      <c r="J126" s="252">
        <v>90</v>
      </c>
      <c r="K126" s="101"/>
    </row>
    <row r="127" spans="1:19 16243:16247" ht="51" x14ac:dyDescent="0.2">
      <c r="B127" s="270" t="s">
        <v>842</v>
      </c>
      <c r="C127" s="252">
        <v>50</v>
      </c>
      <c r="D127" s="252">
        <v>0</v>
      </c>
      <c r="E127" s="252">
        <v>0</v>
      </c>
      <c r="F127" s="252">
        <v>50</v>
      </c>
      <c r="G127" s="252">
        <v>50</v>
      </c>
      <c r="H127" s="252">
        <v>0</v>
      </c>
      <c r="I127" s="252">
        <v>0</v>
      </c>
      <c r="J127" s="252">
        <v>50</v>
      </c>
      <c r="K127" s="101"/>
    </row>
    <row r="128" spans="1:19 16243:16247" ht="25.5" x14ac:dyDescent="0.2">
      <c r="B128" s="270" t="s">
        <v>525</v>
      </c>
      <c r="C128" s="252">
        <v>404.26047499999999</v>
      </c>
      <c r="D128" s="252">
        <v>0</v>
      </c>
      <c r="E128" s="252">
        <v>100</v>
      </c>
      <c r="F128" s="252">
        <v>504.26047499999999</v>
      </c>
      <c r="G128" s="252">
        <v>404.26047499999999</v>
      </c>
      <c r="H128" s="252">
        <v>0</v>
      </c>
      <c r="I128" s="252">
        <v>100</v>
      </c>
      <c r="J128" s="252">
        <v>504.26047499999999</v>
      </c>
      <c r="L128" s="101"/>
    </row>
    <row r="129" spans="1:12 16243:16247" ht="38.25" x14ac:dyDescent="0.2">
      <c r="B129" s="270" t="s">
        <v>862</v>
      </c>
      <c r="C129" s="252">
        <v>432.84471300000001</v>
      </c>
      <c r="D129" s="252">
        <v>0</v>
      </c>
      <c r="E129" s="252">
        <v>0</v>
      </c>
      <c r="F129" s="252">
        <v>432.84471300000001</v>
      </c>
      <c r="G129" s="252">
        <v>432.84471300000001</v>
      </c>
      <c r="H129" s="252">
        <v>0</v>
      </c>
      <c r="I129" s="252">
        <v>0</v>
      </c>
      <c r="J129" s="252">
        <v>432.84471300000001</v>
      </c>
      <c r="L129" s="101"/>
    </row>
    <row r="130" spans="1:12 16243:16247" ht="25.5" x14ac:dyDescent="0.2">
      <c r="B130" s="270" t="s">
        <v>903</v>
      </c>
      <c r="C130" s="252">
        <v>184.202</v>
      </c>
      <c r="D130" s="252">
        <v>-24.6</v>
      </c>
      <c r="E130" s="252">
        <v>0.95</v>
      </c>
      <c r="F130" s="252">
        <v>160.55199999999999</v>
      </c>
      <c r="G130" s="252">
        <v>184.202</v>
      </c>
      <c r="H130" s="252">
        <v>-24.6</v>
      </c>
      <c r="I130" s="252">
        <v>0.95</v>
      </c>
      <c r="J130" s="252">
        <v>160.55199999999999</v>
      </c>
      <c r="K130" s="101"/>
    </row>
    <row r="131" spans="1:12 16243:16247" ht="25.5" x14ac:dyDescent="0.2">
      <c r="B131" s="270" t="s">
        <v>526</v>
      </c>
      <c r="C131" s="252">
        <v>249</v>
      </c>
      <c r="D131" s="252">
        <v>0</v>
      </c>
      <c r="E131" s="252">
        <v>60</v>
      </c>
      <c r="F131" s="252">
        <v>309</v>
      </c>
      <c r="G131" s="252">
        <v>249</v>
      </c>
      <c r="H131" s="252">
        <v>0</v>
      </c>
      <c r="I131" s="252">
        <v>60</v>
      </c>
      <c r="J131" s="252">
        <v>309</v>
      </c>
      <c r="K131" s="101"/>
      <c r="L131" s="101"/>
    </row>
    <row r="132" spans="1:12 16243:16247" ht="25.5" x14ac:dyDescent="0.2">
      <c r="B132" s="270" t="s">
        <v>527</v>
      </c>
      <c r="C132" s="252">
        <v>39.700000000000003</v>
      </c>
      <c r="D132" s="252">
        <v>0</v>
      </c>
      <c r="E132" s="252">
        <v>0</v>
      </c>
      <c r="F132" s="252">
        <v>39.700000000000003</v>
      </c>
      <c r="G132" s="252">
        <v>39.700000000000003</v>
      </c>
      <c r="H132" s="252">
        <v>0</v>
      </c>
      <c r="I132" s="252">
        <v>0</v>
      </c>
      <c r="J132" s="252">
        <v>39.700000000000003</v>
      </c>
      <c r="K132" s="101"/>
    </row>
    <row r="133" spans="1:12 16243:16247" x14ac:dyDescent="0.2">
      <c r="B133" s="270" t="s">
        <v>638</v>
      </c>
      <c r="C133" s="252">
        <v>50</v>
      </c>
      <c r="D133" s="252">
        <v>0</v>
      </c>
      <c r="E133" s="252">
        <v>100</v>
      </c>
      <c r="F133" s="252">
        <v>150</v>
      </c>
      <c r="G133" s="252">
        <v>50</v>
      </c>
      <c r="H133" s="252">
        <v>0</v>
      </c>
      <c r="I133" s="252">
        <v>100</v>
      </c>
      <c r="J133" s="252">
        <v>150</v>
      </c>
      <c r="K133" s="101"/>
    </row>
    <row r="134" spans="1:12 16243:16247" ht="38.25" x14ac:dyDescent="0.2">
      <c r="B134" s="270" t="s">
        <v>863</v>
      </c>
      <c r="C134" s="252">
        <v>0</v>
      </c>
      <c r="D134" s="252">
        <v>0</v>
      </c>
      <c r="E134" s="252">
        <v>150</v>
      </c>
      <c r="F134" s="252">
        <v>150</v>
      </c>
      <c r="G134" s="252">
        <v>0</v>
      </c>
      <c r="H134" s="252">
        <v>0</v>
      </c>
      <c r="I134" s="252">
        <v>150</v>
      </c>
      <c r="J134" s="252">
        <v>150</v>
      </c>
      <c r="K134" s="101"/>
    </row>
    <row r="135" spans="1:12 16243:16247" x14ac:dyDescent="0.2">
      <c r="B135" s="270" t="s">
        <v>41</v>
      </c>
      <c r="C135" s="252">
        <v>65.400000000000006</v>
      </c>
      <c r="D135" s="252">
        <v>0</v>
      </c>
      <c r="E135" s="252">
        <v>0</v>
      </c>
      <c r="F135" s="252">
        <v>65.400000000000006</v>
      </c>
      <c r="G135" s="252">
        <v>105.39276</v>
      </c>
      <c r="H135" s="252">
        <v>0</v>
      </c>
      <c r="I135" s="252">
        <v>0</v>
      </c>
      <c r="J135" s="252">
        <v>105.39276</v>
      </c>
      <c r="K135" s="101"/>
    </row>
    <row r="136" spans="1:12 16243:16247" ht="25.5" x14ac:dyDescent="0.2">
      <c r="B136" s="270" t="s">
        <v>810</v>
      </c>
      <c r="C136" s="252">
        <v>29.076758000000002</v>
      </c>
      <c r="D136" s="252">
        <v>0</v>
      </c>
      <c r="E136" s="252">
        <v>0</v>
      </c>
      <c r="F136" s="252">
        <v>29.076758000000002</v>
      </c>
      <c r="G136" s="252">
        <v>29.036317</v>
      </c>
      <c r="H136" s="252">
        <v>0</v>
      </c>
      <c r="I136" s="252">
        <v>0</v>
      </c>
      <c r="J136" s="252">
        <v>29.036317</v>
      </c>
      <c r="K136" s="101"/>
    </row>
    <row r="137" spans="1:12 16243:16247" ht="25.5" x14ac:dyDescent="0.2">
      <c r="B137" s="270" t="s">
        <v>557</v>
      </c>
      <c r="C137" s="252">
        <v>20</v>
      </c>
      <c r="D137" s="252">
        <v>0</v>
      </c>
      <c r="E137" s="252">
        <v>0</v>
      </c>
      <c r="F137" s="252">
        <v>20</v>
      </c>
      <c r="G137" s="252">
        <v>20</v>
      </c>
      <c r="H137" s="252">
        <v>0</v>
      </c>
      <c r="I137" s="252">
        <v>0</v>
      </c>
      <c r="J137" s="252">
        <v>20</v>
      </c>
      <c r="K137" s="101"/>
    </row>
    <row r="138" spans="1:12 16243:16247" ht="38.25" x14ac:dyDescent="0.2">
      <c r="B138" s="270" t="s">
        <v>811</v>
      </c>
      <c r="C138" s="252">
        <v>28.8</v>
      </c>
      <c r="D138" s="252">
        <v>0</v>
      </c>
      <c r="E138" s="252">
        <v>0</v>
      </c>
      <c r="F138" s="252">
        <v>28.8</v>
      </c>
      <c r="G138" s="252">
        <v>28.8</v>
      </c>
      <c r="H138" s="252">
        <v>0</v>
      </c>
      <c r="I138" s="252">
        <v>0</v>
      </c>
      <c r="J138" s="252">
        <v>28.8</v>
      </c>
      <c r="K138" s="101"/>
    </row>
    <row r="139" spans="1:12 16243:16247" ht="25.5" x14ac:dyDescent="0.2">
      <c r="B139" s="270" t="s">
        <v>819</v>
      </c>
      <c r="C139" s="252">
        <v>9.1999999999999993</v>
      </c>
      <c r="D139" s="252">
        <v>0</v>
      </c>
      <c r="E139" s="252">
        <v>79.099999999999994</v>
      </c>
      <c r="F139" s="252">
        <v>88.3</v>
      </c>
      <c r="G139" s="252">
        <v>9.1999999999999993</v>
      </c>
      <c r="H139" s="252">
        <v>0</v>
      </c>
      <c r="I139" s="252">
        <v>79.099999999999994</v>
      </c>
      <c r="J139" s="252">
        <v>88.3</v>
      </c>
      <c r="K139" s="101"/>
    </row>
    <row r="140" spans="1:12 16243:16247" x14ac:dyDescent="0.2">
      <c r="B140" s="270" t="s">
        <v>42</v>
      </c>
      <c r="C140" s="266">
        <v>285.65595399999984</v>
      </c>
      <c r="D140" s="266">
        <v>0</v>
      </c>
      <c r="E140" s="266">
        <v>76.600000000000136</v>
      </c>
      <c r="F140" s="266">
        <v>362.25595400000384</v>
      </c>
      <c r="G140" s="266">
        <v>299.1094720000001</v>
      </c>
      <c r="H140" s="266">
        <v>0</v>
      </c>
      <c r="I140" s="266">
        <v>76.600000000000136</v>
      </c>
      <c r="J140" s="266">
        <v>375.70947200000046</v>
      </c>
      <c r="K140" s="101"/>
    </row>
    <row r="141" spans="1:12 16243:16247" s="263" customFormat="1" x14ac:dyDescent="0.2">
      <c r="A141" s="265"/>
      <c r="B141" s="140" t="s">
        <v>43</v>
      </c>
      <c r="C141" s="140">
        <v>8124.8648110000004</v>
      </c>
      <c r="D141" s="140">
        <v>0</v>
      </c>
      <c r="E141" s="140">
        <v>210.34</v>
      </c>
      <c r="F141" s="140">
        <v>8335.2048109999996</v>
      </c>
      <c r="G141" s="140">
        <v>8224.8648109999995</v>
      </c>
      <c r="H141" s="140">
        <v>0</v>
      </c>
      <c r="I141" s="140">
        <v>210.34</v>
      </c>
      <c r="J141" s="140">
        <v>8435.2048109999996</v>
      </c>
      <c r="WZS141" s="265"/>
      <c r="WZT141" s="265"/>
      <c r="WZU141" s="265"/>
      <c r="WZV141" s="265"/>
      <c r="WZW141" s="265"/>
    </row>
    <row r="142" spans="1:12 16243:16247" s="263" customFormat="1" x14ac:dyDescent="0.2">
      <c r="A142" s="265"/>
      <c r="B142" s="140" t="s">
        <v>44</v>
      </c>
      <c r="C142" s="140">
        <v>756.28071700000055</v>
      </c>
      <c r="D142" s="140">
        <v>0</v>
      </c>
      <c r="E142" s="140">
        <v>197.38277500000004</v>
      </c>
      <c r="F142" s="140">
        <v>953.66349200000059</v>
      </c>
      <c r="G142" s="140">
        <v>808.534278000001</v>
      </c>
      <c r="H142" s="140">
        <v>0</v>
      </c>
      <c r="I142" s="140">
        <v>197.38277500000004</v>
      </c>
      <c r="J142" s="140">
        <v>1005.917053000001</v>
      </c>
      <c r="WZS142" s="265"/>
      <c r="WZT142" s="265"/>
      <c r="WZU142" s="265"/>
      <c r="WZV142" s="265"/>
      <c r="WZW142" s="265"/>
    </row>
    <row r="143" spans="1:12 16243:16247" x14ac:dyDescent="0.2">
      <c r="B143" s="271" t="s">
        <v>45</v>
      </c>
      <c r="C143" s="321">
        <v>307.49953099999999</v>
      </c>
      <c r="D143" s="321">
        <v>0</v>
      </c>
      <c r="E143" s="321">
        <v>42.882775000000002</v>
      </c>
      <c r="F143" s="321">
        <v>350.38230599999997</v>
      </c>
      <c r="G143" s="321">
        <v>307.49953099999999</v>
      </c>
      <c r="H143" s="321">
        <v>0</v>
      </c>
      <c r="I143" s="321">
        <v>42.882775000000002</v>
      </c>
      <c r="J143" s="321">
        <v>350.38230599999997</v>
      </c>
    </row>
    <row r="144" spans="1:12 16243:16247" x14ac:dyDescent="0.2">
      <c r="B144" s="271" t="s">
        <v>639</v>
      </c>
      <c r="C144" s="321">
        <v>248.64251999999999</v>
      </c>
      <c r="D144" s="321">
        <v>0</v>
      </c>
      <c r="E144" s="321">
        <v>50</v>
      </c>
      <c r="F144" s="321">
        <v>298.64251999999999</v>
      </c>
      <c r="G144" s="321">
        <v>248.64251999999999</v>
      </c>
      <c r="H144" s="321">
        <v>0</v>
      </c>
      <c r="I144" s="321">
        <v>50</v>
      </c>
      <c r="J144" s="321">
        <v>298.64251999999999</v>
      </c>
    </row>
    <row r="145" spans="1:10 16243:16247" ht="38.25" x14ac:dyDescent="0.2">
      <c r="B145" s="322" t="s">
        <v>640</v>
      </c>
      <c r="C145" s="321">
        <v>0</v>
      </c>
      <c r="D145" s="321">
        <v>0</v>
      </c>
      <c r="E145" s="321">
        <v>68</v>
      </c>
      <c r="F145" s="321">
        <v>68</v>
      </c>
      <c r="G145" s="321">
        <v>0</v>
      </c>
      <c r="H145" s="321">
        <v>0</v>
      </c>
      <c r="I145" s="321">
        <v>68</v>
      </c>
      <c r="J145" s="321">
        <v>68</v>
      </c>
    </row>
    <row r="146" spans="1:10 16243:16247" s="263" customFormat="1" x14ac:dyDescent="0.2">
      <c r="A146" s="265"/>
      <c r="B146" s="140" t="s">
        <v>46</v>
      </c>
      <c r="C146" s="140">
        <f t="shared" ref="C146:J146" si="7">C147+C165+C166</f>
        <v>144673.898304</v>
      </c>
      <c r="D146" s="140">
        <f t="shared" si="7"/>
        <v>-1535.0101999999999</v>
      </c>
      <c r="E146" s="140">
        <f t="shared" si="7"/>
        <v>12362.141054</v>
      </c>
      <c r="F146" s="140">
        <f t="shared" si="7"/>
        <v>155501.02915799999</v>
      </c>
      <c r="G146" s="140">
        <f t="shared" si="7"/>
        <v>145680.32406099999</v>
      </c>
      <c r="H146" s="140">
        <f t="shared" si="7"/>
        <v>-1535.0101999999999</v>
      </c>
      <c r="I146" s="140">
        <f t="shared" si="7"/>
        <v>12362.141054</v>
      </c>
      <c r="J146" s="140">
        <f t="shared" si="7"/>
        <v>156507.45491499998</v>
      </c>
      <c r="WZS146" s="265"/>
      <c r="WZT146" s="265"/>
      <c r="WZU146" s="265"/>
      <c r="WZV146" s="265"/>
      <c r="WZW146" s="265"/>
    </row>
    <row r="147" spans="1:10 16243:16247" x14ac:dyDescent="0.2">
      <c r="B147" s="268" t="s">
        <v>47</v>
      </c>
      <c r="C147" s="338">
        <v>142923.37653199999</v>
      </c>
      <c r="D147" s="338">
        <v>-1535.0101999999999</v>
      </c>
      <c r="E147" s="338">
        <v>12332.641054</v>
      </c>
      <c r="F147" s="338">
        <v>153721.00738600001</v>
      </c>
      <c r="G147" s="338">
        <v>143929.80228899998</v>
      </c>
      <c r="H147" s="338">
        <v>-1535.0101999999999</v>
      </c>
      <c r="I147" s="338">
        <v>12332.641054</v>
      </c>
      <c r="J147" s="338">
        <v>154727.433143</v>
      </c>
    </row>
    <row r="148" spans="1:10 16243:16247" x14ac:dyDescent="0.2">
      <c r="B148" s="322" t="s">
        <v>528</v>
      </c>
      <c r="C148" s="321">
        <v>19479.127976</v>
      </c>
      <c r="D148" s="321">
        <v>0</v>
      </c>
      <c r="E148" s="321">
        <v>0</v>
      </c>
      <c r="F148" s="321">
        <v>19479.127976</v>
      </c>
      <c r="G148" s="321">
        <v>19479.127976</v>
      </c>
      <c r="H148" s="321">
        <v>0</v>
      </c>
      <c r="I148" s="321">
        <v>0</v>
      </c>
      <c r="J148" s="321">
        <v>19479.127976</v>
      </c>
    </row>
    <row r="149" spans="1:10 16243:16247" x14ac:dyDescent="0.2">
      <c r="B149" s="322" t="s">
        <v>48</v>
      </c>
      <c r="C149" s="321">
        <v>5570.2388780000001</v>
      </c>
      <c r="D149" s="321">
        <v>-237.2</v>
      </c>
      <c r="E149" s="321">
        <v>0</v>
      </c>
      <c r="F149" s="321">
        <v>5333.0388780000003</v>
      </c>
      <c r="G149" s="321">
        <v>5570.2388780000001</v>
      </c>
      <c r="H149" s="321">
        <v>-237.2</v>
      </c>
      <c r="I149" s="321">
        <v>0</v>
      </c>
      <c r="J149" s="321">
        <v>5333.0388780000003</v>
      </c>
    </row>
    <row r="150" spans="1:10 16243:16247" ht="25.5" x14ac:dyDescent="0.2">
      <c r="B150" s="322" t="s">
        <v>49</v>
      </c>
      <c r="C150" s="321">
        <v>4000</v>
      </c>
      <c r="D150" s="321">
        <v>0</v>
      </c>
      <c r="E150" s="321">
        <v>0</v>
      </c>
      <c r="F150" s="321">
        <v>4000</v>
      </c>
      <c r="G150" s="321">
        <v>4000</v>
      </c>
      <c r="H150" s="321">
        <v>0</v>
      </c>
      <c r="I150" s="321">
        <v>0</v>
      </c>
      <c r="J150" s="321">
        <v>4000</v>
      </c>
    </row>
    <row r="151" spans="1:10 16243:16247" x14ac:dyDescent="0.2">
      <c r="B151" s="322" t="s">
        <v>529</v>
      </c>
      <c r="C151" s="321">
        <v>725.37495100000001</v>
      </c>
      <c r="D151" s="321">
        <v>0</v>
      </c>
      <c r="E151" s="321">
        <v>833.9</v>
      </c>
      <c r="F151" s="321">
        <v>1559.2749509999999</v>
      </c>
      <c r="G151" s="321">
        <v>1731.800708</v>
      </c>
      <c r="H151" s="321">
        <v>0</v>
      </c>
      <c r="I151" s="321">
        <v>833.9</v>
      </c>
      <c r="J151" s="321">
        <v>2565.7007079999998</v>
      </c>
    </row>
    <row r="152" spans="1:10 16243:16247" ht="38.25" x14ac:dyDescent="0.2">
      <c r="B152" s="322" t="s">
        <v>641</v>
      </c>
      <c r="C152" s="321">
        <v>1327</v>
      </c>
      <c r="D152" s="321">
        <v>0</v>
      </c>
      <c r="E152" s="321">
        <v>0</v>
      </c>
      <c r="F152" s="321">
        <v>1327</v>
      </c>
      <c r="G152" s="321">
        <v>1327</v>
      </c>
      <c r="H152" s="321">
        <v>0</v>
      </c>
      <c r="I152" s="321">
        <v>0</v>
      </c>
      <c r="J152" s="321">
        <v>1327</v>
      </c>
    </row>
    <row r="153" spans="1:10 16243:16247" x14ac:dyDescent="0.2">
      <c r="B153" s="322" t="s">
        <v>530</v>
      </c>
      <c r="C153" s="321">
        <v>8205.4</v>
      </c>
      <c r="D153" s="321">
        <v>0</v>
      </c>
      <c r="E153" s="321">
        <v>0</v>
      </c>
      <c r="F153" s="321">
        <v>8205.4</v>
      </c>
      <c r="G153" s="321">
        <v>8205.4</v>
      </c>
      <c r="H153" s="321">
        <v>0</v>
      </c>
      <c r="I153" s="321">
        <v>0</v>
      </c>
      <c r="J153" s="321">
        <v>8205.4</v>
      </c>
    </row>
    <row r="154" spans="1:10 16243:16247" x14ac:dyDescent="0.2">
      <c r="B154" s="322" t="s">
        <v>558</v>
      </c>
      <c r="C154" s="321">
        <v>15</v>
      </c>
      <c r="D154" s="321">
        <v>0</v>
      </c>
      <c r="E154" s="321">
        <v>0</v>
      </c>
      <c r="F154" s="321">
        <v>15</v>
      </c>
      <c r="G154" s="321">
        <v>15</v>
      </c>
      <c r="H154" s="321">
        <v>0</v>
      </c>
      <c r="I154" s="321">
        <v>0</v>
      </c>
      <c r="J154" s="321">
        <v>15</v>
      </c>
    </row>
    <row r="155" spans="1:10 16243:16247" ht="17.25" customHeight="1" x14ac:dyDescent="0.2">
      <c r="B155" s="322" t="s">
        <v>642</v>
      </c>
      <c r="C155" s="321">
        <v>21435.696219000001</v>
      </c>
      <c r="D155" s="321">
        <v>-1317.5101999999999</v>
      </c>
      <c r="E155" s="321">
        <v>4613.3</v>
      </c>
      <c r="F155" s="321">
        <v>24731.486019</v>
      </c>
      <c r="G155" s="321">
        <v>21435.696219000001</v>
      </c>
      <c r="H155" s="321">
        <v>-1317.5101999999999</v>
      </c>
      <c r="I155" s="321">
        <v>4613.3</v>
      </c>
      <c r="J155" s="321">
        <v>24731.486019</v>
      </c>
    </row>
    <row r="156" spans="1:10 16243:16247" ht="22.5" customHeight="1" x14ac:dyDescent="0.2">
      <c r="B156" s="323" t="s">
        <v>531</v>
      </c>
      <c r="C156" s="321">
        <v>410</v>
      </c>
      <c r="D156" s="321">
        <v>0</v>
      </c>
      <c r="E156" s="321">
        <v>340</v>
      </c>
      <c r="F156" s="321">
        <v>750</v>
      </c>
      <c r="G156" s="321">
        <v>410</v>
      </c>
      <c r="H156" s="321">
        <v>0</v>
      </c>
      <c r="I156" s="321">
        <v>340</v>
      </c>
      <c r="J156" s="321">
        <v>750</v>
      </c>
    </row>
    <row r="157" spans="1:10 16243:16247" x14ac:dyDescent="0.2">
      <c r="B157" s="323" t="s">
        <v>907</v>
      </c>
      <c r="C157" s="321">
        <v>6810</v>
      </c>
      <c r="D157" s="321">
        <v>0</v>
      </c>
      <c r="E157" s="321">
        <v>0</v>
      </c>
      <c r="F157" s="321">
        <v>6810</v>
      </c>
      <c r="G157" s="321">
        <v>6810</v>
      </c>
      <c r="H157" s="321">
        <v>0</v>
      </c>
      <c r="I157" s="321">
        <v>0</v>
      </c>
      <c r="J157" s="321">
        <v>6810</v>
      </c>
    </row>
    <row r="158" spans="1:10 16243:16247" x14ac:dyDescent="0.2">
      <c r="B158" s="322" t="s">
        <v>820</v>
      </c>
      <c r="C158" s="321">
        <v>7391</v>
      </c>
      <c r="D158" s="321">
        <v>0</v>
      </c>
      <c r="E158" s="321">
        <v>196.3</v>
      </c>
      <c r="F158" s="321">
        <v>7587.3</v>
      </c>
      <c r="G158" s="321">
        <v>7391</v>
      </c>
      <c r="H158" s="321">
        <v>0</v>
      </c>
      <c r="I158" s="321">
        <v>196.3</v>
      </c>
      <c r="J158" s="321">
        <v>7587.3</v>
      </c>
    </row>
    <row r="159" spans="1:10 16243:16247" ht="38.25" x14ac:dyDescent="0.2">
      <c r="B159" s="323" t="s">
        <v>904</v>
      </c>
      <c r="C159" s="321">
        <v>2648.483514</v>
      </c>
      <c r="D159" s="321">
        <v>0</v>
      </c>
      <c r="E159" s="321">
        <v>152.80000000000001</v>
      </c>
      <c r="F159" s="321">
        <v>2801.2835140000002</v>
      </c>
      <c r="G159" s="321">
        <v>2648.483514</v>
      </c>
      <c r="H159" s="321">
        <v>0</v>
      </c>
      <c r="I159" s="321">
        <v>152.80000000000001</v>
      </c>
      <c r="J159" s="321">
        <v>2801.2835140000002</v>
      </c>
    </row>
    <row r="160" spans="1:10 16243:16247" x14ac:dyDescent="0.2">
      <c r="B160" s="322" t="s">
        <v>867</v>
      </c>
      <c r="C160" s="321">
        <v>674.4</v>
      </c>
      <c r="D160" s="321">
        <v>0</v>
      </c>
      <c r="E160" s="321">
        <v>87.7</v>
      </c>
      <c r="F160" s="321">
        <v>762.1</v>
      </c>
      <c r="G160" s="321">
        <v>674.4</v>
      </c>
      <c r="H160" s="321">
        <v>0</v>
      </c>
      <c r="I160" s="321">
        <v>87.7</v>
      </c>
      <c r="J160" s="321">
        <v>762.1</v>
      </c>
    </row>
    <row r="161" spans="1:15 16243:16247" x14ac:dyDescent="0.2">
      <c r="B161" s="323" t="s">
        <v>787</v>
      </c>
      <c r="C161" s="321">
        <v>897.9</v>
      </c>
      <c r="D161" s="321">
        <v>0</v>
      </c>
      <c r="E161" s="321">
        <v>83.5</v>
      </c>
      <c r="F161" s="321">
        <v>981.4</v>
      </c>
      <c r="G161" s="321">
        <v>897.9</v>
      </c>
      <c r="H161" s="321">
        <v>0</v>
      </c>
      <c r="I161" s="321">
        <v>83.5</v>
      </c>
      <c r="J161" s="321">
        <v>981.4</v>
      </c>
    </row>
    <row r="162" spans="1:15 16243:16247" ht="38.25" x14ac:dyDescent="0.2">
      <c r="B162" s="323" t="s">
        <v>908</v>
      </c>
      <c r="C162" s="321">
        <v>0</v>
      </c>
      <c r="D162" s="321">
        <v>0</v>
      </c>
      <c r="E162" s="321">
        <v>5333.8</v>
      </c>
      <c r="F162" s="321">
        <v>5333.8</v>
      </c>
      <c r="G162" s="321">
        <v>0</v>
      </c>
      <c r="H162" s="321">
        <v>0</v>
      </c>
      <c r="I162" s="321">
        <v>5333.8</v>
      </c>
      <c r="J162" s="321">
        <v>5333.8</v>
      </c>
    </row>
    <row r="163" spans="1:15 16243:16247" ht="38.25" x14ac:dyDescent="0.2">
      <c r="B163" s="322" t="s">
        <v>864</v>
      </c>
      <c r="C163" s="321">
        <v>1247.3</v>
      </c>
      <c r="D163" s="321">
        <v>13.5</v>
      </c>
      <c r="E163" s="321">
        <v>0</v>
      </c>
      <c r="F163" s="321">
        <v>1260.8</v>
      </c>
      <c r="G163" s="321">
        <v>1247.3</v>
      </c>
      <c r="H163" s="321">
        <v>13.5</v>
      </c>
      <c r="I163" s="321">
        <v>0</v>
      </c>
      <c r="J163" s="321">
        <v>1260.8</v>
      </c>
    </row>
    <row r="164" spans="1:15 16243:16247" ht="38.25" x14ac:dyDescent="0.2">
      <c r="B164" s="322" t="s">
        <v>865</v>
      </c>
      <c r="C164" s="321">
        <v>694.4</v>
      </c>
      <c r="D164" s="321">
        <v>6.2</v>
      </c>
      <c r="E164" s="321">
        <v>0</v>
      </c>
      <c r="F164" s="321">
        <v>700.6</v>
      </c>
      <c r="G164" s="321">
        <v>694.4</v>
      </c>
      <c r="H164" s="321">
        <v>6.2</v>
      </c>
      <c r="I164" s="321">
        <v>0</v>
      </c>
      <c r="J164" s="321">
        <v>700.6</v>
      </c>
    </row>
    <row r="165" spans="1:15 16243:16247" x14ac:dyDescent="0.2">
      <c r="B165" s="272" t="s">
        <v>472</v>
      </c>
      <c r="C165" s="338">
        <v>1649.3503779999999</v>
      </c>
      <c r="D165" s="338">
        <v>0</v>
      </c>
      <c r="E165" s="338">
        <v>21.799999999999997</v>
      </c>
      <c r="F165" s="338">
        <v>1671.1503779999998</v>
      </c>
      <c r="G165" s="338">
        <v>1649.3503779999999</v>
      </c>
      <c r="H165" s="338">
        <v>0</v>
      </c>
      <c r="I165" s="338">
        <v>21.799999999999997</v>
      </c>
      <c r="J165" s="338">
        <v>1671.1503779999998</v>
      </c>
    </row>
    <row r="166" spans="1:15 16243:16247" x14ac:dyDescent="0.2">
      <c r="B166" s="324" t="s">
        <v>473</v>
      </c>
      <c r="C166" s="338">
        <v>101.17139399999999</v>
      </c>
      <c r="D166" s="338">
        <v>0</v>
      </c>
      <c r="E166" s="338">
        <v>7.7</v>
      </c>
      <c r="F166" s="338">
        <v>108.871394</v>
      </c>
      <c r="G166" s="338">
        <v>101.17139399999999</v>
      </c>
      <c r="H166" s="338">
        <v>0</v>
      </c>
      <c r="I166" s="338">
        <v>7.7</v>
      </c>
      <c r="J166" s="338">
        <v>108.871394</v>
      </c>
    </row>
    <row r="167" spans="1:15 16243:16247" s="263" customFormat="1" x14ac:dyDescent="0.2">
      <c r="A167" s="265"/>
      <c r="B167" s="273" t="s">
        <v>59</v>
      </c>
      <c r="C167" s="264">
        <f t="shared" ref="C167:J167" si="8">C168+C187+C194</f>
        <v>20919.310709000001</v>
      </c>
      <c r="D167" s="264">
        <f t="shared" si="8"/>
        <v>380</v>
      </c>
      <c r="E167" s="264">
        <f t="shared" si="8"/>
        <v>813.00199999999995</v>
      </c>
      <c r="F167" s="264">
        <f t="shared" si="8"/>
        <v>22112.312708999998</v>
      </c>
      <c r="G167" s="264">
        <f t="shared" si="8"/>
        <v>20932.612817000001</v>
      </c>
      <c r="H167" s="264">
        <f t="shared" si="8"/>
        <v>380</v>
      </c>
      <c r="I167" s="264">
        <f t="shared" si="8"/>
        <v>813.00199999999995</v>
      </c>
      <c r="J167" s="264">
        <f t="shared" si="8"/>
        <v>22125.614817000001</v>
      </c>
      <c r="WZS167" s="265"/>
      <c r="WZT167" s="265"/>
      <c r="WZU167" s="265"/>
      <c r="WZV167" s="265"/>
      <c r="WZW167" s="265"/>
    </row>
    <row r="168" spans="1:15 16243:16247" s="263" customFormat="1" x14ac:dyDescent="0.2">
      <c r="A168" s="265"/>
      <c r="B168" s="140" t="s">
        <v>60</v>
      </c>
      <c r="C168" s="140">
        <f t="shared" ref="C168:J168" si="9">SUM(C169:C186)</f>
        <v>18734.099732000002</v>
      </c>
      <c r="D168" s="140">
        <f t="shared" si="9"/>
        <v>280</v>
      </c>
      <c r="E168" s="140">
        <f t="shared" si="9"/>
        <v>660.4</v>
      </c>
      <c r="F168" s="140">
        <f t="shared" si="9"/>
        <v>19674.499732</v>
      </c>
      <c r="G168" s="140">
        <f t="shared" si="9"/>
        <v>18747.326231999999</v>
      </c>
      <c r="H168" s="140">
        <f t="shared" si="9"/>
        <v>280</v>
      </c>
      <c r="I168" s="140">
        <f t="shared" si="9"/>
        <v>660.4</v>
      </c>
      <c r="J168" s="140">
        <f t="shared" si="9"/>
        <v>19687.726232000001</v>
      </c>
      <c r="L168" s="102"/>
      <c r="M168" s="102"/>
      <c r="N168" s="102"/>
      <c r="O168" s="102"/>
      <c r="WZS168" s="265"/>
      <c r="WZT168" s="265"/>
      <c r="WZU168" s="265"/>
      <c r="WZV168" s="265"/>
      <c r="WZW168" s="265"/>
    </row>
    <row r="169" spans="1:15 16243:16247" ht="25.5" x14ac:dyDescent="0.2">
      <c r="B169" s="270" t="s">
        <v>725</v>
      </c>
      <c r="C169" s="252">
        <v>13256</v>
      </c>
      <c r="D169" s="252">
        <v>0</v>
      </c>
      <c r="E169" s="252">
        <v>0</v>
      </c>
      <c r="F169" s="252">
        <v>13256</v>
      </c>
      <c r="G169" s="252">
        <v>13256</v>
      </c>
      <c r="H169" s="252">
        <v>0</v>
      </c>
      <c r="I169" s="252">
        <v>0</v>
      </c>
      <c r="J169" s="252">
        <v>13256</v>
      </c>
    </row>
    <row r="170" spans="1:15 16243:16247" ht="25.5" x14ac:dyDescent="0.2">
      <c r="B170" s="270" t="s">
        <v>651</v>
      </c>
      <c r="C170" s="252">
        <v>1750</v>
      </c>
      <c r="D170" s="252">
        <v>0</v>
      </c>
      <c r="E170" s="252">
        <v>0</v>
      </c>
      <c r="F170" s="252">
        <v>1750</v>
      </c>
      <c r="G170" s="252">
        <v>1750</v>
      </c>
      <c r="H170" s="252">
        <v>0</v>
      </c>
      <c r="I170" s="252">
        <v>0</v>
      </c>
      <c r="J170" s="252">
        <v>1750</v>
      </c>
    </row>
    <row r="171" spans="1:15 16243:16247" ht="38.25" x14ac:dyDescent="0.2">
      <c r="B171" s="270" t="s">
        <v>883</v>
      </c>
      <c r="C171" s="252">
        <v>0</v>
      </c>
      <c r="D171" s="252">
        <v>280</v>
      </c>
      <c r="E171" s="252">
        <v>0</v>
      </c>
      <c r="F171" s="252">
        <v>280</v>
      </c>
      <c r="G171" s="252">
        <v>0</v>
      </c>
      <c r="H171" s="252">
        <v>280</v>
      </c>
      <c r="I171" s="252">
        <v>0</v>
      </c>
      <c r="J171" s="252">
        <v>280</v>
      </c>
    </row>
    <row r="172" spans="1:15 16243:16247" x14ac:dyDescent="0.2">
      <c r="B172" s="270" t="s">
        <v>727</v>
      </c>
      <c r="C172" s="252">
        <v>0</v>
      </c>
      <c r="D172" s="252">
        <v>0</v>
      </c>
      <c r="E172" s="252">
        <v>150</v>
      </c>
      <c r="F172" s="252">
        <v>150</v>
      </c>
      <c r="G172" s="252">
        <v>0</v>
      </c>
      <c r="H172" s="252">
        <v>0</v>
      </c>
      <c r="I172" s="252">
        <v>150</v>
      </c>
      <c r="J172" s="252">
        <v>150</v>
      </c>
    </row>
    <row r="173" spans="1:15 16243:16247" x14ac:dyDescent="0.2">
      <c r="B173" s="270" t="s">
        <v>533</v>
      </c>
      <c r="C173" s="252">
        <v>1235.208736</v>
      </c>
      <c r="D173" s="252">
        <v>0</v>
      </c>
      <c r="E173" s="252">
        <v>0</v>
      </c>
      <c r="F173" s="252">
        <v>1235.208736</v>
      </c>
      <c r="G173" s="252">
        <v>1248.435236</v>
      </c>
      <c r="H173" s="252">
        <v>0</v>
      </c>
      <c r="I173" s="252">
        <v>0</v>
      </c>
      <c r="J173" s="252">
        <v>1248.435236</v>
      </c>
    </row>
    <row r="174" spans="1:15 16243:16247" ht="25.5" x14ac:dyDescent="0.2">
      <c r="B174" s="270" t="s">
        <v>729</v>
      </c>
      <c r="C174" s="252">
        <v>615</v>
      </c>
      <c r="D174" s="252">
        <v>0</v>
      </c>
      <c r="E174" s="252">
        <v>7</v>
      </c>
      <c r="F174" s="252">
        <v>622</v>
      </c>
      <c r="G174" s="252">
        <v>615</v>
      </c>
      <c r="H174" s="252">
        <v>0</v>
      </c>
      <c r="I174" s="252">
        <v>7</v>
      </c>
      <c r="J174" s="252">
        <v>622</v>
      </c>
    </row>
    <row r="175" spans="1:15 16243:16247" x14ac:dyDescent="0.2">
      <c r="B175" s="270" t="s">
        <v>62</v>
      </c>
      <c r="C175" s="252">
        <v>168.12401</v>
      </c>
      <c r="D175" s="252">
        <v>0</v>
      </c>
      <c r="E175" s="252">
        <v>0</v>
      </c>
      <c r="F175" s="252">
        <v>168.12401</v>
      </c>
      <c r="G175" s="252">
        <v>168.12401</v>
      </c>
      <c r="H175" s="252">
        <v>0</v>
      </c>
      <c r="I175" s="252">
        <v>0</v>
      </c>
      <c r="J175" s="252">
        <v>168.12401</v>
      </c>
    </row>
    <row r="176" spans="1:15 16243:16247" ht="25.5" x14ac:dyDescent="0.2">
      <c r="B176" s="270" t="s">
        <v>868</v>
      </c>
      <c r="C176" s="252">
        <v>0</v>
      </c>
      <c r="D176" s="252">
        <v>0</v>
      </c>
      <c r="E176" s="252">
        <v>400</v>
      </c>
      <c r="F176" s="252">
        <v>400</v>
      </c>
      <c r="G176" s="252">
        <v>0</v>
      </c>
      <c r="H176" s="252">
        <v>0</v>
      </c>
      <c r="I176" s="252">
        <v>400</v>
      </c>
      <c r="J176" s="252">
        <v>400</v>
      </c>
    </row>
    <row r="177" spans="1:19 16243:16247" x14ac:dyDescent="0.2">
      <c r="B177" s="270" t="s">
        <v>726</v>
      </c>
      <c r="C177" s="252">
        <v>444.12762600000002</v>
      </c>
      <c r="D177" s="252">
        <v>0</v>
      </c>
      <c r="E177" s="252">
        <v>80.900000000000006</v>
      </c>
      <c r="F177" s="252">
        <v>525.02762600000005</v>
      </c>
      <c r="G177" s="252">
        <v>444.12762600000002</v>
      </c>
      <c r="H177" s="252">
        <v>0</v>
      </c>
      <c r="I177" s="252">
        <v>80.900000000000006</v>
      </c>
      <c r="J177" s="252">
        <v>525.02762600000005</v>
      </c>
    </row>
    <row r="178" spans="1:19 16243:16247" x14ac:dyDescent="0.2">
      <c r="B178" s="270" t="s">
        <v>61</v>
      </c>
      <c r="C178" s="252">
        <v>486.23218100000003</v>
      </c>
      <c r="D178" s="252">
        <v>0</v>
      </c>
      <c r="E178" s="252">
        <v>0</v>
      </c>
      <c r="F178" s="252">
        <v>486.23218100000003</v>
      </c>
      <c r="G178" s="252">
        <v>486.23218100000003</v>
      </c>
      <c r="H178" s="252">
        <v>0</v>
      </c>
      <c r="I178" s="252">
        <v>0</v>
      </c>
      <c r="J178" s="252">
        <v>486.23218100000003</v>
      </c>
    </row>
    <row r="179" spans="1:19 16243:16247" x14ac:dyDescent="0.2">
      <c r="B179" s="270" t="s">
        <v>63</v>
      </c>
      <c r="C179" s="252">
        <v>54.061649000000003</v>
      </c>
      <c r="D179" s="252">
        <v>0</v>
      </c>
      <c r="E179" s="252">
        <v>2.5</v>
      </c>
      <c r="F179" s="252">
        <v>56.561649000000003</v>
      </c>
      <c r="G179" s="252">
        <v>54.061649000000003</v>
      </c>
      <c r="H179" s="252">
        <v>0</v>
      </c>
      <c r="I179" s="252">
        <v>2.5</v>
      </c>
      <c r="J179" s="252">
        <v>56.561649000000003</v>
      </c>
    </row>
    <row r="180" spans="1:19 16243:16247" ht="38.25" x14ac:dyDescent="0.2">
      <c r="B180" s="270" t="s">
        <v>65</v>
      </c>
      <c r="C180" s="252">
        <v>166.99744899999999</v>
      </c>
      <c r="D180" s="252">
        <v>0</v>
      </c>
      <c r="E180" s="252">
        <v>0</v>
      </c>
      <c r="F180" s="252">
        <v>166.99744899999999</v>
      </c>
      <c r="G180" s="252">
        <v>166.99744899999999</v>
      </c>
      <c r="H180" s="252">
        <v>0</v>
      </c>
      <c r="I180" s="252">
        <v>0</v>
      </c>
      <c r="J180" s="252">
        <v>166.99744899999999</v>
      </c>
    </row>
    <row r="181" spans="1:19 16243:16247" x14ac:dyDescent="0.2">
      <c r="B181" s="270" t="s">
        <v>905</v>
      </c>
      <c r="C181" s="252">
        <v>61.561283000000003</v>
      </c>
      <c r="D181" s="252">
        <v>0</v>
      </c>
      <c r="E181" s="252">
        <v>0</v>
      </c>
      <c r="F181" s="252">
        <v>61.561283000000003</v>
      </c>
      <c r="G181" s="252">
        <v>61.561283000000003</v>
      </c>
      <c r="H181" s="252">
        <v>0</v>
      </c>
      <c r="I181" s="252">
        <v>0</v>
      </c>
      <c r="J181" s="252">
        <v>61.561283000000003</v>
      </c>
    </row>
    <row r="182" spans="1:19 16243:16247" ht="38.25" x14ac:dyDescent="0.2">
      <c r="B182" s="270" t="s">
        <v>728</v>
      </c>
      <c r="C182" s="252">
        <v>204</v>
      </c>
      <c r="D182" s="252">
        <v>0</v>
      </c>
      <c r="E182" s="252">
        <v>0</v>
      </c>
      <c r="F182" s="252">
        <v>204</v>
      </c>
      <c r="G182" s="252">
        <v>204</v>
      </c>
      <c r="H182" s="252">
        <v>0</v>
      </c>
      <c r="I182" s="252">
        <v>0</v>
      </c>
      <c r="J182" s="252">
        <v>204</v>
      </c>
    </row>
    <row r="183" spans="1:19 16243:16247" x14ac:dyDescent="0.2">
      <c r="B183" s="270" t="s">
        <v>64</v>
      </c>
      <c r="C183" s="252">
        <v>50</v>
      </c>
      <c r="D183" s="252">
        <v>0</v>
      </c>
      <c r="E183" s="252">
        <v>0</v>
      </c>
      <c r="F183" s="252">
        <v>50</v>
      </c>
      <c r="G183" s="252">
        <v>50</v>
      </c>
      <c r="H183" s="252">
        <v>0</v>
      </c>
      <c r="I183" s="252">
        <v>0</v>
      </c>
      <c r="J183" s="252">
        <v>50</v>
      </c>
    </row>
    <row r="184" spans="1:19 16243:16247" ht="25.5" x14ac:dyDescent="0.2">
      <c r="B184" s="270" t="s">
        <v>884</v>
      </c>
      <c r="C184" s="252">
        <v>126.447198</v>
      </c>
      <c r="D184" s="252">
        <v>0</v>
      </c>
      <c r="E184" s="252">
        <v>0</v>
      </c>
      <c r="F184" s="252">
        <v>126.447198</v>
      </c>
      <c r="G184" s="252">
        <v>126.447198</v>
      </c>
      <c r="H184" s="252">
        <v>0</v>
      </c>
      <c r="I184" s="252">
        <v>0</v>
      </c>
      <c r="J184" s="252">
        <v>126.447198</v>
      </c>
    </row>
    <row r="185" spans="1:19 16243:16247" ht="25.5" x14ac:dyDescent="0.2">
      <c r="B185" s="270" t="s">
        <v>652</v>
      </c>
      <c r="C185" s="252">
        <v>48.355435999999997</v>
      </c>
      <c r="D185" s="252">
        <v>0</v>
      </c>
      <c r="E185" s="252">
        <v>20</v>
      </c>
      <c r="F185" s="252">
        <v>68.355435999999997</v>
      </c>
      <c r="G185" s="252">
        <v>48.355435999999997</v>
      </c>
      <c r="H185" s="252">
        <v>0</v>
      </c>
      <c r="I185" s="252">
        <v>20</v>
      </c>
      <c r="J185" s="252">
        <v>68.355435999999997</v>
      </c>
      <c r="L185" s="101"/>
      <c r="M185" s="101"/>
      <c r="N185" s="101"/>
      <c r="O185" s="101"/>
      <c r="P185" s="101"/>
      <c r="Q185" s="101"/>
      <c r="R185" s="101"/>
      <c r="S185" s="101"/>
    </row>
    <row r="186" spans="1:19 16243:16247" x14ac:dyDescent="0.2">
      <c r="B186" s="270" t="s">
        <v>474</v>
      </c>
      <c r="C186" s="252">
        <v>67.984164000000007</v>
      </c>
      <c r="D186" s="252">
        <v>0</v>
      </c>
      <c r="E186" s="252">
        <v>0</v>
      </c>
      <c r="F186" s="252">
        <v>67.984164000000007</v>
      </c>
      <c r="G186" s="252">
        <v>67.984164000000007</v>
      </c>
      <c r="H186" s="252">
        <v>0</v>
      </c>
      <c r="I186" s="252">
        <v>0</v>
      </c>
      <c r="J186" s="252">
        <v>67.984164000000007</v>
      </c>
    </row>
    <row r="187" spans="1:19 16243:16247" s="263" customFormat="1" x14ac:dyDescent="0.2">
      <c r="A187" s="265"/>
      <c r="B187" s="140" t="s">
        <v>66</v>
      </c>
      <c r="C187" s="140">
        <f t="shared" ref="C187:J187" si="10">SUM(C188:C193)</f>
        <v>1917.4825629999998</v>
      </c>
      <c r="D187" s="140">
        <f t="shared" si="10"/>
        <v>70</v>
      </c>
      <c r="E187" s="140">
        <f t="shared" si="10"/>
        <v>15</v>
      </c>
      <c r="F187" s="140">
        <f t="shared" si="10"/>
        <v>2002.4825629999998</v>
      </c>
      <c r="G187" s="140">
        <f t="shared" si="10"/>
        <v>1917.4825629999998</v>
      </c>
      <c r="H187" s="140">
        <f t="shared" si="10"/>
        <v>70</v>
      </c>
      <c r="I187" s="140">
        <f t="shared" si="10"/>
        <v>15</v>
      </c>
      <c r="J187" s="140">
        <f t="shared" si="10"/>
        <v>2002.4825629999998</v>
      </c>
      <c r="WZS187" s="265"/>
      <c r="WZT187" s="265"/>
      <c r="WZU187" s="265"/>
      <c r="WZV187" s="265"/>
      <c r="WZW187" s="265"/>
    </row>
    <row r="188" spans="1:19 16243:16247" x14ac:dyDescent="0.2">
      <c r="B188" s="325" t="s">
        <v>476</v>
      </c>
      <c r="C188" s="338">
        <v>1160.8205149999999</v>
      </c>
      <c r="D188" s="338">
        <v>0</v>
      </c>
      <c r="E188" s="338">
        <v>0</v>
      </c>
      <c r="F188" s="338">
        <v>1160.8205149999999</v>
      </c>
      <c r="G188" s="338">
        <v>1160.8205149999999</v>
      </c>
      <c r="H188" s="338">
        <v>0</v>
      </c>
      <c r="I188" s="338">
        <v>0</v>
      </c>
      <c r="J188" s="338">
        <v>1160.8205149999999</v>
      </c>
      <c r="L188" s="101"/>
      <c r="M188" s="101"/>
      <c r="N188" s="101"/>
      <c r="O188" s="101"/>
      <c r="P188" s="101"/>
      <c r="Q188" s="101"/>
      <c r="R188" s="101"/>
      <c r="S188" s="101"/>
    </row>
    <row r="189" spans="1:19 16243:16247" x14ac:dyDescent="0.2">
      <c r="B189" s="270" t="s">
        <v>68</v>
      </c>
      <c r="C189" s="252">
        <v>76.546758999999994</v>
      </c>
      <c r="D189" s="252">
        <v>0</v>
      </c>
      <c r="E189" s="252">
        <v>0</v>
      </c>
      <c r="F189" s="252">
        <v>76.546758999999994</v>
      </c>
      <c r="G189" s="252">
        <v>76.546758999999994</v>
      </c>
      <c r="H189" s="252">
        <v>0</v>
      </c>
      <c r="I189" s="252">
        <v>0</v>
      </c>
      <c r="J189" s="252">
        <v>76.546758999999994</v>
      </c>
    </row>
    <row r="190" spans="1:19 16243:16247" x14ac:dyDescent="0.2">
      <c r="B190" s="270" t="s">
        <v>67</v>
      </c>
      <c r="C190" s="252">
        <v>336.99122899999998</v>
      </c>
      <c r="D190" s="252">
        <v>0</v>
      </c>
      <c r="E190" s="252">
        <v>15</v>
      </c>
      <c r="F190" s="252">
        <v>351.99122899999998</v>
      </c>
      <c r="G190" s="252">
        <v>336.99122899999998</v>
      </c>
      <c r="H190" s="252">
        <v>0</v>
      </c>
      <c r="I190" s="252">
        <v>15</v>
      </c>
      <c r="J190" s="252">
        <v>351.99122899999998</v>
      </c>
    </row>
    <row r="191" spans="1:19 16243:16247" ht="25.5" x14ac:dyDescent="0.2">
      <c r="B191" s="270" t="s">
        <v>653</v>
      </c>
      <c r="C191" s="252">
        <v>155.11405999999999</v>
      </c>
      <c r="D191" s="252">
        <v>0</v>
      </c>
      <c r="E191" s="252">
        <v>0</v>
      </c>
      <c r="F191" s="252">
        <v>155.11405999999999</v>
      </c>
      <c r="G191" s="252">
        <v>155.11405999999999</v>
      </c>
      <c r="H191" s="252">
        <v>0</v>
      </c>
      <c r="I191" s="252">
        <v>0</v>
      </c>
      <c r="J191" s="252">
        <v>155.11405999999999</v>
      </c>
    </row>
    <row r="192" spans="1:19 16243:16247" ht="25.5" x14ac:dyDescent="0.2">
      <c r="B192" s="270" t="s">
        <v>435</v>
      </c>
      <c r="C192" s="252">
        <v>115</v>
      </c>
      <c r="D192" s="252">
        <v>0</v>
      </c>
      <c r="E192" s="252">
        <v>0</v>
      </c>
      <c r="F192" s="252">
        <v>115</v>
      </c>
      <c r="G192" s="252">
        <v>115</v>
      </c>
      <c r="H192" s="252">
        <v>0</v>
      </c>
      <c r="I192" s="252">
        <v>0</v>
      </c>
      <c r="J192" s="252">
        <v>115</v>
      </c>
    </row>
    <row r="193" spans="1:19 16243:16247" x14ac:dyDescent="0.2">
      <c r="B193" s="270" t="s">
        <v>895</v>
      </c>
      <c r="C193" s="266">
        <v>73.010000000000005</v>
      </c>
      <c r="D193" s="266">
        <v>70</v>
      </c>
      <c r="E193" s="266">
        <v>0</v>
      </c>
      <c r="F193" s="266">
        <v>143.01</v>
      </c>
      <c r="G193" s="266">
        <v>73.010000000000005</v>
      </c>
      <c r="H193" s="266">
        <v>70</v>
      </c>
      <c r="I193" s="266">
        <v>0</v>
      </c>
      <c r="J193" s="266">
        <v>143.01</v>
      </c>
    </row>
    <row r="194" spans="1:19 16243:16247" x14ac:dyDescent="0.2">
      <c r="B194" s="140" t="s">
        <v>570</v>
      </c>
      <c r="C194" s="140">
        <v>267.728413999998</v>
      </c>
      <c r="D194" s="140">
        <v>30</v>
      </c>
      <c r="E194" s="140">
        <v>137.602</v>
      </c>
      <c r="F194" s="140">
        <v>435.33041399999701</v>
      </c>
      <c r="G194" s="140">
        <v>267.804022000001</v>
      </c>
      <c r="H194" s="140">
        <v>30</v>
      </c>
      <c r="I194" s="140">
        <v>137.602</v>
      </c>
      <c r="J194" s="140">
        <v>435.40602199999898</v>
      </c>
    </row>
    <row r="195" spans="1:19 16243:16247" s="263" customFormat="1" x14ac:dyDescent="0.2">
      <c r="A195" s="265"/>
      <c r="B195" s="264" t="s">
        <v>50</v>
      </c>
      <c r="C195" s="264">
        <f t="shared" ref="C195:J195" si="11">SUM(C196:C200)</f>
        <v>2093.6865789999997</v>
      </c>
      <c r="D195" s="264">
        <f t="shared" si="11"/>
        <v>0</v>
      </c>
      <c r="E195" s="264">
        <f t="shared" si="11"/>
        <v>23.906278</v>
      </c>
      <c r="F195" s="264">
        <f t="shared" si="11"/>
        <v>2117.5928569999996</v>
      </c>
      <c r="G195" s="264">
        <f t="shared" si="11"/>
        <v>2111.749515</v>
      </c>
      <c r="H195" s="264">
        <f t="shared" si="11"/>
        <v>0</v>
      </c>
      <c r="I195" s="264">
        <f t="shared" si="11"/>
        <v>23.906278</v>
      </c>
      <c r="J195" s="264">
        <f t="shared" si="11"/>
        <v>2135.6557929999999</v>
      </c>
      <c r="L195" s="102"/>
      <c r="M195" s="102"/>
      <c r="N195" s="102"/>
      <c r="O195" s="102"/>
      <c r="P195" s="102"/>
      <c r="Q195" s="102"/>
      <c r="R195" s="102"/>
      <c r="S195" s="102"/>
      <c r="WZS195" s="265"/>
      <c r="WZT195" s="265"/>
      <c r="WZU195" s="265"/>
      <c r="WZV195" s="265"/>
      <c r="WZW195" s="265"/>
    </row>
    <row r="196" spans="1:19 16243:16247" x14ac:dyDescent="0.2">
      <c r="B196" s="270" t="s">
        <v>643</v>
      </c>
      <c r="C196" s="252">
        <v>1561.0057959999999</v>
      </c>
      <c r="D196" s="252">
        <v>0</v>
      </c>
      <c r="E196" s="252">
        <v>23.906278</v>
      </c>
      <c r="F196" s="252">
        <v>1584.9120739999998</v>
      </c>
      <c r="G196" s="252">
        <v>1561.068732</v>
      </c>
      <c r="H196" s="252">
        <v>0</v>
      </c>
      <c r="I196" s="252">
        <v>23.906278</v>
      </c>
      <c r="J196" s="252">
        <v>1584.9750099999999</v>
      </c>
      <c r="L196" s="101"/>
    </row>
    <row r="197" spans="1:19 16243:16247" x14ac:dyDescent="0.2">
      <c r="B197" s="270" t="s">
        <v>51</v>
      </c>
      <c r="C197" s="252">
        <v>315.638532</v>
      </c>
      <c r="D197" s="252">
        <v>0</v>
      </c>
      <c r="E197" s="252">
        <v>0</v>
      </c>
      <c r="F197" s="252">
        <v>315.638532</v>
      </c>
      <c r="G197" s="252">
        <v>315.638532</v>
      </c>
      <c r="H197" s="252">
        <v>0</v>
      </c>
      <c r="I197" s="252">
        <v>0</v>
      </c>
      <c r="J197" s="252">
        <v>315.638532</v>
      </c>
      <c r="L197" s="101"/>
    </row>
    <row r="198" spans="1:19 16243:16247" x14ac:dyDescent="0.2">
      <c r="B198" s="270" t="s">
        <v>52</v>
      </c>
      <c r="C198" s="252">
        <v>177.04225099999999</v>
      </c>
      <c r="D198" s="252">
        <v>0</v>
      </c>
      <c r="E198" s="252">
        <v>0</v>
      </c>
      <c r="F198" s="252">
        <v>177.04225099999999</v>
      </c>
      <c r="G198" s="252">
        <v>177.04225099999999</v>
      </c>
      <c r="H198" s="252">
        <v>0</v>
      </c>
      <c r="I198" s="252">
        <v>0</v>
      </c>
      <c r="J198" s="252">
        <v>177.04225099999999</v>
      </c>
    </row>
    <row r="199" spans="1:19 16243:16247" x14ac:dyDescent="0.2">
      <c r="B199" s="270" t="s">
        <v>559</v>
      </c>
      <c r="C199" s="252">
        <v>30</v>
      </c>
      <c r="D199" s="252">
        <v>0</v>
      </c>
      <c r="E199" s="252">
        <v>0</v>
      </c>
      <c r="F199" s="252">
        <v>30</v>
      </c>
      <c r="G199" s="252">
        <v>30</v>
      </c>
      <c r="H199" s="252">
        <v>0</v>
      </c>
      <c r="I199" s="252">
        <v>0</v>
      </c>
      <c r="J199" s="252">
        <v>30</v>
      </c>
    </row>
    <row r="200" spans="1:19 16243:16247" ht="38.25" x14ac:dyDescent="0.2">
      <c r="B200" s="270" t="s">
        <v>644</v>
      </c>
      <c r="C200" s="252">
        <v>10</v>
      </c>
      <c r="D200" s="252">
        <v>0</v>
      </c>
      <c r="E200" s="252">
        <v>0</v>
      </c>
      <c r="F200" s="252">
        <v>10</v>
      </c>
      <c r="G200" s="252">
        <v>28</v>
      </c>
      <c r="H200" s="252">
        <v>0</v>
      </c>
      <c r="I200" s="252">
        <v>0</v>
      </c>
      <c r="J200" s="252">
        <v>28</v>
      </c>
    </row>
    <row r="201" spans="1:19 16243:16247" s="263" customFormat="1" x14ac:dyDescent="0.2">
      <c r="A201" s="265"/>
      <c r="B201" s="264" t="s">
        <v>53</v>
      </c>
      <c r="C201" s="264">
        <f t="shared" ref="C201:J201" si="12">SUM(C202:C224)-C203</f>
        <v>6858.6419620000015</v>
      </c>
      <c r="D201" s="264">
        <f t="shared" si="12"/>
        <v>547.69999999999993</v>
      </c>
      <c r="E201" s="264">
        <f t="shared" si="12"/>
        <v>2488.3724200000001</v>
      </c>
      <c r="F201" s="264">
        <f t="shared" si="12"/>
        <v>9894.7143820000056</v>
      </c>
      <c r="G201" s="264">
        <f t="shared" si="12"/>
        <v>6858.6419620000015</v>
      </c>
      <c r="H201" s="264">
        <f t="shared" si="12"/>
        <v>547.69999999999993</v>
      </c>
      <c r="I201" s="264">
        <f t="shared" si="12"/>
        <v>2488.3724200000001</v>
      </c>
      <c r="J201" s="264">
        <f t="shared" si="12"/>
        <v>9894.7143820000056</v>
      </c>
      <c r="L201" s="102"/>
      <c r="M201" s="102"/>
      <c r="N201" s="102"/>
      <c r="O201" s="102"/>
      <c r="WZS201" s="265"/>
      <c r="WZT201" s="265"/>
      <c r="WZU201" s="265"/>
      <c r="WZV201" s="265"/>
      <c r="WZW201" s="265"/>
    </row>
    <row r="202" spans="1:19 16243:16247" x14ac:dyDescent="0.2">
      <c r="A202" s="2"/>
      <c r="B202" s="270" t="s">
        <v>108</v>
      </c>
      <c r="C202" s="266">
        <v>3913.6447499999999</v>
      </c>
      <c r="D202" s="266">
        <v>-72.8</v>
      </c>
      <c r="E202" s="266">
        <v>972.2</v>
      </c>
      <c r="F202" s="266">
        <v>4813.04475</v>
      </c>
      <c r="G202" s="266">
        <v>3913.6447499999999</v>
      </c>
      <c r="H202" s="266">
        <v>-72.8</v>
      </c>
      <c r="I202" s="266">
        <v>972.2</v>
      </c>
      <c r="J202" s="266">
        <v>4813.04475</v>
      </c>
      <c r="K202" s="101"/>
      <c r="L202" s="101"/>
      <c r="M202" s="101"/>
      <c r="N202" s="101"/>
    </row>
    <row r="203" spans="1:19 16243:16247" ht="38.25" x14ac:dyDescent="0.2">
      <c r="A203" s="2"/>
      <c r="B203" s="322" t="s">
        <v>958</v>
      </c>
      <c r="C203" s="365">
        <v>3500</v>
      </c>
      <c r="D203" s="365">
        <v>-72.8</v>
      </c>
      <c r="E203" s="365">
        <v>771.9</v>
      </c>
      <c r="F203" s="366">
        <v>4199.0999999999995</v>
      </c>
      <c r="G203" s="366">
        <v>3500</v>
      </c>
      <c r="H203" s="366">
        <v>-72.8</v>
      </c>
      <c r="I203" s="366">
        <v>771.9</v>
      </c>
      <c r="J203" s="366">
        <v>4199.0999999999995</v>
      </c>
      <c r="K203" s="101"/>
      <c r="L203" s="101"/>
      <c r="M203" s="101"/>
      <c r="N203" s="101"/>
    </row>
    <row r="204" spans="1:19 16243:16247" x14ac:dyDescent="0.2">
      <c r="B204" s="270" t="s">
        <v>54</v>
      </c>
      <c r="C204" s="252">
        <v>155.486615</v>
      </c>
      <c r="D204" s="252">
        <v>0.25</v>
      </c>
      <c r="E204" s="252">
        <v>0</v>
      </c>
      <c r="F204" s="252">
        <v>155.736615</v>
      </c>
      <c r="G204" s="252">
        <v>155.486615</v>
      </c>
      <c r="H204" s="252">
        <v>0.25</v>
      </c>
      <c r="I204" s="252">
        <v>0</v>
      </c>
      <c r="J204" s="252">
        <v>155.736615</v>
      </c>
    </row>
    <row r="205" spans="1:19 16243:16247" ht="25.5" x14ac:dyDescent="0.2">
      <c r="B205" s="270" t="s">
        <v>648</v>
      </c>
      <c r="C205" s="252">
        <v>0</v>
      </c>
      <c r="D205" s="252">
        <v>0</v>
      </c>
      <c r="E205" s="252">
        <v>610</v>
      </c>
      <c r="F205" s="252">
        <v>610</v>
      </c>
      <c r="G205" s="252">
        <v>0</v>
      </c>
      <c r="H205" s="252">
        <v>0</v>
      </c>
      <c r="I205" s="252">
        <v>610</v>
      </c>
      <c r="J205" s="252">
        <v>610</v>
      </c>
    </row>
    <row r="206" spans="1:19 16243:16247" ht="38.25" x14ac:dyDescent="0.2">
      <c r="B206" s="270" t="s">
        <v>645</v>
      </c>
      <c r="C206" s="252">
        <v>1469.4</v>
      </c>
      <c r="D206" s="252">
        <v>0</v>
      </c>
      <c r="E206" s="252">
        <v>0</v>
      </c>
      <c r="F206" s="252">
        <v>1469.4</v>
      </c>
      <c r="G206" s="252">
        <v>1469.4</v>
      </c>
      <c r="H206" s="252">
        <v>0</v>
      </c>
      <c r="I206" s="252">
        <v>0</v>
      </c>
      <c r="J206" s="252">
        <v>1469.4</v>
      </c>
      <c r="L206" s="101"/>
      <c r="M206" s="101"/>
      <c r="N206" s="101"/>
      <c r="O206" s="101"/>
    </row>
    <row r="207" spans="1:19 16243:16247" x14ac:dyDescent="0.2">
      <c r="B207" s="270" t="s">
        <v>730</v>
      </c>
      <c r="C207" s="252">
        <v>148.54158699999999</v>
      </c>
      <c r="D207" s="252">
        <v>0</v>
      </c>
      <c r="E207" s="252">
        <v>0</v>
      </c>
      <c r="F207" s="252">
        <v>148.54158699999999</v>
      </c>
      <c r="G207" s="252">
        <v>148.54158699999999</v>
      </c>
      <c r="H207" s="252">
        <v>0</v>
      </c>
      <c r="I207" s="252">
        <v>0</v>
      </c>
      <c r="J207" s="252">
        <v>148.54158699999999</v>
      </c>
    </row>
    <row r="208" spans="1:19 16243:16247" x14ac:dyDescent="0.2">
      <c r="B208" s="270" t="s">
        <v>434</v>
      </c>
      <c r="C208" s="252">
        <v>467.92508900000001</v>
      </c>
      <c r="D208" s="252">
        <v>0</v>
      </c>
      <c r="E208" s="252">
        <v>55.904499999999999</v>
      </c>
      <c r="F208" s="252">
        <v>523.82958899999994</v>
      </c>
      <c r="G208" s="252">
        <v>467.92508900000001</v>
      </c>
      <c r="H208" s="252">
        <v>0</v>
      </c>
      <c r="I208" s="252">
        <v>55.904499999999999</v>
      </c>
      <c r="J208" s="252">
        <v>523.82958899999994</v>
      </c>
    </row>
    <row r="209" spans="2:14" x14ac:dyDescent="0.2">
      <c r="B209" s="270" t="s">
        <v>55</v>
      </c>
      <c r="C209" s="252">
        <v>68.305000000000007</v>
      </c>
      <c r="D209" s="252">
        <v>0</v>
      </c>
      <c r="E209" s="252">
        <v>35</v>
      </c>
      <c r="F209" s="252">
        <v>103.30500000000001</v>
      </c>
      <c r="G209" s="252">
        <v>68.305000000000007</v>
      </c>
      <c r="H209" s="252">
        <v>0</v>
      </c>
      <c r="I209" s="252">
        <v>35</v>
      </c>
      <c r="J209" s="252">
        <v>103.30500000000001</v>
      </c>
    </row>
    <row r="210" spans="2:14" ht="38.25" x14ac:dyDescent="0.2">
      <c r="B210" s="270" t="s">
        <v>731</v>
      </c>
      <c r="C210" s="252">
        <v>0</v>
      </c>
      <c r="D210" s="252">
        <v>0</v>
      </c>
      <c r="E210" s="252">
        <v>500</v>
      </c>
      <c r="F210" s="252">
        <v>500</v>
      </c>
      <c r="G210" s="252">
        <v>0</v>
      </c>
      <c r="H210" s="252">
        <v>0</v>
      </c>
      <c r="I210" s="252">
        <v>500</v>
      </c>
      <c r="J210" s="252">
        <v>500</v>
      </c>
    </row>
    <row r="211" spans="2:14" ht="38.25" x14ac:dyDescent="0.2">
      <c r="B211" s="270" t="s">
        <v>646</v>
      </c>
      <c r="C211" s="252">
        <v>0</v>
      </c>
      <c r="D211" s="252">
        <v>280</v>
      </c>
      <c r="E211" s="252">
        <v>0</v>
      </c>
      <c r="F211" s="252">
        <v>280</v>
      </c>
      <c r="G211" s="252">
        <v>0</v>
      </c>
      <c r="H211" s="252">
        <v>280</v>
      </c>
      <c r="I211" s="252">
        <v>0</v>
      </c>
      <c r="J211" s="252">
        <v>280</v>
      </c>
      <c r="L211" s="101"/>
      <c r="M211" s="101"/>
      <c r="N211" s="101"/>
    </row>
    <row r="212" spans="2:14" ht="25.5" x14ac:dyDescent="0.2">
      <c r="B212" s="270" t="s">
        <v>869</v>
      </c>
      <c r="C212" s="252">
        <v>0</v>
      </c>
      <c r="D212" s="252">
        <v>200</v>
      </c>
      <c r="E212" s="252">
        <v>0</v>
      </c>
      <c r="F212" s="252">
        <v>200</v>
      </c>
      <c r="G212" s="252">
        <v>0</v>
      </c>
      <c r="H212" s="252">
        <v>200</v>
      </c>
      <c r="I212" s="252">
        <v>0</v>
      </c>
      <c r="J212" s="252">
        <v>200</v>
      </c>
    </row>
    <row r="213" spans="2:14" ht="51" x14ac:dyDescent="0.2">
      <c r="B213" s="270" t="s">
        <v>732</v>
      </c>
      <c r="C213" s="252">
        <v>80</v>
      </c>
      <c r="D213" s="252">
        <v>0</v>
      </c>
      <c r="E213" s="252">
        <v>30</v>
      </c>
      <c r="F213" s="252">
        <v>110</v>
      </c>
      <c r="G213" s="252">
        <v>80</v>
      </c>
      <c r="H213" s="252">
        <v>0</v>
      </c>
      <c r="I213" s="252">
        <v>30</v>
      </c>
      <c r="J213" s="252">
        <v>110</v>
      </c>
    </row>
    <row r="214" spans="2:14" ht="38.25" x14ac:dyDescent="0.2">
      <c r="B214" s="270" t="s">
        <v>866</v>
      </c>
      <c r="C214" s="252">
        <v>0</v>
      </c>
      <c r="D214" s="252">
        <v>0</v>
      </c>
      <c r="E214" s="252">
        <v>100</v>
      </c>
      <c r="F214" s="252">
        <v>100</v>
      </c>
      <c r="G214" s="252">
        <v>0</v>
      </c>
      <c r="H214" s="252">
        <v>0</v>
      </c>
      <c r="I214" s="252">
        <v>100</v>
      </c>
      <c r="J214" s="252">
        <v>100</v>
      </c>
    </row>
    <row r="215" spans="2:14" ht="51" x14ac:dyDescent="0.2">
      <c r="B215" s="270" t="s">
        <v>733</v>
      </c>
      <c r="C215" s="252">
        <v>0</v>
      </c>
      <c r="D215" s="252">
        <v>90</v>
      </c>
      <c r="E215" s="252">
        <v>0</v>
      </c>
      <c r="F215" s="252">
        <v>90</v>
      </c>
      <c r="G215" s="252">
        <v>0</v>
      </c>
      <c r="H215" s="252">
        <v>90</v>
      </c>
      <c r="I215" s="252">
        <v>0</v>
      </c>
      <c r="J215" s="252">
        <v>90</v>
      </c>
    </row>
    <row r="216" spans="2:14" ht="48.75" customHeight="1" x14ac:dyDescent="0.2">
      <c r="B216" s="270" t="s">
        <v>870</v>
      </c>
      <c r="C216" s="252">
        <v>0</v>
      </c>
      <c r="D216" s="252">
        <v>50</v>
      </c>
      <c r="E216" s="252">
        <v>0</v>
      </c>
      <c r="F216" s="252">
        <v>50</v>
      </c>
      <c r="G216" s="252">
        <v>0</v>
      </c>
      <c r="H216" s="252">
        <v>50</v>
      </c>
      <c r="I216" s="252">
        <v>0</v>
      </c>
      <c r="J216" s="252">
        <v>50</v>
      </c>
    </row>
    <row r="217" spans="2:14" x14ac:dyDescent="0.2">
      <c r="B217" s="270" t="s">
        <v>887</v>
      </c>
      <c r="C217" s="266">
        <v>134.85175100000001</v>
      </c>
      <c r="D217" s="266">
        <v>0</v>
      </c>
      <c r="E217" s="266">
        <v>0</v>
      </c>
      <c r="F217" s="266">
        <v>134.85175100000001</v>
      </c>
      <c r="G217" s="266">
        <v>134.85175100000001</v>
      </c>
      <c r="H217" s="266">
        <v>0</v>
      </c>
      <c r="I217" s="266">
        <v>0</v>
      </c>
      <c r="J217" s="266">
        <v>134.85175100000001</v>
      </c>
    </row>
    <row r="218" spans="2:14" ht="25.5" x14ac:dyDescent="0.2">
      <c r="B218" s="270" t="s">
        <v>650</v>
      </c>
      <c r="C218" s="252">
        <v>75</v>
      </c>
      <c r="D218" s="252">
        <v>0</v>
      </c>
      <c r="E218" s="252">
        <v>0</v>
      </c>
      <c r="F218" s="252">
        <v>75</v>
      </c>
      <c r="G218" s="252">
        <v>75</v>
      </c>
      <c r="H218" s="252">
        <v>0</v>
      </c>
      <c r="I218" s="252">
        <v>0</v>
      </c>
      <c r="J218" s="252">
        <v>75</v>
      </c>
    </row>
    <row r="219" spans="2:14" ht="38.25" x14ac:dyDescent="0.2">
      <c r="B219" s="270" t="s">
        <v>649</v>
      </c>
      <c r="C219" s="252">
        <v>25</v>
      </c>
      <c r="D219" s="252">
        <v>0</v>
      </c>
      <c r="E219" s="252">
        <v>25</v>
      </c>
      <c r="F219" s="252">
        <v>50</v>
      </c>
      <c r="G219" s="252">
        <v>25</v>
      </c>
      <c r="H219" s="252">
        <v>0</v>
      </c>
      <c r="I219" s="252">
        <v>25</v>
      </c>
      <c r="J219" s="252">
        <v>50</v>
      </c>
    </row>
    <row r="220" spans="2:14" ht="51" x14ac:dyDescent="0.2">
      <c r="B220" s="270" t="s">
        <v>532</v>
      </c>
      <c r="C220" s="252">
        <v>20</v>
      </c>
      <c r="D220" s="252">
        <v>0</v>
      </c>
      <c r="E220" s="252">
        <v>25</v>
      </c>
      <c r="F220" s="252">
        <v>45</v>
      </c>
      <c r="G220" s="252">
        <v>20</v>
      </c>
      <c r="H220" s="252">
        <v>0</v>
      </c>
      <c r="I220" s="252">
        <v>25</v>
      </c>
      <c r="J220" s="252">
        <v>45</v>
      </c>
    </row>
    <row r="221" spans="2:14" ht="25.5" x14ac:dyDescent="0.2">
      <c r="B221" s="270" t="s">
        <v>56</v>
      </c>
      <c r="C221" s="252">
        <v>42.57</v>
      </c>
      <c r="D221" s="252">
        <v>0</v>
      </c>
      <c r="E221" s="252">
        <v>6.3079200000000002</v>
      </c>
      <c r="F221" s="252">
        <v>48.877920000000003</v>
      </c>
      <c r="G221" s="252">
        <v>42.57</v>
      </c>
      <c r="H221" s="252">
        <v>0</v>
      </c>
      <c r="I221" s="252">
        <v>6.3079200000000002</v>
      </c>
      <c r="J221" s="252">
        <v>48.877920000000003</v>
      </c>
    </row>
    <row r="222" spans="2:14" ht="57" customHeight="1" x14ac:dyDescent="0.2">
      <c r="B222" s="320" t="s">
        <v>830</v>
      </c>
      <c r="C222" s="252">
        <v>37.808356000000003</v>
      </c>
      <c r="D222" s="252">
        <v>0</v>
      </c>
      <c r="E222" s="252">
        <v>0</v>
      </c>
      <c r="F222" s="252">
        <v>37.808356000000003</v>
      </c>
      <c r="G222" s="252">
        <v>37.808356000000003</v>
      </c>
      <c r="H222" s="252">
        <v>0</v>
      </c>
      <c r="I222" s="252">
        <v>0</v>
      </c>
      <c r="J222" s="252">
        <v>37.808356000000003</v>
      </c>
    </row>
    <row r="223" spans="2:14" ht="39.75" customHeight="1" x14ac:dyDescent="0.2">
      <c r="B223" s="320" t="s">
        <v>788</v>
      </c>
      <c r="C223" s="252">
        <v>35.427385000000001</v>
      </c>
      <c r="D223" s="252">
        <v>0</v>
      </c>
      <c r="E223" s="252">
        <v>1</v>
      </c>
      <c r="F223" s="252">
        <v>36.427385000000001</v>
      </c>
      <c r="G223" s="252">
        <v>35.427385000000001</v>
      </c>
      <c r="H223" s="252">
        <v>0</v>
      </c>
      <c r="I223" s="252">
        <v>1</v>
      </c>
      <c r="J223" s="252">
        <v>36.427385000000001</v>
      </c>
    </row>
    <row r="224" spans="2:14" x14ac:dyDescent="0.2">
      <c r="B224" s="270" t="s">
        <v>58</v>
      </c>
      <c r="C224" s="252">
        <v>184.68142900000112</v>
      </c>
      <c r="D224" s="252">
        <v>0.25</v>
      </c>
      <c r="E224" s="252">
        <v>127.96</v>
      </c>
      <c r="F224" s="252">
        <v>312.89142900000212</v>
      </c>
      <c r="G224" s="252">
        <v>184.68142900000112</v>
      </c>
      <c r="H224" s="252">
        <v>0.25</v>
      </c>
      <c r="I224" s="252">
        <v>127.96</v>
      </c>
      <c r="J224" s="252">
        <v>312.89142900000212</v>
      </c>
    </row>
    <row r="225" spans="1:16 16243:16247" s="263" customFormat="1" x14ac:dyDescent="0.2">
      <c r="A225" s="265"/>
      <c r="B225" s="264" t="s">
        <v>69</v>
      </c>
      <c r="C225" s="264">
        <f t="shared" ref="C225:J225" si="13">SUM(C226:C231)</f>
        <v>1424.114345</v>
      </c>
      <c r="D225" s="264">
        <f t="shared" si="13"/>
        <v>0</v>
      </c>
      <c r="E225" s="264">
        <f t="shared" si="13"/>
        <v>67</v>
      </c>
      <c r="F225" s="264">
        <f t="shared" si="13"/>
        <v>1491.114345</v>
      </c>
      <c r="G225" s="264">
        <f t="shared" si="13"/>
        <v>1424.114345</v>
      </c>
      <c r="H225" s="264">
        <f t="shared" si="13"/>
        <v>0</v>
      </c>
      <c r="I225" s="264">
        <f t="shared" si="13"/>
        <v>67</v>
      </c>
      <c r="J225" s="264">
        <f t="shared" si="13"/>
        <v>1491.114345</v>
      </c>
      <c r="WZS225" s="265"/>
      <c r="WZT225" s="265"/>
      <c r="WZU225" s="265"/>
      <c r="WZV225" s="265"/>
      <c r="WZW225" s="265"/>
    </row>
    <row r="226" spans="1:16 16243:16247" x14ac:dyDescent="0.2">
      <c r="B226" s="320" t="s">
        <v>70</v>
      </c>
      <c r="C226" s="252">
        <v>459.84192100000001</v>
      </c>
      <c r="D226" s="252">
        <v>0</v>
      </c>
      <c r="E226" s="252">
        <v>2.2000000000000002</v>
      </c>
      <c r="F226" s="252">
        <v>462.041921</v>
      </c>
      <c r="G226" s="252">
        <v>459.84192100000001</v>
      </c>
      <c r="H226" s="252">
        <v>0</v>
      </c>
      <c r="I226" s="252">
        <v>2.2000000000000002</v>
      </c>
      <c r="J226" s="252">
        <v>462.041921</v>
      </c>
    </row>
    <row r="227" spans="1:16 16243:16247" ht="51" x14ac:dyDescent="0.2">
      <c r="B227" s="320" t="s">
        <v>831</v>
      </c>
      <c r="C227" s="252">
        <v>504.962627</v>
      </c>
      <c r="D227" s="252">
        <v>0</v>
      </c>
      <c r="E227" s="252">
        <v>0</v>
      </c>
      <c r="F227" s="252">
        <v>504.962627</v>
      </c>
      <c r="G227" s="252">
        <v>504.962627</v>
      </c>
      <c r="H227" s="252">
        <v>0</v>
      </c>
      <c r="I227" s="252">
        <v>0</v>
      </c>
      <c r="J227" s="252">
        <v>504.962627</v>
      </c>
    </row>
    <row r="228" spans="1:16 16243:16247" x14ac:dyDescent="0.2">
      <c r="B228" s="320" t="s">
        <v>71</v>
      </c>
      <c r="C228" s="252">
        <v>185.60574199999999</v>
      </c>
      <c r="D228" s="252">
        <v>0</v>
      </c>
      <c r="E228" s="252">
        <v>0</v>
      </c>
      <c r="F228" s="252">
        <v>185.60574199999999</v>
      </c>
      <c r="G228" s="252">
        <v>185.60574199999999</v>
      </c>
      <c r="H228" s="252">
        <v>0</v>
      </c>
      <c r="I228" s="252">
        <v>0</v>
      </c>
      <c r="J228" s="252">
        <v>185.60574199999999</v>
      </c>
    </row>
    <row r="229" spans="1:16 16243:16247" x14ac:dyDescent="0.2">
      <c r="B229" s="320" t="s">
        <v>655</v>
      </c>
      <c r="C229" s="252">
        <v>0</v>
      </c>
      <c r="D229" s="252">
        <v>0</v>
      </c>
      <c r="E229" s="252">
        <v>55.561</v>
      </c>
      <c r="F229" s="252">
        <v>55.561</v>
      </c>
      <c r="G229" s="252">
        <v>0</v>
      </c>
      <c r="H229" s="252">
        <v>0</v>
      </c>
      <c r="I229" s="252">
        <v>55.561</v>
      </c>
      <c r="J229" s="252">
        <v>55.561</v>
      </c>
    </row>
    <row r="230" spans="1:16 16243:16247" ht="51" x14ac:dyDescent="0.2">
      <c r="B230" s="320" t="s">
        <v>654</v>
      </c>
      <c r="C230" s="252">
        <v>31.5</v>
      </c>
      <c r="D230" s="252">
        <v>0</v>
      </c>
      <c r="E230" s="252">
        <v>0</v>
      </c>
      <c r="F230" s="252">
        <v>31.5</v>
      </c>
      <c r="G230" s="252">
        <v>31.5</v>
      </c>
      <c r="H230" s="252">
        <v>0</v>
      </c>
      <c r="I230" s="252">
        <v>0</v>
      </c>
      <c r="J230" s="252">
        <v>31.5</v>
      </c>
    </row>
    <row r="231" spans="1:16 16243:16247" x14ac:dyDescent="0.2">
      <c r="B231" s="320" t="s">
        <v>72</v>
      </c>
      <c r="C231" s="252">
        <v>242.20405499999993</v>
      </c>
      <c r="D231" s="252">
        <v>0</v>
      </c>
      <c r="E231" s="252">
        <v>9.2389999999999972</v>
      </c>
      <c r="F231" s="252">
        <v>251.44305499999993</v>
      </c>
      <c r="G231" s="252">
        <v>242.20405499999993</v>
      </c>
      <c r="H231" s="252">
        <v>0</v>
      </c>
      <c r="I231" s="252">
        <v>9.2389999999999972</v>
      </c>
      <c r="J231" s="252">
        <v>251.44305499999993</v>
      </c>
    </row>
    <row r="232" spans="1:16 16243:16247" s="263" customFormat="1" x14ac:dyDescent="0.2">
      <c r="A232" s="265"/>
      <c r="B232" s="264" t="s">
        <v>73</v>
      </c>
      <c r="C232" s="264">
        <f>SUM(C233:C236)</f>
        <v>20620</v>
      </c>
      <c r="D232" s="264">
        <f t="shared" ref="D232:J232" si="14">SUM(D233:D236)</f>
        <v>0</v>
      </c>
      <c r="E232" s="264">
        <f t="shared" si="14"/>
        <v>0</v>
      </c>
      <c r="F232" s="264">
        <f t="shared" si="14"/>
        <v>20620</v>
      </c>
      <c r="G232" s="264">
        <f t="shared" si="14"/>
        <v>20620</v>
      </c>
      <c r="H232" s="264">
        <f t="shared" si="14"/>
        <v>0</v>
      </c>
      <c r="I232" s="264">
        <f t="shared" si="14"/>
        <v>0</v>
      </c>
      <c r="J232" s="264">
        <f t="shared" si="14"/>
        <v>20620</v>
      </c>
      <c r="WZS232" s="265"/>
      <c r="WZT232" s="265"/>
      <c r="WZU232" s="265"/>
      <c r="WZV232" s="265"/>
      <c r="WZW232" s="265"/>
    </row>
    <row r="233" spans="1:16 16243:16247" x14ac:dyDescent="0.2">
      <c r="B233" s="320" t="s">
        <v>76</v>
      </c>
      <c r="C233" s="252">
        <v>16000</v>
      </c>
      <c r="D233" s="252">
        <v>0</v>
      </c>
      <c r="E233" s="252">
        <v>0</v>
      </c>
      <c r="F233" s="252">
        <v>16000</v>
      </c>
      <c r="G233" s="252">
        <v>16000</v>
      </c>
      <c r="H233" s="252">
        <v>0</v>
      </c>
      <c r="I233" s="252">
        <v>0</v>
      </c>
      <c r="J233" s="252">
        <v>16000</v>
      </c>
    </row>
    <row r="234" spans="1:16 16243:16247" x14ac:dyDescent="0.2">
      <c r="B234" s="320" t="s">
        <v>74</v>
      </c>
      <c r="C234" s="252">
        <v>2300</v>
      </c>
      <c r="D234" s="252">
        <v>0</v>
      </c>
      <c r="E234" s="252">
        <v>0</v>
      </c>
      <c r="F234" s="252">
        <v>2300</v>
      </c>
      <c r="G234" s="252">
        <v>2300</v>
      </c>
      <c r="H234" s="252">
        <v>0</v>
      </c>
      <c r="I234" s="252">
        <v>0</v>
      </c>
      <c r="J234" s="252">
        <v>2300</v>
      </c>
    </row>
    <row r="235" spans="1:16 16243:16247" x14ac:dyDescent="0.2">
      <c r="B235" s="320" t="s">
        <v>75</v>
      </c>
      <c r="C235" s="252">
        <v>2300</v>
      </c>
      <c r="D235" s="252">
        <v>0</v>
      </c>
      <c r="E235" s="252">
        <v>0</v>
      </c>
      <c r="F235" s="252">
        <v>2300</v>
      </c>
      <c r="G235" s="252">
        <v>2300</v>
      </c>
      <c r="H235" s="252">
        <v>0</v>
      </c>
      <c r="I235" s="252">
        <v>0</v>
      </c>
      <c r="J235" s="252">
        <v>2300</v>
      </c>
    </row>
    <row r="236" spans="1:16 16243:16247" ht="25.5" x14ac:dyDescent="0.2">
      <c r="B236" s="320" t="s">
        <v>534</v>
      </c>
      <c r="C236" s="252">
        <v>20</v>
      </c>
      <c r="D236" s="252">
        <v>0</v>
      </c>
      <c r="E236" s="252">
        <v>0</v>
      </c>
      <c r="F236" s="252">
        <v>20</v>
      </c>
      <c r="G236" s="252">
        <v>20</v>
      </c>
      <c r="H236" s="252">
        <v>0</v>
      </c>
      <c r="I236" s="252">
        <v>0</v>
      </c>
      <c r="J236" s="252">
        <v>20</v>
      </c>
    </row>
    <row r="237" spans="1:16 16243:16247" s="263" customFormat="1" x14ac:dyDescent="0.2">
      <c r="A237" s="265"/>
      <c r="B237" s="264" t="s">
        <v>871</v>
      </c>
      <c r="C237" s="264">
        <f t="shared" ref="C237:J237" si="15">SUM(C238:C245)</f>
        <v>81507.091229000012</v>
      </c>
      <c r="D237" s="264">
        <f t="shared" si="15"/>
        <v>0</v>
      </c>
      <c r="E237" s="264">
        <f t="shared" si="15"/>
        <v>0</v>
      </c>
      <c r="F237" s="264">
        <f t="shared" si="15"/>
        <v>81507.091228999998</v>
      </c>
      <c r="G237" s="264">
        <f t="shared" si="15"/>
        <v>81507.091229000012</v>
      </c>
      <c r="H237" s="264">
        <f t="shared" si="15"/>
        <v>0</v>
      </c>
      <c r="I237" s="264">
        <f t="shared" si="15"/>
        <v>0</v>
      </c>
      <c r="J237" s="264">
        <f t="shared" si="15"/>
        <v>81507.091228999998</v>
      </c>
      <c r="L237" s="265"/>
      <c r="M237" s="265"/>
      <c r="N237" s="265"/>
      <c r="O237" s="265"/>
      <c r="P237" s="265"/>
      <c r="WZS237" s="265"/>
      <c r="WZT237" s="265"/>
      <c r="WZU237" s="265"/>
      <c r="WZV237" s="265"/>
      <c r="WZW237" s="265"/>
    </row>
    <row r="238" spans="1:16 16243:16247" x14ac:dyDescent="0.2">
      <c r="B238" s="320" t="s">
        <v>480</v>
      </c>
      <c r="C238" s="252">
        <v>65641.3</v>
      </c>
      <c r="D238" s="252">
        <v>0</v>
      </c>
      <c r="E238" s="252">
        <v>0</v>
      </c>
      <c r="F238" s="252">
        <v>65641.3</v>
      </c>
      <c r="G238" s="252">
        <v>65641.3</v>
      </c>
      <c r="H238" s="252">
        <v>0</v>
      </c>
      <c r="I238" s="252">
        <v>0</v>
      </c>
      <c r="J238" s="252">
        <v>65641.3</v>
      </c>
    </row>
    <row r="239" spans="1:16 16243:16247" x14ac:dyDescent="0.2">
      <c r="B239" s="320" t="s">
        <v>479</v>
      </c>
      <c r="C239" s="252">
        <v>8000</v>
      </c>
      <c r="D239" s="252">
        <v>0</v>
      </c>
      <c r="E239" s="252">
        <v>0</v>
      </c>
      <c r="F239" s="252">
        <v>8000</v>
      </c>
      <c r="G239" s="252">
        <v>8000</v>
      </c>
      <c r="H239" s="252">
        <v>0</v>
      </c>
      <c r="I239" s="252">
        <v>0</v>
      </c>
      <c r="J239" s="252">
        <v>8000</v>
      </c>
    </row>
    <row r="240" spans="1:16 16243:16247" x14ac:dyDescent="0.2">
      <c r="B240" s="320" t="s">
        <v>477</v>
      </c>
      <c r="C240" s="252">
        <v>5600</v>
      </c>
      <c r="D240" s="252">
        <v>0</v>
      </c>
      <c r="E240" s="252">
        <v>0</v>
      </c>
      <c r="F240" s="252">
        <v>5600</v>
      </c>
      <c r="G240" s="252">
        <v>5600</v>
      </c>
      <c r="H240" s="252">
        <v>0</v>
      </c>
      <c r="I240" s="252">
        <v>0</v>
      </c>
      <c r="J240" s="252">
        <v>5600</v>
      </c>
    </row>
    <row r="241" spans="1:19 16243:16247" x14ac:dyDescent="0.2">
      <c r="B241" s="320" t="s">
        <v>656</v>
      </c>
      <c r="C241" s="252">
        <v>951.26955099999998</v>
      </c>
      <c r="D241" s="252">
        <v>0</v>
      </c>
      <c r="E241" s="252">
        <v>0</v>
      </c>
      <c r="F241" s="252">
        <v>951.26955099999998</v>
      </c>
      <c r="G241" s="252">
        <v>951.26955099999998</v>
      </c>
      <c r="H241" s="252">
        <v>0</v>
      </c>
      <c r="I241" s="252">
        <v>0</v>
      </c>
      <c r="J241" s="252">
        <v>951.26955099999998</v>
      </c>
    </row>
    <row r="242" spans="1:19 16243:16247" ht="25.5" x14ac:dyDescent="0.2">
      <c r="B242" s="320" t="s">
        <v>735</v>
      </c>
      <c r="C242" s="252">
        <v>462</v>
      </c>
      <c r="D242" s="252">
        <v>0</v>
      </c>
      <c r="E242" s="252">
        <v>0</v>
      </c>
      <c r="F242" s="252">
        <v>462</v>
      </c>
      <c r="G242" s="252">
        <v>462</v>
      </c>
      <c r="H242" s="252">
        <v>0</v>
      </c>
      <c r="I242" s="252">
        <v>0</v>
      </c>
      <c r="J242" s="252">
        <v>462</v>
      </c>
    </row>
    <row r="243" spans="1:19 16243:16247" x14ac:dyDescent="0.2">
      <c r="B243" s="320" t="s">
        <v>478</v>
      </c>
      <c r="C243" s="252">
        <v>474.24534899999998</v>
      </c>
      <c r="D243" s="252">
        <v>0</v>
      </c>
      <c r="E243" s="252">
        <v>0</v>
      </c>
      <c r="F243" s="252">
        <v>474.24534899999998</v>
      </c>
      <c r="G243" s="252">
        <v>474.24534899999998</v>
      </c>
      <c r="H243" s="252">
        <v>0</v>
      </c>
      <c r="I243" s="252">
        <v>0</v>
      </c>
      <c r="J243" s="252">
        <v>474.24534899999998</v>
      </c>
    </row>
    <row r="244" spans="1:19 16243:16247" ht="44.25" customHeight="1" x14ac:dyDescent="0.2">
      <c r="B244" s="320" t="s">
        <v>734</v>
      </c>
      <c r="C244" s="252">
        <v>220</v>
      </c>
      <c r="D244" s="252">
        <v>0</v>
      </c>
      <c r="E244" s="252">
        <v>0</v>
      </c>
      <c r="F244" s="252">
        <v>220</v>
      </c>
      <c r="G244" s="252">
        <v>220</v>
      </c>
      <c r="H244" s="252">
        <v>0</v>
      </c>
      <c r="I244" s="252">
        <v>0</v>
      </c>
      <c r="J244" s="252">
        <v>220</v>
      </c>
    </row>
    <row r="245" spans="1:19 16243:16247" x14ac:dyDescent="0.2">
      <c r="B245" s="320" t="s">
        <v>481</v>
      </c>
      <c r="C245" s="252">
        <v>158.276329</v>
      </c>
      <c r="D245" s="252">
        <v>0</v>
      </c>
      <c r="E245" s="252">
        <v>0</v>
      </c>
      <c r="F245" s="252">
        <v>158.27632899998599</v>
      </c>
      <c r="G245" s="252">
        <v>158.276329</v>
      </c>
      <c r="H245" s="252">
        <v>0</v>
      </c>
      <c r="I245" s="252">
        <v>0</v>
      </c>
      <c r="J245" s="252">
        <v>158.27632899998599</v>
      </c>
    </row>
    <row r="246" spans="1:19 16243:16247" s="263" customFormat="1" x14ac:dyDescent="0.2">
      <c r="A246" s="265"/>
      <c r="B246" s="264" t="s">
        <v>833</v>
      </c>
      <c r="C246" s="264">
        <f>SUM(C247:C259)-C252-C253-C254</f>
        <v>75137.25811200001</v>
      </c>
      <c r="D246" s="264">
        <f t="shared" ref="D246:J246" si="16">SUM(D247:D259)-D252-D253-D254</f>
        <v>0</v>
      </c>
      <c r="E246" s="264">
        <f t="shared" si="16"/>
        <v>78.55</v>
      </c>
      <c r="F246" s="264">
        <f t="shared" si="16"/>
        <v>75215.808111999999</v>
      </c>
      <c r="G246" s="264">
        <f t="shared" si="16"/>
        <v>75137.25811200001</v>
      </c>
      <c r="H246" s="264">
        <f t="shared" si="16"/>
        <v>0</v>
      </c>
      <c r="I246" s="264">
        <f t="shared" si="16"/>
        <v>78.55</v>
      </c>
      <c r="J246" s="264">
        <f t="shared" si="16"/>
        <v>75215.808111999999</v>
      </c>
      <c r="WZS246" s="265"/>
      <c r="WZT246" s="265"/>
      <c r="WZU246" s="265"/>
      <c r="WZV246" s="265"/>
      <c r="WZW246" s="265"/>
    </row>
    <row r="247" spans="1:19 16243:16247" ht="26.25" customHeight="1" x14ac:dyDescent="0.2">
      <c r="B247" s="320" t="s">
        <v>736</v>
      </c>
      <c r="C247" s="252">
        <v>52654.153057999996</v>
      </c>
      <c r="D247" s="252">
        <v>0</v>
      </c>
      <c r="E247" s="252">
        <v>0</v>
      </c>
      <c r="F247" s="252">
        <v>52654.153057999996</v>
      </c>
      <c r="G247" s="252">
        <v>52654.153057999996</v>
      </c>
      <c r="H247" s="252">
        <v>0</v>
      </c>
      <c r="I247" s="252">
        <v>0</v>
      </c>
      <c r="J247" s="252">
        <v>52654.153057999996</v>
      </c>
      <c r="L247" s="364"/>
      <c r="M247" s="364"/>
      <c r="N247" s="364"/>
      <c r="O247" s="364"/>
      <c r="P247" s="364"/>
      <c r="Q247" s="364"/>
      <c r="R247" s="364"/>
      <c r="S247" s="364"/>
    </row>
    <row r="248" spans="1:19 16243:16247" x14ac:dyDescent="0.2">
      <c r="B248" s="320" t="s">
        <v>79</v>
      </c>
      <c r="C248" s="252">
        <v>3870.4159980000004</v>
      </c>
      <c r="D248" s="252">
        <v>0</v>
      </c>
      <c r="E248" s="252">
        <v>0</v>
      </c>
      <c r="F248" s="252">
        <v>3870.4159980000004</v>
      </c>
      <c r="G248" s="252">
        <v>3870.4159980000004</v>
      </c>
      <c r="H248" s="252">
        <v>0</v>
      </c>
      <c r="I248" s="252">
        <v>0</v>
      </c>
      <c r="J248" s="252">
        <v>3870.4159980000004</v>
      </c>
    </row>
    <row r="249" spans="1:19 16243:16247" x14ac:dyDescent="0.2">
      <c r="B249" s="320" t="s">
        <v>80</v>
      </c>
      <c r="C249" s="252">
        <v>1387.4513540000007</v>
      </c>
      <c r="D249" s="252">
        <v>0</v>
      </c>
      <c r="E249" s="252">
        <v>0</v>
      </c>
      <c r="F249" s="252">
        <v>1387.4513540000007</v>
      </c>
      <c r="G249" s="252">
        <v>1387.4513540000007</v>
      </c>
      <c r="H249" s="252">
        <v>0</v>
      </c>
      <c r="I249" s="252">
        <v>0</v>
      </c>
      <c r="J249" s="252">
        <v>1387.4513540000007</v>
      </c>
    </row>
    <row r="250" spans="1:19 16243:16247" x14ac:dyDescent="0.2">
      <c r="B250" s="320" t="s">
        <v>662</v>
      </c>
      <c r="C250" s="252">
        <v>5500</v>
      </c>
      <c r="D250" s="252">
        <v>0</v>
      </c>
      <c r="E250" s="252">
        <v>0</v>
      </c>
      <c r="F250" s="252">
        <v>5500</v>
      </c>
      <c r="G250" s="252">
        <v>5500</v>
      </c>
      <c r="H250" s="252">
        <v>0</v>
      </c>
      <c r="I250" s="252">
        <v>0</v>
      </c>
      <c r="J250" s="252">
        <v>5500</v>
      </c>
    </row>
    <row r="251" spans="1:19 16243:16247" x14ac:dyDescent="0.2">
      <c r="B251" s="320" t="s">
        <v>657</v>
      </c>
      <c r="C251" s="252">
        <v>9047.6</v>
      </c>
      <c r="D251" s="252">
        <v>0</v>
      </c>
      <c r="E251" s="252">
        <v>0</v>
      </c>
      <c r="F251" s="252">
        <v>9047.6</v>
      </c>
      <c r="G251" s="252">
        <v>9047.6</v>
      </c>
      <c r="H251" s="252">
        <v>0</v>
      </c>
      <c r="I251" s="252">
        <v>0</v>
      </c>
      <c r="J251" s="252">
        <v>9047.6</v>
      </c>
      <c r="L251" s="259"/>
      <c r="M251" s="259"/>
      <c r="N251" s="259"/>
      <c r="O251" s="259"/>
    </row>
    <row r="252" spans="1:19 16243:16247" x14ac:dyDescent="0.2">
      <c r="B252" s="322" t="s">
        <v>951</v>
      </c>
      <c r="C252" s="253">
        <v>1150</v>
      </c>
      <c r="D252" s="253">
        <v>0</v>
      </c>
      <c r="E252" s="253">
        <v>0</v>
      </c>
      <c r="F252" s="253">
        <v>1150</v>
      </c>
      <c r="G252" s="253">
        <v>1150</v>
      </c>
      <c r="H252" s="253">
        <v>0</v>
      </c>
      <c r="I252" s="253">
        <v>0</v>
      </c>
      <c r="J252" s="253">
        <v>1150</v>
      </c>
      <c r="L252" s="259"/>
      <c r="M252" s="259"/>
      <c r="N252" s="259"/>
      <c r="O252" s="259"/>
    </row>
    <row r="253" spans="1:19 16243:16247" x14ac:dyDescent="0.2">
      <c r="B253" s="322" t="s">
        <v>952</v>
      </c>
      <c r="C253" s="253">
        <v>7250</v>
      </c>
      <c r="D253" s="253">
        <v>0</v>
      </c>
      <c r="E253" s="253">
        <v>0</v>
      </c>
      <c r="F253" s="253">
        <v>7250</v>
      </c>
      <c r="G253" s="253">
        <v>7250</v>
      </c>
      <c r="H253" s="253">
        <v>0</v>
      </c>
      <c r="I253" s="253">
        <v>0</v>
      </c>
      <c r="J253" s="253">
        <v>7250</v>
      </c>
      <c r="L253" s="259"/>
      <c r="M253" s="259"/>
      <c r="N253" s="259"/>
      <c r="O253" s="259"/>
    </row>
    <row r="254" spans="1:19 16243:16247" x14ac:dyDescent="0.2">
      <c r="B254" s="322" t="s">
        <v>953</v>
      </c>
      <c r="C254" s="253">
        <v>458</v>
      </c>
      <c r="D254" s="253">
        <v>0</v>
      </c>
      <c r="E254" s="253">
        <v>0</v>
      </c>
      <c r="F254" s="253">
        <v>458</v>
      </c>
      <c r="G254" s="253">
        <v>458</v>
      </c>
      <c r="H254" s="253">
        <v>0</v>
      </c>
      <c r="I254" s="253">
        <v>0</v>
      </c>
      <c r="J254" s="253">
        <v>458</v>
      </c>
      <c r="L254" s="259"/>
      <c r="M254" s="259"/>
      <c r="N254" s="259"/>
      <c r="O254" s="259"/>
    </row>
    <row r="255" spans="1:19 16243:16247" ht="25.5" x14ac:dyDescent="0.2">
      <c r="B255" s="320" t="s">
        <v>660</v>
      </c>
      <c r="C255" s="252">
        <v>240</v>
      </c>
      <c r="D255" s="252">
        <v>0</v>
      </c>
      <c r="E255" s="252">
        <v>0</v>
      </c>
      <c r="F255" s="252">
        <v>240</v>
      </c>
      <c r="G255" s="252">
        <v>240</v>
      </c>
      <c r="H255" s="252">
        <v>0</v>
      </c>
      <c r="I255" s="252">
        <v>0</v>
      </c>
      <c r="J255" s="252">
        <v>240</v>
      </c>
    </row>
    <row r="256" spans="1:19 16243:16247" x14ac:dyDescent="0.2">
      <c r="B256" s="320" t="s">
        <v>659</v>
      </c>
      <c r="C256" s="252">
        <v>51</v>
      </c>
      <c r="D256" s="252">
        <v>0</v>
      </c>
      <c r="E256" s="252">
        <v>0</v>
      </c>
      <c r="F256" s="252">
        <v>51</v>
      </c>
      <c r="G256" s="252">
        <v>51</v>
      </c>
      <c r="H256" s="252">
        <v>0</v>
      </c>
      <c r="I256" s="252">
        <v>0</v>
      </c>
      <c r="J256" s="252">
        <v>51</v>
      </c>
    </row>
    <row r="257" spans="1:15 16243:16247" ht="25.5" x14ac:dyDescent="0.2">
      <c r="B257" s="320" t="s">
        <v>661</v>
      </c>
      <c r="C257" s="252">
        <v>20</v>
      </c>
      <c r="D257" s="252">
        <v>0</v>
      </c>
      <c r="E257" s="252">
        <v>0</v>
      </c>
      <c r="F257" s="252">
        <v>20</v>
      </c>
      <c r="G257" s="252">
        <v>20</v>
      </c>
      <c r="H257" s="252">
        <v>0</v>
      </c>
      <c r="I257" s="252">
        <v>0</v>
      </c>
      <c r="J257" s="252">
        <v>20</v>
      </c>
    </row>
    <row r="258" spans="1:15 16243:16247" x14ac:dyDescent="0.2">
      <c r="B258" s="320" t="s">
        <v>843</v>
      </c>
      <c r="C258" s="252">
        <v>1690.3</v>
      </c>
      <c r="D258" s="252">
        <v>0</v>
      </c>
      <c r="E258" s="252">
        <v>78.55</v>
      </c>
      <c r="F258" s="252">
        <v>1768.85</v>
      </c>
      <c r="G258" s="252">
        <v>1690.3</v>
      </c>
      <c r="H258" s="252">
        <v>0</v>
      </c>
      <c r="I258" s="252">
        <v>78.55</v>
      </c>
      <c r="J258" s="252">
        <v>1768.85</v>
      </c>
    </row>
    <row r="259" spans="1:15 16243:16247" x14ac:dyDescent="0.2">
      <c r="B259" s="320" t="s">
        <v>834</v>
      </c>
      <c r="C259" s="252">
        <v>676.33770199999708</v>
      </c>
      <c r="D259" s="252">
        <v>0</v>
      </c>
      <c r="E259" s="252">
        <v>0</v>
      </c>
      <c r="F259" s="252">
        <v>676.33770199999708</v>
      </c>
      <c r="G259" s="252">
        <v>676.33770199999708</v>
      </c>
      <c r="H259" s="252">
        <v>0</v>
      </c>
      <c r="I259" s="252">
        <v>0</v>
      </c>
      <c r="J259" s="252">
        <v>676.33770199999708</v>
      </c>
    </row>
    <row r="260" spans="1:15 16243:16247" s="263" customFormat="1" x14ac:dyDescent="0.2">
      <c r="A260" s="265"/>
      <c r="B260" s="264" t="s">
        <v>81</v>
      </c>
      <c r="C260" s="264">
        <v>1169.0050000000001</v>
      </c>
      <c r="D260" s="264">
        <v>0</v>
      </c>
      <c r="E260" s="264">
        <v>0</v>
      </c>
      <c r="F260" s="264">
        <v>1169.0050000000001</v>
      </c>
      <c r="G260" s="264">
        <v>1169.0050000000001</v>
      </c>
      <c r="H260" s="264">
        <v>0</v>
      </c>
      <c r="I260" s="264">
        <v>0</v>
      </c>
      <c r="J260" s="264">
        <v>1169.0050000000001</v>
      </c>
      <c r="WZS260" s="265"/>
      <c r="WZT260" s="265"/>
      <c r="WZU260" s="265"/>
      <c r="WZV260" s="265"/>
      <c r="WZW260" s="265"/>
    </row>
    <row r="261" spans="1:15 16243:16247" s="263" customFormat="1" x14ac:dyDescent="0.2">
      <c r="A261" s="265"/>
      <c r="B261" s="264" t="s">
        <v>82</v>
      </c>
      <c r="C261" s="264">
        <f t="shared" ref="C261:J261" si="17">SUM(C262:C292)</f>
        <v>9913.941407999997</v>
      </c>
      <c r="D261" s="264">
        <f t="shared" si="17"/>
        <v>6185.9900000000007</v>
      </c>
      <c r="E261" s="264">
        <f t="shared" si="17"/>
        <v>2623.806251</v>
      </c>
      <c r="F261" s="264">
        <f t="shared" si="17"/>
        <v>18723.737659000002</v>
      </c>
      <c r="G261" s="264">
        <f t="shared" si="17"/>
        <v>16214.228068</v>
      </c>
      <c r="H261" s="264">
        <f t="shared" si="17"/>
        <v>6185.9900000000007</v>
      </c>
      <c r="I261" s="264">
        <f t="shared" si="17"/>
        <v>2623.806251</v>
      </c>
      <c r="J261" s="264">
        <f t="shared" si="17"/>
        <v>25024.024318999996</v>
      </c>
      <c r="WZS261" s="265"/>
      <c r="WZT261" s="265"/>
      <c r="WZU261" s="265"/>
      <c r="WZV261" s="265"/>
      <c r="WZW261" s="265"/>
    </row>
    <row r="262" spans="1:15 16243:16247" x14ac:dyDescent="0.2">
      <c r="B262" s="320" t="s">
        <v>663</v>
      </c>
      <c r="C262" s="266">
        <v>900</v>
      </c>
      <c r="D262" s="266">
        <v>0</v>
      </c>
      <c r="E262" s="266">
        <v>0</v>
      </c>
      <c r="F262" s="266">
        <v>900</v>
      </c>
      <c r="G262" s="266">
        <v>900</v>
      </c>
      <c r="H262" s="266">
        <v>0</v>
      </c>
      <c r="I262" s="266">
        <v>0</v>
      </c>
      <c r="J262" s="266">
        <v>900</v>
      </c>
    </row>
    <row r="263" spans="1:15 16243:16247" x14ac:dyDescent="0.2">
      <c r="B263" s="320" t="s">
        <v>664</v>
      </c>
      <c r="C263" s="266">
        <v>800</v>
      </c>
      <c r="D263" s="266">
        <v>0</v>
      </c>
      <c r="E263" s="266">
        <v>0</v>
      </c>
      <c r="F263" s="266">
        <v>800</v>
      </c>
      <c r="G263" s="266">
        <v>800</v>
      </c>
      <c r="H263" s="266">
        <v>0</v>
      </c>
      <c r="I263" s="266">
        <v>0</v>
      </c>
      <c r="J263" s="266">
        <v>800</v>
      </c>
    </row>
    <row r="264" spans="1:15 16243:16247" x14ac:dyDescent="0.2">
      <c r="B264" s="320" t="s">
        <v>667</v>
      </c>
      <c r="C264" s="266">
        <v>1500</v>
      </c>
      <c r="D264" s="266">
        <v>0</v>
      </c>
      <c r="E264" s="266">
        <v>0</v>
      </c>
      <c r="F264" s="266">
        <v>1500</v>
      </c>
      <c r="G264" s="266">
        <v>1500</v>
      </c>
      <c r="H264" s="266">
        <v>0</v>
      </c>
      <c r="I264" s="266">
        <v>0</v>
      </c>
      <c r="J264" s="266">
        <v>1500</v>
      </c>
      <c r="L264" s="101"/>
      <c r="M264" s="101"/>
      <c r="N264" s="101"/>
      <c r="O264" s="101"/>
    </row>
    <row r="265" spans="1:15 16243:16247" x14ac:dyDescent="0.2">
      <c r="B265" s="320" t="s">
        <v>84</v>
      </c>
      <c r="C265" s="266">
        <v>0</v>
      </c>
      <c r="D265" s="266">
        <v>0</v>
      </c>
      <c r="E265" s="266">
        <v>0</v>
      </c>
      <c r="F265" s="266">
        <v>0</v>
      </c>
      <c r="G265" s="266">
        <v>6300</v>
      </c>
      <c r="H265" s="266">
        <v>0</v>
      </c>
      <c r="I265" s="266">
        <v>0</v>
      </c>
      <c r="J265" s="266">
        <v>6300</v>
      </c>
    </row>
    <row r="266" spans="1:15 16243:16247" x14ac:dyDescent="0.2">
      <c r="B266" s="320" t="s">
        <v>665</v>
      </c>
      <c r="C266" s="266">
        <v>203.78151</v>
      </c>
      <c r="D266" s="266">
        <v>-1</v>
      </c>
      <c r="E266" s="266">
        <v>214.119461</v>
      </c>
      <c r="F266" s="266">
        <v>416.90097100000003</v>
      </c>
      <c r="G266" s="266">
        <v>203.78151</v>
      </c>
      <c r="H266" s="266">
        <v>-1</v>
      </c>
      <c r="I266" s="266">
        <v>214.119461</v>
      </c>
      <c r="J266" s="266">
        <v>416.90097100000003</v>
      </c>
    </row>
    <row r="267" spans="1:15 16243:16247" ht="38.25" x14ac:dyDescent="0.2">
      <c r="B267" s="320" t="s">
        <v>739</v>
      </c>
      <c r="C267" s="266">
        <v>349.42713300000003</v>
      </c>
      <c r="D267" s="266">
        <v>0</v>
      </c>
      <c r="E267" s="266">
        <v>-3.81549</v>
      </c>
      <c r="F267" s="266">
        <v>345.61164300000002</v>
      </c>
      <c r="G267" s="266">
        <v>349.42713300000003</v>
      </c>
      <c r="H267" s="266">
        <v>0</v>
      </c>
      <c r="I267" s="266">
        <v>-3.81549</v>
      </c>
      <c r="J267" s="266">
        <v>345.61164300000002</v>
      </c>
    </row>
    <row r="268" spans="1:15 16243:16247" x14ac:dyDescent="0.2">
      <c r="B268" s="320" t="s">
        <v>737</v>
      </c>
      <c r="C268" s="252">
        <v>164.567713</v>
      </c>
      <c r="D268" s="252">
        <v>550.89</v>
      </c>
      <c r="E268" s="252">
        <v>21.152280000000001</v>
      </c>
      <c r="F268" s="252">
        <v>736.60999300000003</v>
      </c>
      <c r="G268" s="252">
        <v>164.567713</v>
      </c>
      <c r="H268" s="252">
        <v>550.89</v>
      </c>
      <c r="I268" s="252">
        <v>21.152280000000001</v>
      </c>
      <c r="J268" s="252">
        <v>736.60999300000003</v>
      </c>
    </row>
    <row r="269" spans="1:15 16243:16247" ht="25.5" x14ac:dyDescent="0.2">
      <c r="B269" s="320" t="s">
        <v>85</v>
      </c>
      <c r="C269" s="252">
        <v>79.811368000000002</v>
      </c>
      <c r="D269" s="252">
        <v>16</v>
      </c>
      <c r="E269" s="252">
        <v>-1.1000000000000001</v>
      </c>
      <c r="F269" s="252">
        <v>94.711368000000007</v>
      </c>
      <c r="G269" s="252">
        <v>79.811368000000002</v>
      </c>
      <c r="H269" s="252">
        <v>16</v>
      </c>
      <c r="I269" s="252">
        <v>-1.1000000000000001</v>
      </c>
      <c r="J269" s="252">
        <v>94.711368000000007</v>
      </c>
    </row>
    <row r="270" spans="1:15 16243:16247" ht="25.5" x14ac:dyDescent="0.2">
      <c r="B270" s="320" t="s">
        <v>885</v>
      </c>
      <c r="C270" s="252">
        <v>682.9</v>
      </c>
      <c r="D270" s="252">
        <v>0</v>
      </c>
      <c r="E270" s="252">
        <v>800</v>
      </c>
      <c r="F270" s="252">
        <v>1482.9</v>
      </c>
      <c r="G270" s="252">
        <v>682.9</v>
      </c>
      <c r="H270" s="252">
        <v>0</v>
      </c>
      <c r="I270" s="252">
        <v>800</v>
      </c>
      <c r="J270" s="252">
        <v>1482.9</v>
      </c>
    </row>
    <row r="271" spans="1:15 16243:16247" ht="25.5" x14ac:dyDescent="0.2">
      <c r="B271" s="320" t="s">
        <v>671</v>
      </c>
      <c r="C271" s="252">
        <v>0</v>
      </c>
      <c r="D271" s="252">
        <v>5300</v>
      </c>
      <c r="E271" s="252">
        <v>0</v>
      </c>
      <c r="F271" s="252">
        <v>5300</v>
      </c>
      <c r="G271" s="252">
        <v>0</v>
      </c>
      <c r="H271" s="252">
        <v>5300</v>
      </c>
      <c r="I271" s="252">
        <v>0</v>
      </c>
      <c r="J271" s="252">
        <v>5300</v>
      </c>
      <c r="L271" s="101"/>
      <c r="M271" s="101"/>
      <c r="N271" s="101"/>
      <c r="O271" s="101"/>
    </row>
    <row r="272" spans="1:15 16243:16247" ht="51" x14ac:dyDescent="0.2">
      <c r="B272" s="320" t="s">
        <v>670</v>
      </c>
      <c r="C272" s="252">
        <v>0</v>
      </c>
      <c r="D272" s="252">
        <v>290.10000000000002</v>
      </c>
      <c r="E272" s="252">
        <v>0</v>
      </c>
      <c r="F272" s="252">
        <v>290.10000000000002</v>
      </c>
      <c r="G272" s="252">
        <v>0</v>
      </c>
      <c r="H272" s="252">
        <v>290.10000000000002</v>
      </c>
      <c r="I272" s="252">
        <v>0</v>
      </c>
      <c r="J272" s="252">
        <v>290.10000000000002</v>
      </c>
    </row>
    <row r="273" spans="2:13" ht="26.25" customHeight="1" x14ac:dyDescent="0.2">
      <c r="B273" s="320" t="s">
        <v>886</v>
      </c>
      <c r="C273" s="252">
        <v>600</v>
      </c>
      <c r="D273" s="252">
        <v>0</v>
      </c>
      <c r="E273" s="252">
        <v>0</v>
      </c>
      <c r="F273" s="252">
        <v>600</v>
      </c>
      <c r="G273" s="252">
        <v>600</v>
      </c>
      <c r="H273" s="252">
        <v>0</v>
      </c>
      <c r="I273" s="252">
        <v>0</v>
      </c>
      <c r="J273" s="252">
        <v>600</v>
      </c>
    </row>
    <row r="274" spans="2:13" x14ac:dyDescent="0.2">
      <c r="B274" s="320" t="s">
        <v>669</v>
      </c>
      <c r="C274" s="252">
        <v>434</v>
      </c>
      <c r="D274" s="252">
        <v>0</v>
      </c>
      <c r="E274" s="252">
        <v>2566</v>
      </c>
      <c r="F274" s="252">
        <v>3000</v>
      </c>
      <c r="G274" s="252">
        <v>434</v>
      </c>
      <c r="H274" s="252">
        <v>0</v>
      </c>
      <c r="I274" s="252">
        <v>2566</v>
      </c>
      <c r="J274" s="252">
        <v>3000</v>
      </c>
      <c r="L274" s="101"/>
      <c r="M274" s="101"/>
    </row>
    <row r="275" spans="2:13" x14ac:dyDescent="0.2">
      <c r="B275" s="320" t="s">
        <v>571</v>
      </c>
      <c r="C275" s="252">
        <v>393.95859200000001</v>
      </c>
      <c r="D275" s="252">
        <v>0</v>
      </c>
      <c r="E275" s="252">
        <v>-2</v>
      </c>
      <c r="F275" s="252">
        <v>391.95859200000001</v>
      </c>
      <c r="G275" s="252">
        <v>393.95859200000001</v>
      </c>
      <c r="H275" s="252">
        <v>0</v>
      </c>
      <c r="I275" s="252">
        <v>-2</v>
      </c>
      <c r="J275" s="252">
        <v>391.95859200000001</v>
      </c>
    </row>
    <row r="276" spans="2:13" x14ac:dyDescent="0.2">
      <c r="B276" s="320" t="s">
        <v>738</v>
      </c>
      <c r="C276" s="252">
        <v>200</v>
      </c>
      <c r="D276" s="252">
        <v>0</v>
      </c>
      <c r="E276" s="252">
        <v>0</v>
      </c>
      <c r="F276" s="252">
        <v>200</v>
      </c>
      <c r="G276" s="252">
        <v>200</v>
      </c>
      <c r="H276" s="252">
        <v>0</v>
      </c>
      <c r="I276" s="252">
        <v>0</v>
      </c>
      <c r="J276" s="252">
        <v>200</v>
      </c>
    </row>
    <row r="277" spans="2:13" x14ac:dyDescent="0.2">
      <c r="B277" s="320" t="s">
        <v>666</v>
      </c>
      <c r="C277" s="252">
        <v>520</v>
      </c>
      <c r="D277" s="252">
        <v>0</v>
      </c>
      <c r="E277" s="252">
        <v>0</v>
      </c>
      <c r="F277" s="252">
        <v>520</v>
      </c>
      <c r="G277" s="252">
        <v>520</v>
      </c>
      <c r="H277" s="252">
        <v>0</v>
      </c>
      <c r="I277" s="252">
        <v>0</v>
      </c>
      <c r="J277" s="252">
        <v>520</v>
      </c>
    </row>
    <row r="278" spans="2:13" x14ac:dyDescent="0.2">
      <c r="B278" s="320" t="s">
        <v>668</v>
      </c>
      <c r="C278" s="252">
        <v>300</v>
      </c>
      <c r="D278" s="252">
        <v>0</v>
      </c>
      <c r="E278" s="252">
        <v>0</v>
      </c>
      <c r="F278" s="252">
        <v>300</v>
      </c>
      <c r="G278" s="252">
        <v>300</v>
      </c>
      <c r="H278" s="252">
        <v>0</v>
      </c>
      <c r="I278" s="252">
        <v>0</v>
      </c>
      <c r="J278" s="252">
        <v>300</v>
      </c>
    </row>
    <row r="279" spans="2:13" ht="38.25" x14ac:dyDescent="0.2">
      <c r="B279" s="320" t="s">
        <v>880</v>
      </c>
      <c r="C279" s="252">
        <v>700</v>
      </c>
      <c r="D279" s="252">
        <v>0</v>
      </c>
      <c r="E279" s="252">
        <v>0</v>
      </c>
      <c r="F279" s="252">
        <v>700</v>
      </c>
      <c r="G279" s="252">
        <v>700</v>
      </c>
      <c r="H279" s="252">
        <v>0</v>
      </c>
      <c r="I279" s="252">
        <v>0</v>
      </c>
      <c r="J279" s="252">
        <v>700</v>
      </c>
    </row>
    <row r="280" spans="2:13" ht="38.25" x14ac:dyDescent="0.2">
      <c r="B280" s="320" t="s">
        <v>882</v>
      </c>
      <c r="C280" s="252">
        <v>0</v>
      </c>
      <c r="D280" s="252">
        <v>0</v>
      </c>
      <c r="E280" s="252">
        <v>233</v>
      </c>
      <c r="F280" s="252">
        <v>233</v>
      </c>
      <c r="G280" s="252">
        <v>0</v>
      </c>
      <c r="H280" s="252">
        <v>0</v>
      </c>
      <c r="I280" s="252">
        <v>233</v>
      </c>
      <c r="J280" s="252">
        <v>233</v>
      </c>
    </row>
    <row r="281" spans="2:13" x14ac:dyDescent="0.2">
      <c r="B281" s="320" t="s">
        <v>740</v>
      </c>
      <c r="C281" s="252">
        <v>168.47320199999999</v>
      </c>
      <c r="D281" s="252">
        <v>0</v>
      </c>
      <c r="E281" s="252">
        <v>50</v>
      </c>
      <c r="F281" s="252">
        <v>218.47320199999999</v>
      </c>
      <c r="G281" s="252">
        <v>168.47320199999999</v>
      </c>
      <c r="H281" s="252">
        <v>0</v>
      </c>
      <c r="I281" s="252">
        <v>50</v>
      </c>
      <c r="J281" s="252">
        <v>218.47320199999999</v>
      </c>
    </row>
    <row r="282" spans="2:13" ht="38.25" x14ac:dyDescent="0.2">
      <c r="B282" s="320" t="s">
        <v>881</v>
      </c>
      <c r="C282" s="252">
        <v>170</v>
      </c>
      <c r="D282" s="252">
        <v>0</v>
      </c>
      <c r="E282" s="252">
        <v>0</v>
      </c>
      <c r="F282" s="252">
        <v>170</v>
      </c>
      <c r="G282" s="252">
        <v>170</v>
      </c>
      <c r="H282" s="252">
        <v>0</v>
      </c>
      <c r="I282" s="252">
        <v>0</v>
      </c>
      <c r="J282" s="252">
        <v>170</v>
      </c>
    </row>
    <row r="283" spans="2:13" ht="29.25" customHeight="1" x14ac:dyDescent="0.2">
      <c r="B283" s="320" t="s">
        <v>822</v>
      </c>
      <c r="C283" s="252">
        <v>1</v>
      </c>
      <c r="D283" s="252">
        <v>0</v>
      </c>
      <c r="E283" s="252">
        <v>32</v>
      </c>
      <c r="F283" s="252">
        <v>33</v>
      </c>
      <c r="G283" s="252">
        <v>1</v>
      </c>
      <c r="H283" s="252">
        <v>0</v>
      </c>
      <c r="I283" s="252">
        <v>32</v>
      </c>
      <c r="J283" s="252">
        <v>33</v>
      </c>
    </row>
    <row r="284" spans="2:13" x14ac:dyDescent="0.2">
      <c r="B284" s="320" t="s">
        <v>83</v>
      </c>
      <c r="C284" s="252">
        <v>86.131248999999997</v>
      </c>
      <c r="D284" s="252">
        <v>0</v>
      </c>
      <c r="E284" s="252">
        <v>0</v>
      </c>
      <c r="F284" s="252">
        <v>86.131248999999997</v>
      </c>
      <c r="G284" s="252">
        <v>86.417908999999995</v>
      </c>
      <c r="H284" s="252">
        <v>0</v>
      </c>
      <c r="I284" s="252">
        <v>0</v>
      </c>
      <c r="J284" s="252">
        <v>86.417908999999995</v>
      </c>
    </row>
    <row r="285" spans="2:13" ht="25.5" x14ac:dyDescent="0.2">
      <c r="B285" s="320" t="s">
        <v>872</v>
      </c>
      <c r="C285" s="252">
        <v>55.001849</v>
      </c>
      <c r="D285" s="252">
        <v>0</v>
      </c>
      <c r="E285" s="252">
        <v>0</v>
      </c>
      <c r="F285" s="252">
        <v>55.001849</v>
      </c>
      <c r="G285" s="252">
        <v>55.001849</v>
      </c>
      <c r="H285" s="252">
        <v>0</v>
      </c>
      <c r="I285" s="252">
        <v>0</v>
      </c>
      <c r="J285" s="252">
        <v>55.001849</v>
      </c>
    </row>
    <row r="286" spans="2:13" ht="25.5" x14ac:dyDescent="0.2">
      <c r="B286" s="320" t="s">
        <v>672</v>
      </c>
      <c r="C286" s="252">
        <v>0</v>
      </c>
      <c r="D286" s="252">
        <v>0</v>
      </c>
      <c r="E286" s="252">
        <v>50</v>
      </c>
      <c r="F286" s="252">
        <v>50</v>
      </c>
      <c r="G286" s="252">
        <v>0</v>
      </c>
      <c r="H286" s="252">
        <v>0</v>
      </c>
      <c r="I286" s="252">
        <v>50</v>
      </c>
      <c r="J286" s="252">
        <v>50</v>
      </c>
    </row>
    <row r="287" spans="2:13" ht="38.25" x14ac:dyDescent="0.2">
      <c r="B287" s="320" t="s">
        <v>823</v>
      </c>
      <c r="C287" s="252">
        <v>0</v>
      </c>
      <c r="D287" s="252">
        <v>0</v>
      </c>
      <c r="E287" s="252">
        <v>34.5</v>
      </c>
      <c r="F287" s="252">
        <v>34.5</v>
      </c>
      <c r="G287" s="252">
        <v>0</v>
      </c>
      <c r="H287" s="252">
        <v>0</v>
      </c>
      <c r="I287" s="252">
        <v>34.5</v>
      </c>
      <c r="J287" s="252">
        <v>34.5</v>
      </c>
    </row>
    <row r="288" spans="2:13" ht="25.5" x14ac:dyDescent="0.2">
      <c r="B288" s="320" t="s">
        <v>674</v>
      </c>
      <c r="C288" s="252">
        <v>0</v>
      </c>
      <c r="D288" s="252">
        <v>0</v>
      </c>
      <c r="E288" s="252">
        <v>30</v>
      </c>
      <c r="F288" s="252">
        <v>30</v>
      </c>
      <c r="G288" s="252">
        <v>0</v>
      </c>
      <c r="H288" s="252">
        <v>0</v>
      </c>
      <c r="I288" s="252">
        <v>30</v>
      </c>
      <c r="J288" s="252">
        <v>30</v>
      </c>
    </row>
    <row r="289" spans="1:10 16243:16247" ht="25.5" x14ac:dyDescent="0.2">
      <c r="B289" s="320" t="s">
        <v>906</v>
      </c>
      <c r="C289" s="252">
        <v>89.55</v>
      </c>
      <c r="D289" s="252">
        <v>0</v>
      </c>
      <c r="E289" s="252">
        <v>-89.55</v>
      </c>
      <c r="F289" s="252">
        <v>0</v>
      </c>
      <c r="G289" s="252">
        <v>89.55</v>
      </c>
      <c r="H289" s="252">
        <v>0</v>
      </c>
      <c r="I289" s="252">
        <v>-89.55</v>
      </c>
      <c r="J289" s="252">
        <v>0</v>
      </c>
    </row>
    <row r="290" spans="1:10 16243:16247" x14ac:dyDescent="0.2">
      <c r="B290" s="320" t="s">
        <v>560</v>
      </c>
      <c r="C290" s="252">
        <v>196.3</v>
      </c>
      <c r="D290" s="252">
        <v>0</v>
      </c>
      <c r="E290" s="252">
        <v>-196.3</v>
      </c>
      <c r="F290" s="252">
        <v>0</v>
      </c>
      <c r="G290" s="252">
        <v>196.3</v>
      </c>
      <c r="H290" s="252">
        <v>0</v>
      </c>
      <c r="I290" s="252">
        <v>-196.3</v>
      </c>
      <c r="J290" s="252">
        <v>0</v>
      </c>
    </row>
    <row r="291" spans="1:10 16243:16247" ht="25.5" x14ac:dyDescent="0.2">
      <c r="B291" s="320" t="s">
        <v>709</v>
      </c>
      <c r="C291" s="252">
        <v>1150</v>
      </c>
      <c r="D291" s="252">
        <v>0</v>
      </c>
      <c r="E291" s="252">
        <v>-1150</v>
      </c>
      <c r="F291" s="252">
        <v>0</v>
      </c>
      <c r="G291" s="252">
        <v>1150</v>
      </c>
      <c r="H291" s="252">
        <v>0</v>
      </c>
      <c r="I291" s="252">
        <v>-1150</v>
      </c>
      <c r="J291" s="252">
        <v>0</v>
      </c>
    </row>
    <row r="292" spans="1:10 16243:16247" x14ac:dyDescent="0.2">
      <c r="B292" s="320" t="s">
        <v>482</v>
      </c>
      <c r="C292" s="252">
        <v>169.03879199999932</v>
      </c>
      <c r="D292" s="252">
        <v>30</v>
      </c>
      <c r="E292" s="252">
        <v>35.800000000000182</v>
      </c>
      <c r="F292" s="252">
        <v>234.83879200000001</v>
      </c>
      <c r="G292" s="252">
        <v>169.03879200000111</v>
      </c>
      <c r="H292" s="252">
        <v>30</v>
      </c>
      <c r="I292" s="252">
        <v>35.800000000000182</v>
      </c>
      <c r="J292" s="252">
        <v>234.83879199999706</v>
      </c>
    </row>
    <row r="293" spans="1:10 16243:16247" s="263" customFormat="1" x14ac:dyDescent="0.2">
      <c r="A293" s="265"/>
      <c r="B293" s="264" t="s">
        <v>86</v>
      </c>
      <c r="C293" s="264">
        <f>C4+C15+C58+C59+C167+C195+C201+C232+C246+C260+C261+C237+C225</f>
        <v>630106.2475859999</v>
      </c>
      <c r="D293" s="264">
        <f>D4+D15+D58+D59+D167+D195+D201+D232+D246+D260+D261+D237+D225</f>
        <v>5273.0800860000008</v>
      </c>
      <c r="E293" s="264">
        <f>E4+E15+E58+E59+E167+E195+E201+E232+E246+E260+E261+E237+E225</f>
        <v>26222.908352999999</v>
      </c>
      <c r="F293" s="264">
        <f>F4+F15+F58+F59+F167+F195+F201+F232+F246+F260+F261+F237+F225</f>
        <v>661602.23602499999</v>
      </c>
      <c r="G293" s="264">
        <f>G4+G15+G58+G59+G167+G195+G201+G232+G246+G260+G261+G237+G225</f>
        <v>646026.03264900006</v>
      </c>
      <c r="H293" s="264">
        <f>H4+H15+H58+H59+H167+H195+H201+H232+H246+H260+H261+H237+H225</f>
        <v>5273.0800860000008</v>
      </c>
      <c r="I293" s="264">
        <f>I4+I15+I58+I59+I167+I195+I201+I232+I246+I260+I261+I237+I225</f>
        <v>26222.908352999999</v>
      </c>
      <c r="J293" s="264">
        <f>J4+J15+J58+J59+J167+J195+J201+J232+J246+J260+J261+J237+J225</f>
        <v>677522.02108799992</v>
      </c>
      <c r="WZS293" s="265"/>
      <c r="WZT293" s="265"/>
      <c r="WZU293" s="265"/>
      <c r="WZV293" s="265"/>
      <c r="WZW293" s="265"/>
    </row>
    <row r="294" spans="1:10 16243:16247" s="263" customFormat="1" x14ac:dyDescent="0.2">
      <c r="A294" s="265"/>
      <c r="B294" s="264" t="s">
        <v>87</v>
      </c>
      <c r="C294" s="264">
        <f>C4+C15+C58+C59+C167+C195+C201+C225+C232+C246+C260+C261</f>
        <v>548599.15635699988</v>
      </c>
      <c r="D294" s="264">
        <f>D4+D15+D58+D59+D167+D195+D201+D225+D232+D246+D260+D261</f>
        <v>5273.0800860000008</v>
      </c>
      <c r="E294" s="264">
        <f>E4+E15+E58+E59+E167+E195+E201+E225+E232+E246+E260+E261</f>
        <v>26222.908352999999</v>
      </c>
      <c r="F294" s="264">
        <f>F4+F15+F58+F59+F167+F195+F201+F225+F232+F246+F260+F261</f>
        <v>580095.14479599998</v>
      </c>
      <c r="G294" s="264">
        <f>G4+G15+G58+G59+G167+G195+G201+G225+G232+G246+G260+G261</f>
        <v>564518.94142000005</v>
      </c>
      <c r="H294" s="264">
        <f>H4+H15+H58+H59+H167+H195+H201+H225+H232+H246+H260+H261</f>
        <v>5273.0800860000008</v>
      </c>
      <c r="I294" s="264">
        <f>I4+I15+I58+I59+I167+I195+I201+I225+I232+I246+I260+I261</f>
        <v>26222.908352999999</v>
      </c>
      <c r="J294" s="264">
        <f>J4+J15+J58+J59+J167+J195+J201+J225+J232+J246+J260+J261</f>
        <v>596014.92985899991</v>
      </c>
      <c r="WZS294" s="265"/>
      <c r="WZT294" s="265"/>
      <c r="WZU294" s="265"/>
      <c r="WZV294" s="265"/>
      <c r="WZW294" s="265"/>
    </row>
    <row r="295" spans="1:10 16243:16247" s="263" customFormat="1" ht="12.75" customHeight="1" x14ac:dyDescent="0.2">
      <c r="A295" s="265"/>
      <c r="B295" s="276"/>
      <c r="C295" s="444" t="s">
        <v>567</v>
      </c>
      <c r="D295" s="445"/>
      <c r="E295" s="445"/>
      <c r="F295" s="446"/>
      <c r="G295" s="444" t="s">
        <v>568</v>
      </c>
      <c r="H295" s="445"/>
      <c r="I295" s="445"/>
      <c r="J295" s="446"/>
      <c r="WZS295" s="265"/>
      <c r="WZT295" s="265"/>
      <c r="WZU295" s="265"/>
      <c r="WZV295" s="265"/>
      <c r="WZW295" s="265"/>
    </row>
    <row r="296" spans="1:10 16243:16247" ht="76.5" x14ac:dyDescent="0.2">
      <c r="B296" s="326" t="s">
        <v>131</v>
      </c>
      <c r="C296" s="6" t="s">
        <v>624</v>
      </c>
      <c r="D296" s="317" t="s">
        <v>707</v>
      </c>
      <c r="E296" s="6" t="s">
        <v>498</v>
      </c>
      <c r="F296" s="6" t="s">
        <v>703</v>
      </c>
      <c r="G296" s="6" t="s">
        <v>624</v>
      </c>
      <c r="H296" s="317" t="s">
        <v>707</v>
      </c>
      <c r="I296" s="6" t="s">
        <v>498</v>
      </c>
      <c r="J296" s="6" t="s">
        <v>703</v>
      </c>
    </row>
    <row r="297" spans="1:10 16243:16247" s="263" customFormat="1" x14ac:dyDescent="0.2">
      <c r="A297" s="265"/>
      <c r="B297" s="264" t="s">
        <v>88</v>
      </c>
      <c r="C297" s="264">
        <f t="shared" ref="C297:J297" si="18">SUM(C298:C309)</f>
        <v>7927.3919159999996</v>
      </c>
      <c r="D297" s="264">
        <f t="shared" si="18"/>
        <v>0</v>
      </c>
      <c r="E297" s="264">
        <f t="shared" si="18"/>
        <v>753.25</v>
      </c>
      <c r="F297" s="264">
        <f t="shared" si="18"/>
        <v>8680.6419160000005</v>
      </c>
      <c r="G297" s="264">
        <f t="shared" si="18"/>
        <v>8471.1784389999993</v>
      </c>
      <c r="H297" s="264">
        <f t="shared" si="18"/>
        <v>0</v>
      </c>
      <c r="I297" s="264">
        <f t="shared" si="18"/>
        <v>753.25</v>
      </c>
      <c r="J297" s="264">
        <f t="shared" si="18"/>
        <v>9224.4284389999993</v>
      </c>
      <c r="WZS297" s="265"/>
      <c r="WZT297" s="265"/>
      <c r="WZU297" s="265"/>
      <c r="WZV297" s="265"/>
      <c r="WZW297" s="265"/>
    </row>
    <row r="298" spans="1:10 16243:16247" x14ac:dyDescent="0.2">
      <c r="B298" s="320" t="s">
        <v>741</v>
      </c>
      <c r="C298" s="252">
        <v>3225.3503940000001</v>
      </c>
      <c r="D298" s="252">
        <v>0</v>
      </c>
      <c r="E298" s="252">
        <v>451</v>
      </c>
      <c r="F298" s="252">
        <v>3676.3503940000001</v>
      </c>
      <c r="G298" s="252">
        <v>3290.0570699999998</v>
      </c>
      <c r="H298" s="252">
        <v>0</v>
      </c>
      <c r="I298" s="252">
        <v>451</v>
      </c>
      <c r="J298" s="252">
        <v>3741.0570699999998</v>
      </c>
    </row>
    <row r="299" spans="1:10 16243:16247" ht="25.5" x14ac:dyDescent="0.2">
      <c r="B299" s="320" t="s">
        <v>484</v>
      </c>
      <c r="C299" s="252">
        <v>1868.6985549999999</v>
      </c>
      <c r="D299" s="252">
        <v>0</v>
      </c>
      <c r="E299" s="252">
        <v>137</v>
      </c>
      <c r="F299" s="252">
        <v>2005.6985549999999</v>
      </c>
      <c r="G299" s="252">
        <v>1945.091465</v>
      </c>
      <c r="H299" s="252">
        <v>0</v>
      </c>
      <c r="I299" s="252">
        <v>137</v>
      </c>
      <c r="J299" s="252">
        <v>2082.091465</v>
      </c>
    </row>
    <row r="300" spans="1:10 16243:16247" x14ac:dyDescent="0.2">
      <c r="B300" s="320" t="s">
        <v>486</v>
      </c>
      <c r="C300" s="252">
        <v>631.67143899999996</v>
      </c>
      <c r="D300" s="252">
        <v>0</v>
      </c>
      <c r="E300" s="252">
        <v>4</v>
      </c>
      <c r="F300" s="252">
        <v>635.67143899999996</v>
      </c>
      <c r="G300" s="252">
        <v>635.09062100000006</v>
      </c>
      <c r="H300" s="252">
        <v>0</v>
      </c>
      <c r="I300" s="252">
        <v>4</v>
      </c>
      <c r="J300" s="252">
        <v>639.09062100000006</v>
      </c>
    </row>
    <row r="301" spans="1:10 16243:16247" ht="25.5" x14ac:dyDescent="0.2">
      <c r="B301" s="320" t="s">
        <v>489</v>
      </c>
      <c r="C301" s="252">
        <v>519.23206500000003</v>
      </c>
      <c r="D301" s="252">
        <v>0</v>
      </c>
      <c r="E301" s="252">
        <v>95</v>
      </c>
      <c r="F301" s="252">
        <v>614.23206500000003</v>
      </c>
      <c r="G301" s="252">
        <v>649.93247199999996</v>
      </c>
      <c r="H301" s="252">
        <v>0</v>
      </c>
      <c r="I301" s="252">
        <v>95</v>
      </c>
      <c r="J301" s="252">
        <v>744.93247199999996</v>
      </c>
    </row>
    <row r="302" spans="1:10 16243:16247" x14ac:dyDescent="0.2">
      <c r="B302" s="320" t="s">
        <v>501</v>
      </c>
      <c r="C302" s="252">
        <v>407.20938699999999</v>
      </c>
      <c r="D302" s="252">
        <v>0</v>
      </c>
      <c r="E302" s="252">
        <v>14.9</v>
      </c>
      <c r="F302" s="252">
        <v>422.10938699999997</v>
      </c>
      <c r="G302" s="252">
        <v>436.556985</v>
      </c>
      <c r="H302" s="252">
        <v>0</v>
      </c>
      <c r="I302" s="252">
        <v>14.9</v>
      </c>
      <c r="J302" s="252">
        <v>451.45698499999997</v>
      </c>
    </row>
    <row r="303" spans="1:10 16243:16247" ht="25.5" x14ac:dyDescent="0.2">
      <c r="B303" s="320" t="s">
        <v>824</v>
      </c>
      <c r="C303" s="252">
        <v>146.66012599999999</v>
      </c>
      <c r="D303" s="252">
        <v>0</v>
      </c>
      <c r="E303" s="252">
        <v>35.1</v>
      </c>
      <c r="F303" s="252">
        <v>181.76012599999999</v>
      </c>
      <c r="G303" s="252">
        <v>146.66012599999999</v>
      </c>
      <c r="H303" s="252">
        <v>0</v>
      </c>
      <c r="I303" s="252">
        <v>35.1</v>
      </c>
      <c r="J303" s="252">
        <v>181.76012599999999</v>
      </c>
    </row>
    <row r="304" spans="1:10 16243:16247" ht="25.5" x14ac:dyDescent="0.2">
      <c r="B304" s="320" t="s">
        <v>488</v>
      </c>
      <c r="C304" s="252">
        <v>264.21263599999997</v>
      </c>
      <c r="D304" s="252">
        <v>0</v>
      </c>
      <c r="E304" s="252">
        <v>-50</v>
      </c>
      <c r="F304" s="252">
        <v>214.21263599999997</v>
      </c>
      <c r="G304" s="252">
        <v>453.55414500000001</v>
      </c>
      <c r="H304" s="252">
        <v>0</v>
      </c>
      <c r="I304" s="252">
        <v>-50</v>
      </c>
      <c r="J304" s="252">
        <v>403.55414500000001</v>
      </c>
    </row>
    <row r="305" spans="1:15 16243:16247" x14ac:dyDescent="0.2">
      <c r="B305" s="320" t="s">
        <v>500</v>
      </c>
      <c r="C305" s="252">
        <v>191.91170700000001</v>
      </c>
      <c r="D305" s="252">
        <v>0</v>
      </c>
      <c r="E305" s="252">
        <v>0</v>
      </c>
      <c r="F305" s="252">
        <v>191.91170700000001</v>
      </c>
      <c r="G305" s="252">
        <v>192.42787100000001</v>
      </c>
      <c r="H305" s="252">
        <v>0</v>
      </c>
      <c r="I305" s="252">
        <v>0</v>
      </c>
      <c r="J305" s="252">
        <v>192.42787100000001</v>
      </c>
    </row>
    <row r="306" spans="1:15 16243:16247" x14ac:dyDescent="0.2">
      <c r="B306" s="320" t="s">
        <v>490</v>
      </c>
      <c r="C306" s="252">
        <v>55.494055000000003</v>
      </c>
      <c r="D306" s="252">
        <v>0</v>
      </c>
      <c r="E306" s="252">
        <v>22</v>
      </c>
      <c r="F306" s="252">
        <v>77.494055000000003</v>
      </c>
      <c r="G306" s="252">
        <v>55.494055000000003</v>
      </c>
      <c r="H306" s="252">
        <v>0</v>
      </c>
      <c r="I306" s="252">
        <v>22</v>
      </c>
      <c r="J306" s="252">
        <v>77.494055000000003</v>
      </c>
    </row>
    <row r="307" spans="1:15 16243:16247" ht="25.5" x14ac:dyDescent="0.2">
      <c r="B307" s="320" t="s">
        <v>487</v>
      </c>
      <c r="C307" s="252">
        <v>22.621986</v>
      </c>
      <c r="D307" s="252">
        <v>0</v>
      </c>
      <c r="E307" s="252">
        <v>0</v>
      </c>
      <c r="F307" s="252">
        <v>22.621986</v>
      </c>
      <c r="G307" s="252">
        <v>27.501985999999999</v>
      </c>
      <c r="H307" s="252">
        <v>0</v>
      </c>
      <c r="I307" s="252">
        <v>0</v>
      </c>
      <c r="J307" s="252">
        <v>27.501985999999999</v>
      </c>
    </row>
    <row r="308" spans="1:15 16243:16247" ht="25.5" x14ac:dyDescent="0.2">
      <c r="B308" s="320" t="s">
        <v>743</v>
      </c>
      <c r="C308" s="252">
        <v>285.54797300000001</v>
      </c>
      <c r="D308" s="252">
        <v>0</v>
      </c>
      <c r="E308" s="252">
        <v>16</v>
      </c>
      <c r="F308" s="252">
        <v>301.54797300000001</v>
      </c>
      <c r="G308" s="252">
        <v>291.72764999999998</v>
      </c>
      <c r="H308" s="252">
        <v>0</v>
      </c>
      <c r="I308" s="252">
        <v>16</v>
      </c>
      <c r="J308" s="252">
        <v>307.72764999999998</v>
      </c>
    </row>
    <row r="309" spans="1:15 16243:16247" ht="25.5" x14ac:dyDescent="0.2">
      <c r="B309" s="320" t="s">
        <v>742</v>
      </c>
      <c r="C309" s="252">
        <v>308.78159299999999</v>
      </c>
      <c r="D309" s="252">
        <v>0</v>
      </c>
      <c r="E309" s="252">
        <v>28.25</v>
      </c>
      <c r="F309" s="252">
        <v>337.03159299999999</v>
      </c>
      <c r="G309" s="252">
        <v>347.08399300000002</v>
      </c>
      <c r="H309" s="252">
        <v>0</v>
      </c>
      <c r="I309" s="252">
        <v>28.25</v>
      </c>
      <c r="J309" s="252">
        <v>375.33399300000002</v>
      </c>
    </row>
    <row r="310" spans="1:15 16243:16247" s="263" customFormat="1" x14ac:dyDescent="0.2">
      <c r="A310" s="265"/>
      <c r="B310" s="264" t="s">
        <v>89</v>
      </c>
      <c r="C310" s="264">
        <f t="shared" ref="C310:J310" si="19">C311+C323</f>
        <v>25710.932614000001</v>
      </c>
      <c r="D310" s="264">
        <f t="shared" si="19"/>
        <v>-29.03</v>
      </c>
      <c r="E310" s="264">
        <f t="shared" si="19"/>
        <v>40357.199999999997</v>
      </c>
      <c r="F310" s="264">
        <f t="shared" si="19"/>
        <v>66039.102614000003</v>
      </c>
      <c r="G310" s="264">
        <f t="shared" si="19"/>
        <v>23289.828841000002</v>
      </c>
      <c r="H310" s="264">
        <f t="shared" si="19"/>
        <v>-29.03</v>
      </c>
      <c r="I310" s="264">
        <f t="shared" si="19"/>
        <v>37157.199999999997</v>
      </c>
      <c r="J310" s="264">
        <f t="shared" si="19"/>
        <v>60417.998841000001</v>
      </c>
      <c r="WZS310" s="265"/>
      <c r="WZT310" s="265"/>
      <c r="WZU310" s="265"/>
      <c r="WZV310" s="265"/>
      <c r="WZW310" s="265"/>
    </row>
    <row r="311" spans="1:15 16243:16247" s="263" customFormat="1" x14ac:dyDescent="0.2">
      <c r="A311" s="265"/>
      <c r="B311" s="140" t="s">
        <v>90</v>
      </c>
      <c r="C311" s="140">
        <f t="shared" ref="C311:J311" si="20">SUM(C312:C322)</f>
        <v>15176.668623</v>
      </c>
      <c r="D311" s="140">
        <f t="shared" si="20"/>
        <v>0</v>
      </c>
      <c r="E311" s="140">
        <f t="shared" si="20"/>
        <v>38378.199999999997</v>
      </c>
      <c r="F311" s="140">
        <f t="shared" si="20"/>
        <v>53554.868623000002</v>
      </c>
      <c r="G311" s="140">
        <f t="shared" si="20"/>
        <v>11734.679374999998</v>
      </c>
      <c r="H311" s="140">
        <f t="shared" si="20"/>
        <v>0</v>
      </c>
      <c r="I311" s="140">
        <f t="shared" si="20"/>
        <v>35178.199999999997</v>
      </c>
      <c r="J311" s="140">
        <f t="shared" si="20"/>
        <v>46912.879374999997</v>
      </c>
      <c r="L311" s="117"/>
      <c r="M311" s="117"/>
      <c r="N311" s="117"/>
      <c r="O311" s="117"/>
      <c r="WZS311" s="265"/>
      <c r="WZT311" s="265"/>
      <c r="WZU311" s="265"/>
      <c r="WZV311" s="265"/>
      <c r="WZW311" s="265"/>
    </row>
    <row r="312" spans="1:15 16243:16247" ht="25.5" x14ac:dyDescent="0.2">
      <c r="B312" s="320" t="s">
        <v>676</v>
      </c>
      <c r="C312" s="252">
        <v>0</v>
      </c>
      <c r="D312" s="252">
        <v>0</v>
      </c>
      <c r="E312" s="252">
        <v>32766.6</v>
      </c>
      <c r="F312" s="252">
        <v>32766.6</v>
      </c>
      <c r="G312" s="252">
        <v>0</v>
      </c>
      <c r="H312" s="252">
        <v>0</v>
      </c>
      <c r="I312" s="252">
        <v>32766.6</v>
      </c>
      <c r="J312" s="252">
        <v>32766.6</v>
      </c>
      <c r="L312" s="119"/>
      <c r="M312" s="119"/>
      <c r="N312" s="119"/>
      <c r="O312" s="119"/>
    </row>
    <row r="313" spans="1:15 16243:16247" x14ac:dyDescent="0.2">
      <c r="B313" s="320" t="s">
        <v>491</v>
      </c>
      <c r="C313" s="252">
        <v>7119.6</v>
      </c>
      <c r="D313" s="252">
        <v>0</v>
      </c>
      <c r="E313" s="252">
        <v>2881.1</v>
      </c>
      <c r="F313" s="252">
        <v>10000.700000000001</v>
      </c>
      <c r="G313" s="252">
        <v>3191.6</v>
      </c>
      <c r="H313" s="252">
        <v>0</v>
      </c>
      <c r="I313" s="252">
        <v>-318.89999999999998</v>
      </c>
      <c r="J313" s="252">
        <v>2872.7</v>
      </c>
      <c r="L313" s="260"/>
      <c r="M313" s="260"/>
      <c r="N313" s="260"/>
      <c r="O313" s="260"/>
    </row>
    <row r="314" spans="1:15 16243:16247" x14ac:dyDescent="0.2">
      <c r="B314" s="320" t="s">
        <v>744</v>
      </c>
      <c r="C314" s="252">
        <v>4125</v>
      </c>
      <c r="D314" s="252">
        <v>0</v>
      </c>
      <c r="E314" s="252">
        <v>2000</v>
      </c>
      <c r="F314" s="252">
        <v>6125</v>
      </c>
      <c r="G314" s="252">
        <v>4125</v>
      </c>
      <c r="H314" s="252">
        <v>0</v>
      </c>
      <c r="I314" s="252">
        <v>2000</v>
      </c>
      <c r="J314" s="252">
        <v>6125</v>
      </c>
    </row>
    <row r="315" spans="1:15 16243:16247" x14ac:dyDescent="0.2">
      <c r="B315" s="320" t="s">
        <v>91</v>
      </c>
      <c r="C315" s="252">
        <v>2342.3778280000001</v>
      </c>
      <c r="D315" s="252">
        <v>0</v>
      </c>
      <c r="E315" s="252">
        <v>267</v>
      </c>
      <c r="F315" s="252">
        <v>2609.3778280000001</v>
      </c>
      <c r="G315" s="252">
        <v>2342.3778280000001</v>
      </c>
      <c r="H315" s="252">
        <v>0</v>
      </c>
      <c r="I315" s="252">
        <v>267</v>
      </c>
      <c r="J315" s="252">
        <v>2609.3778280000001</v>
      </c>
    </row>
    <row r="316" spans="1:15 16243:16247" x14ac:dyDescent="0.2">
      <c r="B316" s="320" t="s">
        <v>789</v>
      </c>
      <c r="C316" s="252">
        <v>319.01577099999986</v>
      </c>
      <c r="D316" s="252">
        <v>0</v>
      </c>
      <c r="E316" s="252">
        <v>40</v>
      </c>
      <c r="F316" s="252">
        <v>359.01577099999986</v>
      </c>
      <c r="G316" s="252">
        <v>333.56905400000005</v>
      </c>
      <c r="H316" s="252">
        <v>0</v>
      </c>
      <c r="I316" s="252">
        <v>40</v>
      </c>
      <c r="J316" s="252">
        <v>373.56905400000005</v>
      </c>
    </row>
    <row r="317" spans="1:15 16243:16247" x14ac:dyDescent="0.2">
      <c r="B317" s="320" t="s">
        <v>632</v>
      </c>
      <c r="C317" s="252">
        <v>919.13938399999995</v>
      </c>
      <c r="D317" s="252">
        <v>0</v>
      </c>
      <c r="E317" s="252">
        <v>0</v>
      </c>
      <c r="F317" s="252">
        <v>919.13938399999995</v>
      </c>
      <c r="G317" s="252">
        <v>1343.8252749999999</v>
      </c>
      <c r="H317" s="252">
        <v>0</v>
      </c>
      <c r="I317" s="252">
        <v>0</v>
      </c>
      <c r="J317" s="252">
        <v>1343.8252749999999</v>
      </c>
    </row>
    <row r="318" spans="1:15 16243:16247" ht="38.25" x14ac:dyDescent="0.2">
      <c r="B318" s="320" t="s">
        <v>825</v>
      </c>
      <c r="C318" s="252">
        <v>0</v>
      </c>
      <c r="D318" s="252">
        <v>0</v>
      </c>
      <c r="E318" s="252">
        <v>300</v>
      </c>
      <c r="F318" s="252">
        <v>300</v>
      </c>
      <c r="G318" s="252">
        <v>0</v>
      </c>
      <c r="H318" s="252">
        <v>0</v>
      </c>
      <c r="I318" s="252">
        <v>300</v>
      </c>
      <c r="J318" s="252">
        <v>300</v>
      </c>
    </row>
    <row r="319" spans="1:15 16243:16247" x14ac:dyDescent="0.2">
      <c r="B319" s="320" t="s">
        <v>92</v>
      </c>
      <c r="C319" s="252">
        <v>119.138114</v>
      </c>
      <c r="D319" s="252">
        <v>0</v>
      </c>
      <c r="E319" s="252">
        <v>35</v>
      </c>
      <c r="F319" s="252">
        <v>154.138114</v>
      </c>
      <c r="G319" s="252">
        <v>157.66262</v>
      </c>
      <c r="H319" s="252">
        <v>0</v>
      </c>
      <c r="I319" s="252">
        <v>35</v>
      </c>
      <c r="J319" s="252">
        <v>192.66262</v>
      </c>
    </row>
    <row r="320" spans="1:15 16243:16247" ht="25.5" x14ac:dyDescent="0.2">
      <c r="B320" s="320" t="s">
        <v>745</v>
      </c>
      <c r="C320" s="252">
        <v>64.350465</v>
      </c>
      <c r="D320" s="252">
        <v>0</v>
      </c>
      <c r="E320" s="252">
        <v>0</v>
      </c>
      <c r="F320" s="252">
        <v>64.350465</v>
      </c>
      <c r="G320" s="252">
        <v>64.350465</v>
      </c>
      <c r="H320" s="252">
        <v>0</v>
      </c>
      <c r="I320" s="252">
        <v>0</v>
      </c>
      <c r="J320" s="252">
        <v>64.350465</v>
      </c>
    </row>
    <row r="321" spans="1:19 16243:16247" x14ac:dyDescent="0.2">
      <c r="B321" s="320" t="s">
        <v>873</v>
      </c>
      <c r="C321" s="252">
        <v>51.395000000000003</v>
      </c>
      <c r="D321" s="252">
        <v>0</v>
      </c>
      <c r="E321" s="252">
        <v>50</v>
      </c>
      <c r="F321" s="252">
        <v>101.39500000000001</v>
      </c>
      <c r="G321" s="252">
        <v>51.395000000000003</v>
      </c>
      <c r="H321" s="252">
        <v>0</v>
      </c>
      <c r="I321" s="252">
        <v>50</v>
      </c>
      <c r="J321" s="252">
        <v>101.39500000000001</v>
      </c>
    </row>
    <row r="322" spans="1:19 16243:16247" x14ac:dyDescent="0.2">
      <c r="B322" s="320" t="s">
        <v>797</v>
      </c>
      <c r="C322" s="252">
        <v>116.65206099999899</v>
      </c>
      <c r="D322" s="252">
        <v>0</v>
      </c>
      <c r="E322" s="252">
        <v>38.5</v>
      </c>
      <c r="F322" s="252">
        <v>155.152061</v>
      </c>
      <c r="G322" s="252">
        <v>124.899132999999</v>
      </c>
      <c r="H322" s="252">
        <v>0</v>
      </c>
      <c r="I322" s="252">
        <v>38.5</v>
      </c>
      <c r="J322" s="252">
        <v>163.39913299999901</v>
      </c>
    </row>
    <row r="323" spans="1:19 16243:16247" s="263" customFormat="1" x14ac:dyDescent="0.2">
      <c r="A323" s="265"/>
      <c r="B323" s="140" t="s">
        <v>26</v>
      </c>
      <c r="C323" s="140">
        <f t="shared" ref="C323:J323" si="21">C324+C343+C344+C370</f>
        <v>10534.263991000002</v>
      </c>
      <c r="D323" s="140">
        <f t="shared" si="21"/>
        <v>-29.03</v>
      </c>
      <c r="E323" s="140">
        <f t="shared" si="21"/>
        <v>1979</v>
      </c>
      <c r="F323" s="140">
        <f t="shared" si="21"/>
        <v>12484.233991000001</v>
      </c>
      <c r="G323" s="140">
        <f t="shared" si="21"/>
        <v>11555.149466000003</v>
      </c>
      <c r="H323" s="140">
        <f t="shared" si="21"/>
        <v>-29.03</v>
      </c>
      <c r="I323" s="140">
        <f t="shared" si="21"/>
        <v>1979</v>
      </c>
      <c r="J323" s="140">
        <f t="shared" si="21"/>
        <v>13505.119466000002</v>
      </c>
      <c r="WZS323" s="265"/>
      <c r="WZT323" s="265"/>
      <c r="WZU323" s="265"/>
      <c r="WZV323" s="265"/>
      <c r="WZW323" s="265"/>
    </row>
    <row r="324" spans="1:19 16243:16247" s="263" customFormat="1" x14ac:dyDescent="0.2">
      <c r="A324" s="265"/>
      <c r="B324" s="140" t="s">
        <v>705</v>
      </c>
      <c r="C324" s="140">
        <f t="shared" ref="C324:J324" si="22">SUM(C325:C342)</f>
        <v>3273.2845830000001</v>
      </c>
      <c r="D324" s="140">
        <f t="shared" si="22"/>
        <v>0</v>
      </c>
      <c r="E324" s="140">
        <f t="shared" si="22"/>
        <v>266</v>
      </c>
      <c r="F324" s="140">
        <f t="shared" si="22"/>
        <v>3539.2845830000001</v>
      </c>
      <c r="G324" s="140">
        <f t="shared" si="22"/>
        <v>3894.3631690000007</v>
      </c>
      <c r="H324" s="140">
        <f t="shared" si="22"/>
        <v>0</v>
      </c>
      <c r="I324" s="140">
        <f t="shared" si="22"/>
        <v>266</v>
      </c>
      <c r="J324" s="140">
        <f t="shared" si="22"/>
        <v>4160.3631690000002</v>
      </c>
      <c r="L324" s="101"/>
      <c r="M324" s="101"/>
      <c r="N324" s="101"/>
      <c r="O324" s="101"/>
      <c r="WZS324" s="265"/>
      <c r="WZT324" s="265"/>
      <c r="WZU324" s="265"/>
      <c r="WZV324" s="265"/>
      <c r="WZW324" s="265"/>
    </row>
    <row r="325" spans="1:19 16243:16247" ht="15.75" x14ac:dyDescent="0.25">
      <c r="A325" s="123"/>
      <c r="B325" s="320" t="s">
        <v>93</v>
      </c>
      <c r="C325" s="252">
        <v>864.06787499999996</v>
      </c>
      <c r="D325" s="252">
        <v>0</v>
      </c>
      <c r="E325" s="252">
        <v>105</v>
      </c>
      <c r="F325" s="252">
        <v>969.06787499999996</v>
      </c>
      <c r="G325" s="252">
        <v>896.57621500000005</v>
      </c>
      <c r="H325" s="252">
        <v>0</v>
      </c>
      <c r="I325" s="252">
        <v>105</v>
      </c>
      <c r="J325" s="252">
        <v>1001.576215</v>
      </c>
      <c r="K325" s="101"/>
      <c r="L325" s="101"/>
      <c r="M325" s="101"/>
      <c r="N325" s="101"/>
      <c r="O325" s="101"/>
      <c r="P325" s="101"/>
      <c r="Q325" s="101"/>
      <c r="R325" s="101"/>
      <c r="S325" s="101"/>
    </row>
    <row r="326" spans="1:19 16243:16247" ht="15.75" x14ac:dyDescent="0.25">
      <c r="A326" s="123"/>
      <c r="B326" s="320" t="s">
        <v>678</v>
      </c>
      <c r="C326" s="252">
        <v>426.78708399999999</v>
      </c>
      <c r="D326" s="252">
        <v>0</v>
      </c>
      <c r="E326" s="252">
        <v>101</v>
      </c>
      <c r="F326" s="252">
        <v>527.78708400000005</v>
      </c>
      <c r="G326" s="252">
        <v>726.78708400000005</v>
      </c>
      <c r="H326" s="252">
        <v>0</v>
      </c>
      <c r="I326" s="252">
        <v>101</v>
      </c>
      <c r="J326" s="252">
        <v>827.78708400000005</v>
      </c>
      <c r="L326" s="101"/>
      <c r="M326" s="101"/>
      <c r="N326" s="101"/>
      <c r="O326" s="101"/>
      <c r="P326" s="101"/>
      <c r="Q326" s="101"/>
      <c r="R326" s="101"/>
      <c r="S326" s="101"/>
    </row>
    <row r="327" spans="1:19 16243:16247" ht="25.5" x14ac:dyDescent="0.25">
      <c r="A327" s="123"/>
      <c r="B327" s="320" t="s">
        <v>96</v>
      </c>
      <c r="C327" s="252">
        <v>390</v>
      </c>
      <c r="D327" s="252">
        <v>0</v>
      </c>
      <c r="E327" s="252">
        <v>0</v>
      </c>
      <c r="F327" s="252">
        <v>390</v>
      </c>
      <c r="G327" s="252">
        <v>390</v>
      </c>
      <c r="H327" s="252">
        <v>0</v>
      </c>
      <c r="I327" s="252">
        <v>0</v>
      </c>
      <c r="J327" s="252">
        <v>390</v>
      </c>
    </row>
    <row r="328" spans="1:19 16243:16247" ht="15.75" x14ac:dyDescent="0.2">
      <c r="A328" s="124"/>
      <c r="B328" s="320" t="s">
        <v>32</v>
      </c>
      <c r="C328" s="252">
        <v>85.778599</v>
      </c>
      <c r="D328" s="252">
        <v>0</v>
      </c>
      <c r="E328" s="252">
        <v>0</v>
      </c>
      <c r="F328" s="252">
        <v>85.778599</v>
      </c>
      <c r="G328" s="252">
        <v>85.778599</v>
      </c>
      <c r="H328" s="252">
        <v>0</v>
      </c>
      <c r="I328" s="252">
        <v>0</v>
      </c>
      <c r="J328" s="252">
        <v>85.778599</v>
      </c>
    </row>
    <row r="329" spans="1:19 16243:16247" ht="38.25" x14ac:dyDescent="0.2">
      <c r="A329" s="124"/>
      <c r="B329" s="320" t="s">
        <v>798</v>
      </c>
      <c r="C329" s="252">
        <v>135</v>
      </c>
      <c r="D329" s="252">
        <v>0</v>
      </c>
      <c r="E329" s="252">
        <v>0</v>
      </c>
      <c r="F329" s="252">
        <v>135</v>
      </c>
      <c r="G329" s="252">
        <v>135</v>
      </c>
      <c r="H329" s="252">
        <v>0</v>
      </c>
      <c r="I329" s="252">
        <v>0</v>
      </c>
      <c r="J329" s="252">
        <v>135</v>
      </c>
    </row>
    <row r="330" spans="1:19 16243:16247" ht="25.5" x14ac:dyDescent="0.2">
      <c r="A330" s="124"/>
      <c r="B330" s="320" t="s">
        <v>710</v>
      </c>
      <c r="C330" s="252">
        <v>50</v>
      </c>
      <c r="D330" s="252">
        <v>0</v>
      </c>
      <c r="E330" s="252">
        <v>0</v>
      </c>
      <c r="F330" s="252">
        <v>50</v>
      </c>
      <c r="G330" s="252">
        <v>50</v>
      </c>
      <c r="H330" s="252">
        <v>0</v>
      </c>
      <c r="I330" s="252">
        <v>0</v>
      </c>
      <c r="J330" s="252">
        <v>50</v>
      </c>
    </row>
    <row r="331" spans="1:19 16243:16247" ht="25.5" x14ac:dyDescent="0.2">
      <c r="A331" s="124"/>
      <c r="B331" s="320" t="s">
        <v>94</v>
      </c>
      <c r="C331" s="252">
        <v>275.65161899999998</v>
      </c>
      <c r="D331" s="252">
        <v>0</v>
      </c>
      <c r="E331" s="252">
        <v>30</v>
      </c>
      <c r="F331" s="252">
        <v>305.65161899999998</v>
      </c>
      <c r="G331" s="252">
        <v>365.96578</v>
      </c>
      <c r="H331" s="252">
        <v>0</v>
      </c>
      <c r="I331" s="252">
        <v>30</v>
      </c>
      <c r="J331" s="252">
        <v>395.96578</v>
      </c>
    </row>
    <row r="332" spans="1:19 16243:16247" ht="15.75" x14ac:dyDescent="0.2">
      <c r="A332" s="124"/>
      <c r="B332" s="320" t="s">
        <v>537</v>
      </c>
      <c r="C332" s="252">
        <v>219.00682699999999</v>
      </c>
      <c r="D332" s="252">
        <v>0</v>
      </c>
      <c r="E332" s="252">
        <v>0</v>
      </c>
      <c r="F332" s="252">
        <v>219.00682699999999</v>
      </c>
      <c r="G332" s="252">
        <v>239.00682699999999</v>
      </c>
      <c r="H332" s="252">
        <v>0</v>
      </c>
      <c r="I332" s="252">
        <v>0</v>
      </c>
      <c r="J332" s="252">
        <v>239.00682699999999</v>
      </c>
    </row>
    <row r="333" spans="1:19 16243:16247" ht="38.25" x14ac:dyDescent="0.2">
      <c r="A333" s="124"/>
      <c r="B333" s="320" t="s">
        <v>826</v>
      </c>
      <c r="C333" s="252">
        <v>114</v>
      </c>
      <c r="D333" s="252">
        <v>0</v>
      </c>
      <c r="E333" s="252">
        <v>0</v>
      </c>
      <c r="F333" s="252">
        <v>114</v>
      </c>
      <c r="G333" s="252">
        <v>114</v>
      </c>
      <c r="H333" s="252">
        <v>0</v>
      </c>
      <c r="I333" s="252">
        <v>0</v>
      </c>
      <c r="J333" s="252">
        <v>114</v>
      </c>
    </row>
    <row r="334" spans="1:19 16243:16247" ht="42.75" customHeight="1" x14ac:dyDescent="0.2">
      <c r="A334" s="124"/>
      <c r="B334" s="320" t="s">
        <v>749</v>
      </c>
      <c r="C334" s="252">
        <v>100</v>
      </c>
      <c r="D334" s="252">
        <v>0</v>
      </c>
      <c r="E334" s="252">
        <v>0</v>
      </c>
      <c r="F334" s="252">
        <v>100</v>
      </c>
      <c r="G334" s="252">
        <v>100</v>
      </c>
      <c r="H334" s="252">
        <v>0</v>
      </c>
      <c r="I334" s="252">
        <v>0</v>
      </c>
      <c r="J334" s="252">
        <v>100</v>
      </c>
    </row>
    <row r="335" spans="1:19 16243:16247" ht="43.5" customHeight="1" x14ac:dyDescent="0.2">
      <c r="A335" s="124"/>
      <c r="B335" s="320" t="s">
        <v>677</v>
      </c>
      <c r="C335" s="252">
        <v>76</v>
      </c>
      <c r="D335" s="252">
        <v>0</v>
      </c>
      <c r="E335" s="252">
        <v>0</v>
      </c>
      <c r="F335" s="252">
        <v>76</v>
      </c>
      <c r="G335" s="252">
        <v>76</v>
      </c>
      <c r="H335" s="252">
        <v>0</v>
      </c>
      <c r="I335" s="252">
        <v>0</v>
      </c>
      <c r="J335" s="252">
        <v>76</v>
      </c>
    </row>
    <row r="336" spans="1:19 16243:16247" ht="32.25" customHeight="1" x14ac:dyDescent="0.2">
      <c r="A336" s="124"/>
      <c r="B336" s="320" t="s">
        <v>536</v>
      </c>
      <c r="C336" s="252">
        <v>0</v>
      </c>
      <c r="D336" s="252">
        <v>0</v>
      </c>
      <c r="E336" s="252">
        <v>0</v>
      </c>
      <c r="F336" s="252">
        <v>0</v>
      </c>
      <c r="G336" s="252">
        <v>75</v>
      </c>
      <c r="H336" s="252">
        <v>0</v>
      </c>
      <c r="I336" s="252">
        <v>0</v>
      </c>
      <c r="J336" s="252">
        <v>75</v>
      </c>
    </row>
    <row r="337" spans="1:18 16243:16247" ht="68.25" customHeight="1" x14ac:dyDescent="0.2">
      <c r="A337" s="124"/>
      <c r="B337" s="320" t="s">
        <v>750</v>
      </c>
      <c r="C337" s="252">
        <v>80</v>
      </c>
      <c r="D337" s="252">
        <v>0</v>
      </c>
      <c r="E337" s="252">
        <v>0</v>
      </c>
      <c r="F337" s="252">
        <v>80</v>
      </c>
      <c r="G337" s="252">
        <v>80</v>
      </c>
      <c r="H337" s="252">
        <v>0</v>
      </c>
      <c r="I337" s="252">
        <v>0</v>
      </c>
      <c r="J337" s="252">
        <v>80</v>
      </c>
    </row>
    <row r="338" spans="1:18 16243:16247" ht="25.5" x14ac:dyDescent="0.2">
      <c r="A338" s="124"/>
      <c r="B338" s="320" t="s">
        <v>747</v>
      </c>
      <c r="C338" s="252">
        <v>90</v>
      </c>
      <c r="D338" s="252">
        <v>0</v>
      </c>
      <c r="E338" s="252">
        <v>0</v>
      </c>
      <c r="F338" s="252">
        <v>90</v>
      </c>
      <c r="G338" s="252">
        <v>90</v>
      </c>
      <c r="H338" s="252">
        <v>0</v>
      </c>
      <c r="I338" s="252">
        <v>0</v>
      </c>
      <c r="J338" s="252">
        <v>90</v>
      </c>
    </row>
    <row r="339" spans="1:18 16243:16247" ht="28.5" customHeight="1" x14ac:dyDescent="0.2">
      <c r="A339" s="124"/>
      <c r="B339" s="320" t="s">
        <v>748</v>
      </c>
      <c r="C339" s="252">
        <v>42.276369000000003</v>
      </c>
      <c r="D339" s="252">
        <v>0</v>
      </c>
      <c r="E339" s="252">
        <v>0</v>
      </c>
      <c r="F339" s="252">
        <v>42.276369000000003</v>
      </c>
      <c r="G339" s="252">
        <v>42.276369000000003</v>
      </c>
      <c r="H339" s="252">
        <v>0</v>
      </c>
      <c r="I339" s="252">
        <v>0</v>
      </c>
      <c r="J339" s="252">
        <v>42.276369000000003</v>
      </c>
    </row>
    <row r="340" spans="1:18 16243:16247" ht="15.75" x14ac:dyDescent="0.2">
      <c r="A340" s="124"/>
      <c r="B340" s="320" t="s">
        <v>95</v>
      </c>
      <c r="C340" s="252">
        <v>35.990831</v>
      </c>
      <c r="D340" s="252">
        <v>0</v>
      </c>
      <c r="E340" s="252">
        <v>20</v>
      </c>
      <c r="F340" s="252">
        <v>55.990831</v>
      </c>
      <c r="G340" s="252">
        <v>35.990831</v>
      </c>
      <c r="H340" s="252">
        <v>0</v>
      </c>
      <c r="I340" s="252">
        <v>20</v>
      </c>
      <c r="J340" s="252">
        <v>55.990831</v>
      </c>
    </row>
    <row r="341" spans="1:18 16243:16247" ht="61.5" customHeight="1" x14ac:dyDescent="0.2">
      <c r="A341" s="124"/>
      <c r="B341" s="320" t="s">
        <v>909</v>
      </c>
      <c r="C341" s="252">
        <v>100</v>
      </c>
      <c r="D341" s="252">
        <v>0</v>
      </c>
      <c r="E341" s="252">
        <v>0</v>
      </c>
      <c r="F341" s="252">
        <v>100</v>
      </c>
      <c r="G341" s="252">
        <v>100</v>
      </c>
      <c r="H341" s="252">
        <v>0</v>
      </c>
      <c r="I341" s="252">
        <v>0</v>
      </c>
      <c r="J341" s="252">
        <v>100</v>
      </c>
    </row>
    <row r="342" spans="1:18 16243:16247" ht="15.75" x14ac:dyDescent="0.2">
      <c r="A342" s="124"/>
      <c r="B342" s="320" t="s">
        <v>746</v>
      </c>
      <c r="C342" s="252">
        <v>188.72537899999998</v>
      </c>
      <c r="D342" s="252">
        <v>0</v>
      </c>
      <c r="E342" s="252">
        <v>10</v>
      </c>
      <c r="F342" s="252">
        <v>198.72537899999998</v>
      </c>
      <c r="G342" s="252">
        <v>291.98146399999996</v>
      </c>
      <c r="H342" s="252">
        <v>0</v>
      </c>
      <c r="I342" s="252">
        <v>10</v>
      </c>
      <c r="J342" s="252">
        <v>301.98146399999951</v>
      </c>
    </row>
    <row r="343" spans="1:18 16243:16247" s="263" customFormat="1" x14ac:dyDescent="0.2">
      <c r="A343" s="265"/>
      <c r="B343" s="140" t="s">
        <v>43</v>
      </c>
      <c r="C343" s="140">
        <v>517.40339800000004</v>
      </c>
      <c r="D343" s="140">
        <v>0</v>
      </c>
      <c r="E343" s="140">
        <v>100</v>
      </c>
      <c r="F343" s="140">
        <v>617.40339800000004</v>
      </c>
      <c r="G343" s="140">
        <v>517.40339800000004</v>
      </c>
      <c r="H343" s="140">
        <v>0</v>
      </c>
      <c r="I343" s="140">
        <v>100</v>
      </c>
      <c r="J343" s="140">
        <v>617.40339800000004</v>
      </c>
      <c r="WZS343" s="265"/>
      <c r="WZT343" s="265"/>
      <c r="WZU343" s="265"/>
      <c r="WZV343" s="265"/>
      <c r="WZW343" s="265"/>
    </row>
    <row r="344" spans="1:18 16243:16247" s="263" customFormat="1" x14ac:dyDescent="0.2">
      <c r="A344" s="265"/>
      <c r="B344" s="140" t="s">
        <v>39</v>
      </c>
      <c r="C344" s="140">
        <f t="shared" ref="C344:J344" si="23">SUM(C345:C369)</f>
        <v>6299.7050770000005</v>
      </c>
      <c r="D344" s="140">
        <f t="shared" si="23"/>
        <v>-29.03</v>
      </c>
      <c r="E344" s="140">
        <f t="shared" si="23"/>
        <v>1587</v>
      </c>
      <c r="F344" s="140">
        <f t="shared" si="23"/>
        <v>7857.6750770000008</v>
      </c>
      <c r="G344" s="140">
        <f t="shared" si="23"/>
        <v>6558.8026340000006</v>
      </c>
      <c r="H344" s="140">
        <f t="shared" si="23"/>
        <v>-29.03</v>
      </c>
      <c r="I344" s="140">
        <f t="shared" si="23"/>
        <v>1587</v>
      </c>
      <c r="J344" s="140">
        <f t="shared" si="23"/>
        <v>8116.7726340000008</v>
      </c>
      <c r="L344" s="101"/>
      <c r="M344" s="101"/>
      <c r="N344" s="101"/>
      <c r="O344" s="101"/>
      <c r="WZS344" s="265"/>
      <c r="WZT344" s="265"/>
      <c r="WZU344" s="265"/>
      <c r="WZV344" s="265"/>
      <c r="WZW344" s="265"/>
    </row>
    <row r="345" spans="1:18 16243:16247" ht="25.5" x14ac:dyDescent="0.2">
      <c r="B345" s="275" t="s">
        <v>792</v>
      </c>
      <c r="C345" s="266">
        <v>3028</v>
      </c>
      <c r="D345" s="266">
        <v>0</v>
      </c>
      <c r="E345" s="266">
        <v>600</v>
      </c>
      <c r="F345" s="266">
        <v>3628</v>
      </c>
      <c r="G345" s="266">
        <v>3028</v>
      </c>
      <c r="H345" s="266">
        <v>0</v>
      </c>
      <c r="I345" s="266">
        <v>600</v>
      </c>
      <c r="J345" s="266">
        <v>3628</v>
      </c>
      <c r="K345" s="101"/>
      <c r="L345" s="101"/>
      <c r="M345" s="101"/>
      <c r="N345" s="101"/>
      <c r="O345" s="101"/>
      <c r="P345" s="101"/>
      <c r="Q345" s="101"/>
      <c r="R345" s="101"/>
    </row>
    <row r="346" spans="1:18 16243:16247" ht="69" customHeight="1" x14ac:dyDescent="0.2">
      <c r="B346" s="272" t="s">
        <v>752</v>
      </c>
      <c r="C346" s="266">
        <v>150</v>
      </c>
      <c r="D346" s="266">
        <v>0</v>
      </c>
      <c r="E346" s="266">
        <v>0</v>
      </c>
      <c r="F346" s="266">
        <v>150</v>
      </c>
      <c r="G346" s="266">
        <v>150</v>
      </c>
      <c r="H346" s="266">
        <v>0</v>
      </c>
      <c r="I346" s="266">
        <v>0</v>
      </c>
      <c r="J346" s="266">
        <v>150</v>
      </c>
      <c r="K346" s="101"/>
      <c r="L346" s="101"/>
      <c r="M346" s="101"/>
      <c r="N346" s="101"/>
      <c r="O346" s="101"/>
      <c r="P346" s="101"/>
      <c r="Q346" s="101"/>
      <c r="R346" s="101"/>
    </row>
    <row r="347" spans="1:18 16243:16247" ht="56.25" customHeight="1" x14ac:dyDescent="0.2">
      <c r="B347" s="272" t="s">
        <v>753</v>
      </c>
      <c r="C347" s="266">
        <v>100</v>
      </c>
      <c r="D347" s="266">
        <v>0</v>
      </c>
      <c r="E347" s="266">
        <v>0</v>
      </c>
      <c r="F347" s="266">
        <v>100</v>
      </c>
      <c r="G347" s="266">
        <v>100</v>
      </c>
      <c r="H347" s="266">
        <v>0</v>
      </c>
      <c r="I347" s="266">
        <v>0</v>
      </c>
      <c r="J347" s="266">
        <v>100</v>
      </c>
    </row>
    <row r="348" spans="1:18 16243:16247" ht="44.25" customHeight="1" x14ac:dyDescent="0.2">
      <c r="B348" s="275" t="s">
        <v>754</v>
      </c>
      <c r="C348" s="266">
        <v>30</v>
      </c>
      <c r="D348" s="266">
        <v>0</v>
      </c>
      <c r="E348" s="266">
        <v>0</v>
      </c>
      <c r="F348" s="266">
        <v>30</v>
      </c>
      <c r="G348" s="266">
        <v>30</v>
      </c>
      <c r="H348" s="266">
        <v>0</v>
      </c>
      <c r="I348" s="266">
        <v>0</v>
      </c>
      <c r="J348" s="266">
        <v>30</v>
      </c>
    </row>
    <row r="349" spans="1:18 16243:16247" ht="38.25" x14ac:dyDescent="0.2">
      <c r="B349" s="275" t="s">
        <v>751</v>
      </c>
      <c r="C349" s="266">
        <v>46.681311999999998</v>
      </c>
      <c r="D349" s="266">
        <v>0</v>
      </c>
      <c r="E349" s="266">
        <v>0</v>
      </c>
      <c r="F349" s="266">
        <v>46.681311999999998</v>
      </c>
      <c r="G349" s="266">
        <v>46.681311999999998</v>
      </c>
      <c r="H349" s="266">
        <v>0</v>
      </c>
      <c r="I349" s="266">
        <v>0</v>
      </c>
      <c r="J349" s="266">
        <v>46.681311999999998</v>
      </c>
    </row>
    <row r="350" spans="1:18 16243:16247" ht="38.25" x14ac:dyDescent="0.2">
      <c r="B350" s="275" t="s">
        <v>561</v>
      </c>
      <c r="C350" s="266">
        <v>0</v>
      </c>
      <c r="D350" s="266">
        <v>0</v>
      </c>
      <c r="E350" s="266">
        <v>0</v>
      </c>
      <c r="F350" s="266">
        <v>0</v>
      </c>
      <c r="G350" s="266">
        <v>220</v>
      </c>
      <c r="H350" s="266">
        <v>0</v>
      </c>
      <c r="I350" s="266">
        <v>0</v>
      </c>
      <c r="J350" s="266">
        <v>220</v>
      </c>
    </row>
    <row r="351" spans="1:18 16243:16247" ht="25.5" x14ac:dyDescent="0.2">
      <c r="B351" s="275" t="s">
        <v>758</v>
      </c>
      <c r="C351" s="266">
        <v>27.249388</v>
      </c>
      <c r="D351" s="266">
        <v>0</v>
      </c>
      <c r="E351" s="266">
        <v>0</v>
      </c>
      <c r="F351" s="266">
        <v>27.249388</v>
      </c>
      <c r="G351" s="266">
        <v>27.249388</v>
      </c>
      <c r="H351" s="266">
        <v>0</v>
      </c>
      <c r="I351" s="266">
        <v>0</v>
      </c>
      <c r="J351" s="266">
        <v>27.249388</v>
      </c>
    </row>
    <row r="352" spans="1:18 16243:16247" x14ac:dyDescent="0.2">
      <c r="B352" s="275" t="s">
        <v>97</v>
      </c>
      <c r="C352" s="266">
        <v>453.25104399999998</v>
      </c>
      <c r="D352" s="266">
        <v>0</v>
      </c>
      <c r="E352" s="266">
        <v>10</v>
      </c>
      <c r="F352" s="266">
        <v>463.25104399999998</v>
      </c>
      <c r="G352" s="266">
        <v>453.25104399999998</v>
      </c>
      <c r="H352" s="266">
        <v>0</v>
      </c>
      <c r="I352" s="266">
        <v>10</v>
      </c>
      <c r="J352" s="266">
        <v>463.25104399999998</v>
      </c>
    </row>
    <row r="353" spans="2:10" x14ac:dyDescent="0.2">
      <c r="B353" s="275" t="s">
        <v>812</v>
      </c>
      <c r="C353" s="252">
        <v>25</v>
      </c>
      <c r="D353" s="252">
        <v>0</v>
      </c>
      <c r="E353" s="252">
        <v>0</v>
      </c>
      <c r="F353" s="252">
        <v>25</v>
      </c>
      <c r="G353" s="252">
        <v>40</v>
      </c>
      <c r="H353" s="252">
        <v>0</v>
      </c>
      <c r="I353" s="252">
        <v>0</v>
      </c>
      <c r="J353" s="252">
        <v>40</v>
      </c>
    </row>
    <row r="354" spans="2:10" ht="25.5" x14ac:dyDescent="0.2">
      <c r="B354" s="275" t="s">
        <v>679</v>
      </c>
      <c r="C354" s="266">
        <v>125.8</v>
      </c>
      <c r="D354" s="266">
        <v>0</v>
      </c>
      <c r="E354" s="266">
        <v>4</v>
      </c>
      <c r="F354" s="266">
        <v>129.80000000000001</v>
      </c>
      <c r="G354" s="266">
        <v>85.8</v>
      </c>
      <c r="H354" s="266">
        <v>0</v>
      </c>
      <c r="I354" s="266">
        <v>4</v>
      </c>
      <c r="J354" s="266">
        <v>89.8</v>
      </c>
    </row>
    <row r="355" spans="2:10" x14ac:dyDescent="0.2">
      <c r="B355" s="275" t="s">
        <v>838</v>
      </c>
      <c r="C355" s="266">
        <v>80</v>
      </c>
      <c r="D355" s="266">
        <v>0</v>
      </c>
      <c r="E355" s="266">
        <v>0</v>
      </c>
      <c r="F355" s="266">
        <v>80</v>
      </c>
      <c r="G355" s="266">
        <v>80</v>
      </c>
      <c r="H355" s="266">
        <v>0</v>
      </c>
      <c r="I355" s="266">
        <v>0</v>
      </c>
      <c r="J355" s="266">
        <v>80</v>
      </c>
    </row>
    <row r="356" spans="2:10" ht="25.5" x14ac:dyDescent="0.2">
      <c r="B356" s="275" t="s">
        <v>100</v>
      </c>
      <c r="C356" s="266">
        <v>35</v>
      </c>
      <c r="D356" s="266">
        <v>0</v>
      </c>
      <c r="E356" s="266">
        <v>0</v>
      </c>
      <c r="F356" s="266">
        <v>35</v>
      </c>
      <c r="G356" s="266">
        <v>35</v>
      </c>
      <c r="H356" s="266">
        <v>0</v>
      </c>
      <c r="I356" s="266">
        <v>0</v>
      </c>
      <c r="J356" s="266">
        <v>35</v>
      </c>
    </row>
    <row r="357" spans="2:10" x14ac:dyDescent="0.2">
      <c r="B357" s="275" t="s">
        <v>793</v>
      </c>
      <c r="C357" s="266">
        <v>22</v>
      </c>
      <c r="D357" s="266">
        <v>0</v>
      </c>
      <c r="E357" s="266">
        <v>0</v>
      </c>
      <c r="F357" s="266">
        <v>22</v>
      </c>
      <c r="G357" s="266">
        <v>22</v>
      </c>
      <c r="H357" s="266">
        <v>0</v>
      </c>
      <c r="I357" s="266">
        <v>0</v>
      </c>
      <c r="J357" s="266">
        <v>22</v>
      </c>
    </row>
    <row r="358" spans="2:10" ht="25.5" x14ac:dyDescent="0.2">
      <c r="B358" s="275" t="s">
        <v>539</v>
      </c>
      <c r="C358" s="266">
        <v>432</v>
      </c>
      <c r="D358" s="266">
        <v>0</v>
      </c>
      <c r="E358" s="266">
        <v>0</v>
      </c>
      <c r="F358" s="266">
        <v>432</v>
      </c>
      <c r="G358" s="266">
        <v>432</v>
      </c>
      <c r="H358" s="266">
        <v>0</v>
      </c>
      <c r="I358" s="266">
        <v>0</v>
      </c>
      <c r="J358" s="266">
        <v>432</v>
      </c>
    </row>
    <row r="359" spans="2:10" ht="38.25" x14ac:dyDescent="0.2">
      <c r="B359" s="275" t="s">
        <v>680</v>
      </c>
      <c r="C359" s="266">
        <v>250</v>
      </c>
      <c r="D359" s="266">
        <v>0</v>
      </c>
      <c r="E359" s="266">
        <v>0</v>
      </c>
      <c r="F359" s="266">
        <v>250</v>
      </c>
      <c r="G359" s="266">
        <v>250</v>
      </c>
      <c r="H359" s="266">
        <v>0</v>
      </c>
      <c r="I359" s="266">
        <v>0</v>
      </c>
      <c r="J359" s="266">
        <v>250</v>
      </c>
    </row>
    <row r="360" spans="2:10" ht="38.25" x14ac:dyDescent="0.2">
      <c r="B360" s="275" t="s">
        <v>755</v>
      </c>
      <c r="C360" s="266">
        <v>6.22</v>
      </c>
      <c r="D360" s="266">
        <v>0</v>
      </c>
      <c r="E360" s="266">
        <v>761.5</v>
      </c>
      <c r="F360" s="266">
        <v>767.72</v>
      </c>
      <c r="G360" s="266">
        <v>6.22</v>
      </c>
      <c r="H360" s="266">
        <v>0</v>
      </c>
      <c r="I360" s="266">
        <v>761.5</v>
      </c>
      <c r="J360" s="266">
        <v>767.72</v>
      </c>
    </row>
    <row r="361" spans="2:10" ht="25.5" x14ac:dyDescent="0.2">
      <c r="B361" s="275" t="s">
        <v>538</v>
      </c>
      <c r="C361" s="266">
        <v>285</v>
      </c>
      <c r="D361" s="266">
        <v>-29.53</v>
      </c>
      <c r="E361" s="266">
        <v>1.5</v>
      </c>
      <c r="F361" s="266">
        <v>256.97000000000003</v>
      </c>
      <c r="G361" s="266">
        <v>285</v>
      </c>
      <c r="H361" s="266">
        <v>-29.53</v>
      </c>
      <c r="I361" s="266">
        <v>1.5</v>
      </c>
      <c r="J361" s="266">
        <v>256.97000000000003</v>
      </c>
    </row>
    <row r="362" spans="2:10" ht="25.5" x14ac:dyDescent="0.2">
      <c r="B362" s="275" t="s">
        <v>791</v>
      </c>
      <c r="C362" s="266">
        <v>300</v>
      </c>
      <c r="D362" s="266">
        <v>0</v>
      </c>
      <c r="E362" s="266">
        <v>0</v>
      </c>
      <c r="F362" s="266">
        <v>300</v>
      </c>
      <c r="G362" s="266">
        <v>300</v>
      </c>
      <c r="H362" s="266">
        <v>0</v>
      </c>
      <c r="I362" s="266">
        <v>0</v>
      </c>
      <c r="J362" s="266">
        <v>300</v>
      </c>
    </row>
    <row r="363" spans="2:10" ht="25.5" x14ac:dyDescent="0.2">
      <c r="B363" s="275" t="s">
        <v>897</v>
      </c>
      <c r="C363" s="266">
        <v>200</v>
      </c>
      <c r="D363" s="266">
        <v>0</v>
      </c>
      <c r="E363" s="266">
        <v>0</v>
      </c>
      <c r="F363" s="266">
        <v>200</v>
      </c>
      <c r="G363" s="266">
        <v>200</v>
      </c>
      <c r="H363" s="266">
        <v>0</v>
      </c>
      <c r="I363" s="266">
        <v>0</v>
      </c>
      <c r="J363" s="266">
        <v>200</v>
      </c>
    </row>
    <row r="364" spans="2:10" x14ac:dyDescent="0.2">
      <c r="B364" s="275" t="s">
        <v>757</v>
      </c>
      <c r="C364" s="266">
        <v>62.700747</v>
      </c>
      <c r="D364" s="266">
        <v>0</v>
      </c>
      <c r="E364" s="266">
        <v>0</v>
      </c>
      <c r="F364" s="266">
        <v>62.700747</v>
      </c>
      <c r="G364" s="266">
        <v>62.081000000000003</v>
      </c>
      <c r="H364" s="266">
        <v>0</v>
      </c>
      <c r="I364" s="266">
        <v>0</v>
      </c>
      <c r="J364" s="266">
        <v>62.081000000000003</v>
      </c>
    </row>
    <row r="365" spans="2:10" ht="25.5" x14ac:dyDescent="0.2">
      <c r="B365" s="275" t="s">
        <v>756</v>
      </c>
      <c r="C365" s="266">
        <v>136</v>
      </c>
      <c r="D365" s="266">
        <v>0</v>
      </c>
      <c r="E365" s="266">
        <v>2</v>
      </c>
      <c r="F365" s="266">
        <v>138</v>
      </c>
      <c r="G365" s="266">
        <v>136</v>
      </c>
      <c r="H365" s="266">
        <v>0</v>
      </c>
      <c r="I365" s="266">
        <v>2</v>
      </c>
      <c r="J365" s="266">
        <v>138</v>
      </c>
    </row>
    <row r="366" spans="2:10" x14ac:dyDescent="0.2">
      <c r="B366" s="275" t="s">
        <v>681</v>
      </c>
      <c r="C366" s="266">
        <v>90</v>
      </c>
      <c r="D366" s="266">
        <v>0</v>
      </c>
      <c r="E366" s="266">
        <v>78</v>
      </c>
      <c r="F366" s="266">
        <v>168</v>
      </c>
      <c r="G366" s="266">
        <v>90</v>
      </c>
      <c r="H366" s="266">
        <v>0</v>
      </c>
      <c r="I366" s="266">
        <v>78</v>
      </c>
      <c r="J366" s="266">
        <v>168</v>
      </c>
    </row>
    <row r="367" spans="2:10" ht="25.5" x14ac:dyDescent="0.2">
      <c r="B367" s="275" t="s">
        <v>99</v>
      </c>
      <c r="C367" s="266">
        <v>37.080032000000003</v>
      </c>
      <c r="D367" s="266">
        <v>0</v>
      </c>
      <c r="E367" s="266">
        <v>0</v>
      </c>
      <c r="F367" s="266">
        <v>37.080032000000003</v>
      </c>
      <c r="G367" s="266">
        <v>37.080032000000003</v>
      </c>
      <c r="H367" s="266">
        <v>0</v>
      </c>
      <c r="I367" s="266">
        <v>0</v>
      </c>
      <c r="J367" s="266">
        <v>37.080032000000003</v>
      </c>
    </row>
    <row r="368" spans="2:10" x14ac:dyDescent="0.2">
      <c r="B368" s="275" t="s">
        <v>813</v>
      </c>
      <c r="C368" s="266">
        <v>70</v>
      </c>
      <c r="D368" s="266">
        <v>0</v>
      </c>
      <c r="E368" s="266">
        <v>100</v>
      </c>
      <c r="F368" s="266">
        <v>170</v>
      </c>
      <c r="G368" s="266">
        <v>70</v>
      </c>
      <c r="H368" s="266">
        <v>0</v>
      </c>
      <c r="I368" s="266">
        <v>100</v>
      </c>
      <c r="J368" s="266">
        <v>170</v>
      </c>
    </row>
    <row r="369" spans="1:20 16243:16247" ht="13.5" customHeight="1" x14ac:dyDescent="0.2">
      <c r="B369" s="275" t="s">
        <v>845</v>
      </c>
      <c r="C369" s="266">
        <v>307.722554</v>
      </c>
      <c r="D369" s="266">
        <v>0.5</v>
      </c>
      <c r="E369" s="266">
        <v>30</v>
      </c>
      <c r="F369" s="266">
        <v>338.222554</v>
      </c>
      <c r="G369" s="266">
        <v>372.43985800000002</v>
      </c>
      <c r="H369" s="266">
        <v>0.5</v>
      </c>
      <c r="I369" s="266">
        <v>30</v>
      </c>
      <c r="J369" s="266">
        <v>402.93985800000002</v>
      </c>
      <c r="K369" s="101"/>
    </row>
    <row r="370" spans="1:20 16243:16247" s="263" customFormat="1" x14ac:dyDescent="0.2">
      <c r="A370" s="265"/>
      <c r="B370" s="140" t="s">
        <v>101</v>
      </c>
      <c r="C370" s="140">
        <f>SUM(C371:C373)</f>
        <v>443.87093299999992</v>
      </c>
      <c r="D370" s="140">
        <f t="shared" ref="D370:J370" si="24">SUM(D371:D373)</f>
        <v>0</v>
      </c>
      <c r="E370" s="140">
        <f t="shared" si="24"/>
        <v>26</v>
      </c>
      <c r="F370" s="140">
        <f t="shared" si="24"/>
        <v>469.87093299999992</v>
      </c>
      <c r="G370" s="140">
        <f t="shared" si="24"/>
        <v>584.58026499999994</v>
      </c>
      <c r="H370" s="140">
        <f t="shared" si="24"/>
        <v>0</v>
      </c>
      <c r="I370" s="140">
        <f t="shared" si="24"/>
        <v>26</v>
      </c>
      <c r="J370" s="140">
        <f t="shared" si="24"/>
        <v>610.58026499999994</v>
      </c>
      <c r="L370" s="101"/>
      <c r="M370" s="101"/>
      <c r="N370" s="101"/>
      <c r="O370" s="101"/>
      <c r="WZS370" s="265"/>
      <c r="WZT370" s="265"/>
      <c r="WZU370" s="265"/>
      <c r="WZV370" s="265"/>
      <c r="WZW370" s="265"/>
    </row>
    <row r="371" spans="1:20 16243:16247" x14ac:dyDescent="0.2">
      <c r="B371" s="277" t="s">
        <v>540</v>
      </c>
      <c r="C371" s="266">
        <v>418.356514</v>
      </c>
      <c r="D371" s="266">
        <v>0</v>
      </c>
      <c r="E371" s="266">
        <v>26</v>
      </c>
      <c r="F371" s="266">
        <v>444.356514</v>
      </c>
      <c r="G371" s="266">
        <v>543.88641399999995</v>
      </c>
      <c r="H371" s="266">
        <v>0</v>
      </c>
      <c r="I371" s="266">
        <v>26</v>
      </c>
      <c r="J371" s="266">
        <v>569.88641399999995</v>
      </c>
    </row>
    <row r="372" spans="1:20 16243:16247" x14ac:dyDescent="0.2">
      <c r="B372" s="278" t="s">
        <v>492</v>
      </c>
      <c r="C372" s="266">
        <v>22.960170000000002</v>
      </c>
      <c r="D372" s="266">
        <v>0</v>
      </c>
      <c r="E372" s="266">
        <v>0</v>
      </c>
      <c r="F372" s="266">
        <v>22.960170000000002</v>
      </c>
      <c r="G372" s="266">
        <v>38.139601999999996</v>
      </c>
      <c r="H372" s="266">
        <v>0</v>
      </c>
      <c r="I372" s="266">
        <v>0</v>
      </c>
      <c r="J372" s="266">
        <v>38.139601999999996</v>
      </c>
    </row>
    <row r="373" spans="1:20 16243:16247" ht="30.75" customHeight="1" x14ac:dyDescent="0.2">
      <c r="B373" s="274" t="s">
        <v>759</v>
      </c>
      <c r="C373" s="266">
        <v>2.5542489999999169</v>
      </c>
      <c r="D373" s="266">
        <v>0</v>
      </c>
      <c r="E373" s="266">
        <v>0</v>
      </c>
      <c r="F373" s="266">
        <v>2.5542489999999169</v>
      </c>
      <c r="G373" s="266">
        <v>2.5542489999999987</v>
      </c>
      <c r="H373" s="266">
        <v>0</v>
      </c>
      <c r="I373" s="266">
        <v>0</v>
      </c>
      <c r="J373" s="266">
        <v>2.5542489999999987</v>
      </c>
    </row>
    <row r="374" spans="1:20 16243:16247" s="263" customFormat="1" x14ac:dyDescent="0.2">
      <c r="A374" s="265"/>
      <c r="B374" s="264" t="s">
        <v>102</v>
      </c>
      <c r="C374" s="264">
        <f t="shared" ref="C374:J374" si="25">C376+C375+C377</f>
        <v>4578.2396470000003</v>
      </c>
      <c r="D374" s="264">
        <f t="shared" si="25"/>
        <v>0</v>
      </c>
      <c r="E374" s="264">
        <f t="shared" si="25"/>
        <v>11.75</v>
      </c>
      <c r="F374" s="264">
        <f t="shared" si="25"/>
        <v>4589.9896470000003</v>
      </c>
      <c r="G374" s="264">
        <f t="shared" si="25"/>
        <v>4593.220867</v>
      </c>
      <c r="H374" s="264">
        <f t="shared" si="25"/>
        <v>0</v>
      </c>
      <c r="I374" s="264">
        <f t="shared" si="25"/>
        <v>11.75</v>
      </c>
      <c r="J374" s="264">
        <f t="shared" si="25"/>
        <v>4604.970867</v>
      </c>
      <c r="WZS374" s="265"/>
      <c r="WZT374" s="265"/>
      <c r="WZU374" s="265"/>
      <c r="WZV374" s="265"/>
      <c r="WZW374" s="265"/>
    </row>
    <row r="375" spans="1:20 16243:16247" x14ac:dyDescent="0.2">
      <c r="B375" s="269" t="s">
        <v>685</v>
      </c>
      <c r="C375" s="266">
        <v>4565.1827750000002</v>
      </c>
      <c r="D375" s="266">
        <v>0</v>
      </c>
      <c r="E375" s="266">
        <v>6.75</v>
      </c>
      <c r="F375" s="266">
        <v>4571.9327750000002</v>
      </c>
      <c r="G375" s="266">
        <v>4580.1639949999999</v>
      </c>
      <c r="H375" s="266">
        <v>0</v>
      </c>
      <c r="I375" s="266">
        <v>6.75</v>
      </c>
      <c r="J375" s="266">
        <v>4586.9139949999999</v>
      </c>
    </row>
    <row r="376" spans="1:20 16243:16247" ht="25.5" x14ac:dyDescent="0.2">
      <c r="B376" s="268" t="s">
        <v>684</v>
      </c>
      <c r="C376" s="266">
        <v>9.7347699999999993</v>
      </c>
      <c r="D376" s="266">
        <v>0</v>
      </c>
      <c r="E376" s="266">
        <v>5</v>
      </c>
      <c r="F376" s="266">
        <v>14.734769999999999</v>
      </c>
      <c r="G376" s="266">
        <v>9.7347699999999993</v>
      </c>
      <c r="H376" s="266">
        <v>0</v>
      </c>
      <c r="I376" s="266">
        <v>5</v>
      </c>
      <c r="J376" s="266">
        <v>14.734769999999999</v>
      </c>
    </row>
    <row r="377" spans="1:20 16243:16247" x14ac:dyDescent="0.2">
      <c r="B377" s="267" t="s">
        <v>103</v>
      </c>
      <c r="C377" s="266">
        <v>3.3221020000000001</v>
      </c>
      <c r="D377" s="266">
        <v>0</v>
      </c>
      <c r="E377" s="266">
        <v>0</v>
      </c>
      <c r="F377" s="266">
        <v>3.3221020000000001</v>
      </c>
      <c r="G377" s="266">
        <v>3.3221020000000001</v>
      </c>
      <c r="H377" s="266">
        <v>0</v>
      </c>
      <c r="I377" s="266">
        <v>0</v>
      </c>
      <c r="J377" s="266">
        <v>3.3221020000000001</v>
      </c>
      <c r="L377" s="101"/>
      <c r="M377" s="101"/>
      <c r="N377" s="101"/>
      <c r="O377" s="101"/>
      <c r="P377" s="101"/>
      <c r="Q377" s="101"/>
      <c r="R377" s="101"/>
      <c r="S377" s="101"/>
    </row>
    <row r="378" spans="1:20 16243:16247" s="263" customFormat="1" x14ac:dyDescent="0.2">
      <c r="A378" s="265"/>
      <c r="B378" s="264" t="s">
        <v>104</v>
      </c>
      <c r="C378" s="264">
        <f t="shared" ref="C378:J378" si="26">SUM(C379:C415)-C380-C381-C383-C384-C385-C382</f>
        <v>14557.385017000002</v>
      </c>
      <c r="D378" s="264">
        <f t="shared" si="26"/>
        <v>7.1</v>
      </c>
      <c r="E378" s="264">
        <f t="shared" si="26"/>
        <v>3635.0949880000003</v>
      </c>
      <c r="F378" s="264">
        <f t="shared" si="26"/>
        <v>18199.580005000003</v>
      </c>
      <c r="G378" s="264">
        <f t="shared" si="26"/>
        <v>14826.547230000002</v>
      </c>
      <c r="H378" s="264">
        <f t="shared" si="26"/>
        <v>7.1</v>
      </c>
      <c r="I378" s="264">
        <f t="shared" si="26"/>
        <v>3635.0949880000003</v>
      </c>
      <c r="J378" s="264">
        <f t="shared" si="26"/>
        <v>18468.742218000003</v>
      </c>
      <c r="L378" s="101"/>
      <c r="M378" s="101"/>
      <c r="N378" s="101"/>
      <c r="O378" s="101"/>
      <c r="WZS378" s="265"/>
      <c r="WZT378" s="265"/>
      <c r="WZU378" s="265"/>
      <c r="WZV378" s="265"/>
      <c r="WZW378" s="265"/>
    </row>
    <row r="379" spans="1:20 16243:16247" s="367" customFormat="1" x14ac:dyDescent="0.2">
      <c r="B379" s="368" t="s">
        <v>108</v>
      </c>
      <c r="C379" s="369">
        <v>7523.9</v>
      </c>
      <c r="D379" s="369">
        <v>7.1</v>
      </c>
      <c r="E379" s="369">
        <v>380.5</v>
      </c>
      <c r="F379" s="369">
        <v>7911.5</v>
      </c>
      <c r="G379" s="369">
        <v>7523.9</v>
      </c>
      <c r="H379" s="369">
        <v>7.1</v>
      </c>
      <c r="I379" s="369">
        <v>380.5</v>
      </c>
      <c r="J379" s="369">
        <v>7911.5</v>
      </c>
      <c r="L379" s="370"/>
      <c r="M379" s="370"/>
      <c r="N379" s="370"/>
      <c r="O379" s="370"/>
      <c r="P379" s="370"/>
      <c r="Q379" s="370"/>
      <c r="R379" s="370"/>
      <c r="S379" s="370"/>
    </row>
    <row r="380" spans="1:20 16243:16247" ht="51" x14ac:dyDescent="0.2">
      <c r="B380" s="327" t="s">
        <v>889</v>
      </c>
      <c r="C380" s="371">
        <v>2000</v>
      </c>
      <c r="D380" s="371">
        <v>0</v>
      </c>
      <c r="E380" s="371">
        <v>0</v>
      </c>
      <c r="F380" s="371">
        <v>2000</v>
      </c>
      <c r="G380" s="371">
        <v>2000</v>
      </c>
      <c r="H380" s="371">
        <v>0</v>
      </c>
      <c r="I380" s="371">
        <v>0</v>
      </c>
      <c r="J380" s="371">
        <v>2000</v>
      </c>
      <c r="L380" s="101"/>
      <c r="M380" s="101"/>
      <c r="N380" s="101"/>
      <c r="O380" s="101"/>
      <c r="P380" s="101"/>
      <c r="Q380" s="101"/>
      <c r="R380" s="101"/>
      <c r="S380" s="101"/>
    </row>
    <row r="381" spans="1:20 16243:16247" ht="38.25" x14ac:dyDescent="0.2">
      <c r="B381" s="327" t="s">
        <v>891</v>
      </c>
      <c r="C381" s="371">
        <v>45</v>
      </c>
      <c r="D381" s="371">
        <v>0</v>
      </c>
      <c r="E381" s="371">
        <v>1053.9000000000001</v>
      </c>
      <c r="F381" s="371">
        <v>1098.9000000000001</v>
      </c>
      <c r="G381" s="371">
        <v>45</v>
      </c>
      <c r="H381" s="371">
        <v>0</v>
      </c>
      <c r="I381" s="371">
        <v>1053.9000000000001</v>
      </c>
      <c r="J381" s="371">
        <v>1098.9000000000001</v>
      </c>
      <c r="L381" s="101"/>
      <c r="M381" s="101"/>
      <c r="N381" s="101"/>
      <c r="O381" s="101"/>
      <c r="P381" s="101"/>
      <c r="Q381" s="101"/>
      <c r="R381" s="101"/>
      <c r="S381" s="101"/>
    </row>
    <row r="382" spans="1:20 16243:16247" ht="25.5" x14ac:dyDescent="0.2">
      <c r="B382" s="327" t="s">
        <v>888</v>
      </c>
      <c r="C382" s="371">
        <v>1065.5999999999999</v>
      </c>
      <c r="D382" s="371">
        <v>0</v>
      </c>
      <c r="E382" s="371">
        <v>0</v>
      </c>
      <c r="F382" s="371">
        <v>1065.5999999999999</v>
      </c>
      <c r="G382" s="371">
        <v>1065.5999999999999</v>
      </c>
      <c r="H382" s="371">
        <v>0</v>
      </c>
      <c r="I382" s="371">
        <v>0</v>
      </c>
      <c r="J382" s="371">
        <v>1065.5999999999999</v>
      </c>
      <c r="L382" s="259"/>
      <c r="M382" s="259"/>
      <c r="N382" s="259"/>
      <c r="O382" s="259"/>
      <c r="P382" s="259"/>
      <c r="Q382" s="259"/>
      <c r="R382" s="259"/>
      <c r="S382" s="259"/>
      <c r="T382" s="259"/>
    </row>
    <row r="383" spans="1:20 16243:16247" ht="25.5" x14ac:dyDescent="0.2">
      <c r="B383" s="327" t="s">
        <v>892</v>
      </c>
      <c r="C383" s="371">
        <v>1000</v>
      </c>
      <c r="D383" s="371">
        <v>0</v>
      </c>
      <c r="E383" s="371">
        <v>0</v>
      </c>
      <c r="F383" s="371">
        <v>1000</v>
      </c>
      <c r="G383" s="371">
        <v>1000</v>
      </c>
      <c r="H383" s="371">
        <v>0</v>
      </c>
      <c r="I383" s="371">
        <v>0</v>
      </c>
      <c r="J383" s="371">
        <v>1000</v>
      </c>
      <c r="L383" s="101"/>
      <c r="M383" s="101"/>
      <c r="N383" s="101"/>
      <c r="O383" s="101"/>
    </row>
    <row r="384" spans="1:20 16243:16247" ht="55.5" customHeight="1" x14ac:dyDescent="0.2">
      <c r="B384" s="327" t="s">
        <v>893</v>
      </c>
      <c r="C384" s="371">
        <v>2000</v>
      </c>
      <c r="D384" s="371">
        <v>0</v>
      </c>
      <c r="E384" s="371">
        <v>-1000</v>
      </c>
      <c r="F384" s="371">
        <v>1000</v>
      </c>
      <c r="G384" s="371">
        <v>2000</v>
      </c>
      <c r="H384" s="371">
        <v>0</v>
      </c>
      <c r="I384" s="371">
        <v>-1000</v>
      </c>
      <c r="J384" s="371">
        <v>1000</v>
      </c>
      <c r="L384" s="101"/>
      <c r="M384" s="101"/>
      <c r="N384" s="101"/>
      <c r="O384" s="101"/>
    </row>
    <row r="385" spans="2:20" ht="25.5" x14ac:dyDescent="0.2">
      <c r="B385" s="327" t="s">
        <v>890</v>
      </c>
      <c r="C385" s="371">
        <v>269.7</v>
      </c>
      <c r="D385" s="371">
        <v>0</v>
      </c>
      <c r="E385" s="371">
        <v>420</v>
      </c>
      <c r="F385" s="371">
        <v>689.7</v>
      </c>
      <c r="G385" s="371">
        <v>269.7</v>
      </c>
      <c r="H385" s="371">
        <v>0</v>
      </c>
      <c r="I385" s="371">
        <v>420</v>
      </c>
      <c r="J385" s="371">
        <v>689.7</v>
      </c>
      <c r="L385" s="259"/>
      <c r="M385" s="259"/>
      <c r="N385" s="259"/>
      <c r="O385" s="259"/>
      <c r="P385" s="259"/>
      <c r="Q385" s="259"/>
      <c r="R385" s="259"/>
      <c r="S385" s="259"/>
      <c r="T385" s="259"/>
    </row>
    <row r="386" spans="2:20" ht="24" customHeight="1" x14ac:dyDescent="0.2">
      <c r="B386" s="281" t="s">
        <v>109</v>
      </c>
      <c r="C386" s="266">
        <v>418.20011699999998</v>
      </c>
      <c r="D386" s="266">
        <v>0</v>
      </c>
      <c r="E386" s="266">
        <v>0</v>
      </c>
      <c r="F386" s="266">
        <v>418.20011699999998</v>
      </c>
      <c r="G386" s="266">
        <v>418.20011699999998</v>
      </c>
      <c r="H386" s="266">
        <v>0</v>
      </c>
      <c r="I386" s="266">
        <v>0</v>
      </c>
      <c r="J386" s="266">
        <v>418.20011699999998</v>
      </c>
    </row>
    <row r="387" spans="2:20" ht="27" customHeight="1" x14ac:dyDescent="0.2">
      <c r="B387" s="281" t="s">
        <v>563</v>
      </c>
      <c r="C387" s="266">
        <v>200</v>
      </c>
      <c r="D387" s="266">
        <v>0</v>
      </c>
      <c r="E387" s="266">
        <v>0</v>
      </c>
      <c r="F387" s="266">
        <v>200</v>
      </c>
      <c r="G387" s="266">
        <v>200</v>
      </c>
      <c r="H387" s="266">
        <v>0</v>
      </c>
      <c r="I387" s="266">
        <v>0</v>
      </c>
      <c r="J387" s="266">
        <v>200</v>
      </c>
    </row>
    <row r="388" spans="2:20" ht="25.5" x14ac:dyDescent="0.2">
      <c r="B388" s="281" t="s">
        <v>110</v>
      </c>
      <c r="C388" s="266">
        <v>112.691</v>
      </c>
      <c r="D388" s="266">
        <v>0</v>
      </c>
      <c r="E388" s="266">
        <v>0</v>
      </c>
      <c r="F388" s="266">
        <v>112.691</v>
      </c>
      <c r="G388" s="266">
        <v>112.691</v>
      </c>
      <c r="H388" s="266">
        <v>0</v>
      </c>
      <c r="I388" s="266">
        <v>0</v>
      </c>
      <c r="J388" s="266">
        <v>112.691</v>
      </c>
    </row>
    <row r="389" spans="2:20" ht="32.25" customHeight="1" x14ac:dyDescent="0.2">
      <c r="B389" s="281" t="s">
        <v>686</v>
      </c>
      <c r="C389" s="266">
        <v>2083.136438</v>
      </c>
      <c r="D389" s="266">
        <v>0</v>
      </c>
      <c r="E389" s="266">
        <v>0</v>
      </c>
      <c r="F389" s="266">
        <v>2083.136438</v>
      </c>
      <c r="G389" s="266">
        <v>2052.9436260000002</v>
      </c>
      <c r="H389" s="266">
        <v>0</v>
      </c>
      <c r="I389" s="266">
        <v>0</v>
      </c>
      <c r="J389" s="266">
        <v>2052.9436260000002</v>
      </c>
      <c r="L389" s="101"/>
      <c r="N389" s="101"/>
    </row>
    <row r="390" spans="2:20" ht="36.75" customHeight="1" x14ac:dyDescent="0.2">
      <c r="B390" s="281" t="s">
        <v>113</v>
      </c>
      <c r="C390" s="266">
        <v>723.9</v>
      </c>
      <c r="D390" s="266">
        <v>0</v>
      </c>
      <c r="E390" s="266">
        <v>0</v>
      </c>
      <c r="F390" s="266">
        <v>723.9</v>
      </c>
      <c r="G390" s="266">
        <v>807.06220599999995</v>
      </c>
      <c r="H390" s="266">
        <v>0</v>
      </c>
      <c r="I390" s="266">
        <v>0</v>
      </c>
      <c r="J390" s="266">
        <v>807.06220599999995</v>
      </c>
    </row>
    <row r="391" spans="2:20" ht="17.25" customHeight="1" x14ac:dyDescent="0.2">
      <c r="B391" s="281" t="s">
        <v>107</v>
      </c>
      <c r="C391" s="266">
        <v>520.99025800000004</v>
      </c>
      <c r="D391" s="266">
        <v>0</v>
      </c>
      <c r="E391" s="266">
        <v>19.5</v>
      </c>
      <c r="F391" s="266">
        <v>540.49025800000004</v>
      </c>
      <c r="G391" s="266">
        <v>568.57505200000003</v>
      </c>
      <c r="H391" s="266">
        <v>0</v>
      </c>
      <c r="I391" s="266">
        <v>19.5</v>
      </c>
      <c r="J391" s="266">
        <v>588.07505200000003</v>
      </c>
    </row>
    <row r="392" spans="2:20" ht="38.25" x14ac:dyDescent="0.2">
      <c r="B392" s="281" t="s">
        <v>761</v>
      </c>
      <c r="C392" s="266">
        <v>35</v>
      </c>
      <c r="D392" s="266">
        <v>0</v>
      </c>
      <c r="E392" s="266">
        <v>0</v>
      </c>
      <c r="F392" s="266">
        <v>35</v>
      </c>
      <c r="G392" s="266">
        <v>45</v>
      </c>
      <c r="H392" s="266">
        <v>0</v>
      </c>
      <c r="I392" s="266">
        <v>0</v>
      </c>
      <c r="J392" s="266">
        <v>45</v>
      </c>
    </row>
    <row r="393" spans="2:20" ht="38.25" x14ac:dyDescent="0.2">
      <c r="B393" s="281" t="s">
        <v>687</v>
      </c>
      <c r="C393" s="266">
        <v>15</v>
      </c>
      <c r="D393" s="266">
        <v>0</v>
      </c>
      <c r="E393" s="266">
        <v>0</v>
      </c>
      <c r="F393" s="266">
        <v>15</v>
      </c>
      <c r="G393" s="266">
        <v>15</v>
      </c>
      <c r="H393" s="266">
        <v>0</v>
      </c>
      <c r="I393" s="266">
        <v>0</v>
      </c>
      <c r="J393" s="266">
        <v>15</v>
      </c>
    </row>
    <row r="394" spans="2:20" x14ac:dyDescent="0.2">
      <c r="B394" s="281" t="s">
        <v>541</v>
      </c>
      <c r="C394" s="266">
        <v>58.076923000000001</v>
      </c>
      <c r="D394" s="266">
        <v>0</v>
      </c>
      <c r="E394" s="266">
        <v>1335</v>
      </c>
      <c r="F394" s="266">
        <v>1393.0769230000001</v>
      </c>
      <c r="G394" s="266">
        <v>58.076923000000001</v>
      </c>
      <c r="H394" s="266">
        <v>0</v>
      </c>
      <c r="I394" s="266">
        <v>1335</v>
      </c>
      <c r="J394" s="266">
        <v>1393.0769230000001</v>
      </c>
    </row>
    <row r="395" spans="2:20" ht="28.5" customHeight="1" x14ac:dyDescent="0.2">
      <c r="B395" s="281" t="s">
        <v>493</v>
      </c>
      <c r="C395" s="266">
        <v>745.4</v>
      </c>
      <c r="D395" s="266">
        <v>0</v>
      </c>
      <c r="E395" s="266">
        <v>300</v>
      </c>
      <c r="F395" s="266">
        <v>1045.4000000000001</v>
      </c>
      <c r="G395" s="266">
        <v>745.4</v>
      </c>
      <c r="H395" s="266">
        <v>0</v>
      </c>
      <c r="I395" s="266">
        <v>300</v>
      </c>
      <c r="J395" s="266">
        <v>1045.4000000000001</v>
      </c>
      <c r="L395" s="101"/>
      <c r="N395" s="101"/>
    </row>
    <row r="396" spans="2:20" ht="25.5" x14ac:dyDescent="0.2">
      <c r="B396" s="281" t="s">
        <v>689</v>
      </c>
      <c r="C396" s="266">
        <v>0</v>
      </c>
      <c r="D396" s="266">
        <v>0</v>
      </c>
      <c r="E396" s="266">
        <v>100</v>
      </c>
      <c r="F396" s="266">
        <v>100</v>
      </c>
      <c r="G396" s="266">
        <v>0</v>
      </c>
      <c r="H396" s="266">
        <v>0</v>
      </c>
      <c r="I396" s="266">
        <v>100</v>
      </c>
      <c r="J396" s="266">
        <v>100</v>
      </c>
    </row>
    <row r="397" spans="2:20" ht="29.25" customHeight="1" x14ac:dyDescent="0.2">
      <c r="B397" s="281" t="s">
        <v>115</v>
      </c>
      <c r="C397" s="266">
        <v>401.061466</v>
      </c>
      <c r="D397" s="266">
        <v>0</v>
      </c>
      <c r="E397" s="266">
        <v>370</v>
      </c>
      <c r="F397" s="266">
        <v>771.061466</v>
      </c>
      <c r="G397" s="266">
        <v>431.061466</v>
      </c>
      <c r="H397" s="266">
        <v>0</v>
      </c>
      <c r="I397" s="266">
        <v>370</v>
      </c>
      <c r="J397" s="266">
        <v>801.061466</v>
      </c>
    </row>
    <row r="398" spans="2:20" ht="25.5" customHeight="1" x14ac:dyDescent="0.2">
      <c r="B398" s="281" t="s">
        <v>583</v>
      </c>
      <c r="C398" s="266">
        <v>170.4</v>
      </c>
      <c r="D398" s="266">
        <v>0</v>
      </c>
      <c r="E398" s="266">
        <v>100</v>
      </c>
      <c r="F398" s="266">
        <v>270.39999999999998</v>
      </c>
      <c r="G398" s="266">
        <v>170.4</v>
      </c>
      <c r="H398" s="266">
        <v>0</v>
      </c>
      <c r="I398" s="266">
        <v>100</v>
      </c>
      <c r="J398" s="266">
        <v>270.39999999999998</v>
      </c>
    </row>
    <row r="399" spans="2:20" ht="29.25" customHeight="1" x14ac:dyDescent="0.2">
      <c r="B399" s="281" t="s">
        <v>688</v>
      </c>
      <c r="C399" s="266">
        <v>0</v>
      </c>
      <c r="D399" s="266">
        <v>0</v>
      </c>
      <c r="E399" s="266">
        <v>250</v>
      </c>
      <c r="F399" s="266">
        <v>250</v>
      </c>
      <c r="G399" s="266">
        <v>0</v>
      </c>
      <c r="H399" s="266">
        <v>0</v>
      </c>
      <c r="I399" s="266">
        <v>250</v>
      </c>
      <c r="J399" s="266">
        <v>250</v>
      </c>
    </row>
    <row r="400" spans="2:20" ht="21.75" customHeight="1" x14ac:dyDescent="0.2">
      <c r="B400" s="281" t="s">
        <v>562</v>
      </c>
      <c r="C400" s="266">
        <v>63.29542</v>
      </c>
      <c r="D400" s="266">
        <v>0</v>
      </c>
      <c r="E400" s="266">
        <v>40</v>
      </c>
      <c r="F400" s="266">
        <v>103.29542000000001</v>
      </c>
      <c r="G400" s="266">
        <v>119.985598</v>
      </c>
      <c r="H400" s="266">
        <v>0</v>
      </c>
      <c r="I400" s="266">
        <v>40</v>
      </c>
      <c r="J400" s="266">
        <v>159.98559799999998</v>
      </c>
    </row>
    <row r="401" spans="1:10 16243:16247" ht="25.5" customHeight="1" x14ac:dyDescent="0.2">
      <c r="B401" s="281" t="s">
        <v>548</v>
      </c>
      <c r="C401" s="266">
        <v>233.565</v>
      </c>
      <c r="D401" s="266">
        <v>0</v>
      </c>
      <c r="E401" s="266">
        <v>240</v>
      </c>
      <c r="F401" s="266">
        <v>473.565</v>
      </c>
      <c r="G401" s="266">
        <v>233.565</v>
      </c>
      <c r="H401" s="266">
        <v>0</v>
      </c>
      <c r="I401" s="266">
        <v>240</v>
      </c>
      <c r="J401" s="266">
        <v>473.565</v>
      </c>
    </row>
    <row r="402" spans="1:10 16243:16247" ht="13.5" customHeight="1" x14ac:dyDescent="0.2">
      <c r="B402" s="281" t="s">
        <v>105</v>
      </c>
      <c r="C402" s="266">
        <v>88.739940999999988</v>
      </c>
      <c r="D402" s="266">
        <v>0</v>
      </c>
      <c r="E402" s="266">
        <v>291.29000000000002</v>
      </c>
      <c r="F402" s="266">
        <v>380.02994100000001</v>
      </c>
      <c r="G402" s="266">
        <v>89.939940999999976</v>
      </c>
      <c r="H402" s="266">
        <v>0</v>
      </c>
      <c r="I402" s="266">
        <v>291.29000000000002</v>
      </c>
      <c r="J402" s="266">
        <v>381.229941</v>
      </c>
    </row>
    <row r="403" spans="1:10 16243:16247" ht="30.75" customHeight="1" x14ac:dyDescent="0.2">
      <c r="B403" s="281" t="s">
        <v>762</v>
      </c>
      <c r="C403" s="266">
        <v>150</v>
      </c>
      <c r="D403" s="266">
        <v>0</v>
      </c>
      <c r="E403" s="266">
        <v>0</v>
      </c>
      <c r="F403" s="266">
        <v>150</v>
      </c>
      <c r="G403" s="266">
        <v>150</v>
      </c>
      <c r="H403" s="266">
        <v>0</v>
      </c>
      <c r="I403" s="266">
        <v>0</v>
      </c>
      <c r="J403" s="266">
        <v>150</v>
      </c>
    </row>
    <row r="404" spans="1:10 16243:16247" ht="25.5" x14ac:dyDescent="0.2">
      <c r="B404" s="281" t="s">
        <v>106</v>
      </c>
      <c r="C404" s="266">
        <v>40</v>
      </c>
      <c r="D404" s="266">
        <v>0</v>
      </c>
      <c r="E404" s="266">
        <v>95</v>
      </c>
      <c r="F404" s="266">
        <v>135</v>
      </c>
      <c r="G404" s="266">
        <v>40</v>
      </c>
      <c r="H404" s="266">
        <v>0</v>
      </c>
      <c r="I404" s="266">
        <v>95</v>
      </c>
      <c r="J404" s="266">
        <v>135</v>
      </c>
    </row>
    <row r="405" spans="1:10 16243:16247" x14ac:dyDescent="0.2">
      <c r="B405" s="281" t="s">
        <v>111</v>
      </c>
      <c r="C405" s="266">
        <v>35</v>
      </c>
      <c r="D405" s="266">
        <v>0</v>
      </c>
      <c r="E405" s="266">
        <v>0</v>
      </c>
      <c r="F405" s="266">
        <v>35</v>
      </c>
      <c r="G405" s="266">
        <v>38</v>
      </c>
      <c r="H405" s="266">
        <v>0</v>
      </c>
      <c r="I405" s="266">
        <v>0</v>
      </c>
      <c r="J405" s="266">
        <v>38</v>
      </c>
    </row>
    <row r="406" spans="1:10 16243:16247" ht="30" customHeight="1" x14ac:dyDescent="0.2">
      <c r="B406" s="281" t="s">
        <v>690</v>
      </c>
      <c r="C406" s="266">
        <v>200</v>
      </c>
      <c r="D406" s="266">
        <v>0</v>
      </c>
      <c r="E406" s="266">
        <v>150</v>
      </c>
      <c r="F406" s="266">
        <v>350</v>
      </c>
      <c r="G406" s="266">
        <v>200</v>
      </c>
      <c r="H406" s="266">
        <v>0</v>
      </c>
      <c r="I406" s="266">
        <v>150</v>
      </c>
      <c r="J406" s="266">
        <v>350</v>
      </c>
    </row>
    <row r="407" spans="1:10 16243:16247" ht="52.5" customHeight="1" x14ac:dyDescent="0.2">
      <c r="B407" s="281" t="s">
        <v>760</v>
      </c>
      <c r="C407" s="266">
        <v>62</v>
      </c>
      <c r="D407" s="266">
        <v>0</v>
      </c>
      <c r="E407" s="266">
        <v>20</v>
      </c>
      <c r="F407" s="266">
        <v>82</v>
      </c>
      <c r="G407" s="266">
        <v>92</v>
      </c>
      <c r="H407" s="266">
        <v>0</v>
      </c>
      <c r="I407" s="266">
        <v>20</v>
      </c>
      <c r="J407" s="266">
        <v>112</v>
      </c>
    </row>
    <row r="408" spans="1:10 16243:16247" ht="31.5" customHeight="1" x14ac:dyDescent="0.2">
      <c r="B408" s="281" t="s">
        <v>112</v>
      </c>
      <c r="C408" s="266">
        <v>143.54</v>
      </c>
      <c r="D408" s="266">
        <v>0</v>
      </c>
      <c r="E408" s="266">
        <v>3</v>
      </c>
      <c r="F408" s="266">
        <v>146.54</v>
      </c>
      <c r="G408" s="266">
        <v>143.54</v>
      </c>
      <c r="H408" s="266">
        <v>0</v>
      </c>
      <c r="I408" s="266">
        <v>3</v>
      </c>
      <c r="J408" s="266">
        <v>146.54</v>
      </c>
    </row>
    <row r="409" spans="1:10 16243:16247" ht="30" customHeight="1" x14ac:dyDescent="0.2">
      <c r="B409" s="281" t="s">
        <v>794</v>
      </c>
      <c r="C409" s="266">
        <v>56.262</v>
      </c>
      <c r="D409" s="266">
        <v>0</v>
      </c>
      <c r="E409" s="266">
        <v>0</v>
      </c>
      <c r="F409" s="266">
        <v>56.262</v>
      </c>
      <c r="G409" s="266">
        <v>56.262</v>
      </c>
      <c r="H409" s="266">
        <v>0</v>
      </c>
      <c r="I409" s="266">
        <v>0</v>
      </c>
      <c r="J409" s="266">
        <v>56.262</v>
      </c>
    </row>
    <row r="410" spans="1:10 16243:16247" ht="27.75" customHeight="1" x14ac:dyDescent="0.2">
      <c r="B410" s="281" t="s">
        <v>874</v>
      </c>
      <c r="C410" s="266">
        <v>50</v>
      </c>
      <c r="D410" s="266">
        <v>0</v>
      </c>
      <c r="E410" s="266">
        <v>0</v>
      </c>
      <c r="F410" s="266">
        <v>50</v>
      </c>
      <c r="G410" s="266">
        <v>50</v>
      </c>
      <c r="H410" s="266">
        <v>0</v>
      </c>
      <c r="I410" s="266">
        <v>0</v>
      </c>
      <c r="J410" s="266">
        <v>50</v>
      </c>
    </row>
    <row r="411" spans="1:10 16243:16247" ht="55.5" customHeight="1" x14ac:dyDescent="0.2">
      <c r="B411" s="281" t="s">
        <v>910</v>
      </c>
      <c r="C411" s="266">
        <v>40</v>
      </c>
      <c r="D411" s="266">
        <v>0</v>
      </c>
      <c r="E411" s="266">
        <v>0</v>
      </c>
      <c r="F411" s="266">
        <v>40</v>
      </c>
      <c r="G411" s="266">
        <v>55</v>
      </c>
      <c r="H411" s="266">
        <v>0</v>
      </c>
      <c r="I411" s="266">
        <v>0</v>
      </c>
      <c r="J411" s="266">
        <v>55</v>
      </c>
    </row>
    <row r="412" spans="1:10 16243:16247" ht="32.25" customHeight="1" x14ac:dyDescent="0.2">
      <c r="B412" s="281" t="s">
        <v>763</v>
      </c>
      <c r="C412" s="266">
        <v>25</v>
      </c>
      <c r="D412" s="266">
        <v>0</v>
      </c>
      <c r="E412" s="266">
        <v>0</v>
      </c>
      <c r="F412" s="266">
        <v>25</v>
      </c>
      <c r="G412" s="266">
        <v>25</v>
      </c>
      <c r="H412" s="266">
        <v>0</v>
      </c>
      <c r="I412" s="266">
        <v>0</v>
      </c>
      <c r="J412" s="266">
        <v>25</v>
      </c>
    </row>
    <row r="413" spans="1:10 16243:16247" ht="51" x14ac:dyDescent="0.2">
      <c r="B413" s="281" t="s">
        <v>542</v>
      </c>
      <c r="C413" s="266">
        <v>98</v>
      </c>
      <c r="D413" s="266">
        <v>0</v>
      </c>
      <c r="E413" s="266">
        <v>0</v>
      </c>
      <c r="F413" s="266">
        <v>98</v>
      </c>
      <c r="G413" s="266">
        <v>98</v>
      </c>
      <c r="H413" s="266">
        <v>0</v>
      </c>
      <c r="I413" s="266">
        <v>0</v>
      </c>
      <c r="J413" s="266">
        <v>98</v>
      </c>
    </row>
    <row r="414" spans="1:10 16243:16247" x14ac:dyDescent="0.2">
      <c r="B414" s="281" t="s">
        <v>114</v>
      </c>
      <c r="C414" s="266">
        <v>84.017905999999996</v>
      </c>
      <c r="D414" s="266">
        <v>0</v>
      </c>
      <c r="E414" s="266">
        <v>0</v>
      </c>
      <c r="F414" s="266">
        <v>84.017905999999996</v>
      </c>
      <c r="G414" s="266">
        <v>84.017905999999996</v>
      </c>
      <c r="H414" s="266">
        <v>0</v>
      </c>
      <c r="I414" s="266">
        <v>0</v>
      </c>
      <c r="J414" s="266">
        <v>84.017905999999996</v>
      </c>
    </row>
    <row r="415" spans="1:10 16243:16247" x14ac:dyDescent="0.2">
      <c r="B415" s="281" t="s">
        <v>58</v>
      </c>
      <c r="C415" s="266">
        <v>180.20854799999799</v>
      </c>
      <c r="D415" s="266">
        <v>0</v>
      </c>
      <c r="E415" s="266">
        <v>-59.195012000000133</v>
      </c>
      <c r="F415" s="266">
        <v>121.01353599999857</v>
      </c>
      <c r="G415" s="266">
        <v>202.92639500000001</v>
      </c>
      <c r="H415" s="266">
        <v>0</v>
      </c>
      <c r="I415" s="266">
        <v>-59.195012000000133</v>
      </c>
      <c r="J415" s="266">
        <v>143.73138299999809</v>
      </c>
    </row>
    <row r="416" spans="1:10 16243:16247" s="263" customFormat="1" ht="25.5" x14ac:dyDescent="0.2">
      <c r="A416" s="265"/>
      <c r="B416" s="264" t="s">
        <v>839</v>
      </c>
      <c r="C416" s="264">
        <v>114.62603</v>
      </c>
      <c r="D416" s="264">
        <v>0</v>
      </c>
      <c r="E416" s="264">
        <v>122</v>
      </c>
      <c r="F416" s="264">
        <v>236.62603000000001</v>
      </c>
      <c r="G416" s="264">
        <v>122.827975</v>
      </c>
      <c r="H416" s="264">
        <v>0</v>
      </c>
      <c r="I416" s="264">
        <v>122</v>
      </c>
      <c r="J416" s="264">
        <v>244.82797499999998</v>
      </c>
      <c r="WZS416" s="265"/>
      <c r="WZT416" s="265"/>
      <c r="WZU416" s="265"/>
      <c r="WZV416" s="265"/>
      <c r="WZW416" s="265"/>
    </row>
    <row r="417" spans="1:15 16243:16247" ht="25.5" x14ac:dyDescent="0.2">
      <c r="B417" s="327" t="s">
        <v>572</v>
      </c>
      <c r="C417" s="266">
        <v>25</v>
      </c>
      <c r="D417" s="266">
        <v>0</v>
      </c>
      <c r="E417" s="266">
        <v>100</v>
      </c>
      <c r="F417" s="266">
        <v>125</v>
      </c>
      <c r="G417" s="266">
        <v>25</v>
      </c>
      <c r="H417" s="266">
        <v>0</v>
      </c>
      <c r="I417" s="266">
        <v>100</v>
      </c>
      <c r="J417" s="266">
        <v>125</v>
      </c>
    </row>
    <row r="418" spans="1:15 16243:16247" s="263" customFormat="1" ht="17.25" customHeight="1" x14ac:dyDescent="0.2">
      <c r="A418" s="265"/>
      <c r="B418" s="264" t="s">
        <v>846</v>
      </c>
      <c r="C418" s="264">
        <v>589.67370100000005</v>
      </c>
      <c r="D418" s="264">
        <v>0</v>
      </c>
      <c r="E418" s="264">
        <v>-50</v>
      </c>
      <c r="F418" s="264">
        <v>539.67370100000005</v>
      </c>
      <c r="G418" s="264">
        <v>589.67370100000005</v>
      </c>
      <c r="H418" s="264">
        <v>0</v>
      </c>
      <c r="I418" s="264">
        <v>-50</v>
      </c>
      <c r="J418" s="264">
        <v>539.67370100000005</v>
      </c>
      <c r="WZS418" s="265"/>
      <c r="WZT418" s="265"/>
      <c r="WZU418" s="265"/>
      <c r="WZV418" s="265"/>
      <c r="WZW418" s="265"/>
    </row>
    <row r="419" spans="1:15 16243:16247" ht="38.25" x14ac:dyDescent="0.2">
      <c r="B419" s="327" t="s">
        <v>691</v>
      </c>
      <c r="C419" s="266">
        <v>130</v>
      </c>
      <c r="D419" s="266">
        <v>0</v>
      </c>
      <c r="E419" s="266">
        <v>0</v>
      </c>
      <c r="F419" s="266">
        <v>130</v>
      </c>
      <c r="G419" s="266">
        <v>130</v>
      </c>
      <c r="H419" s="266">
        <v>0</v>
      </c>
      <c r="I419" s="266">
        <v>0</v>
      </c>
      <c r="J419" s="266">
        <v>130</v>
      </c>
    </row>
    <row r="420" spans="1:15 16243:16247" ht="38.25" x14ac:dyDescent="0.2">
      <c r="B420" s="327" t="s">
        <v>827</v>
      </c>
      <c r="C420" s="266">
        <v>102.4</v>
      </c>
      <c r="D420" s="266">
        <v>0</v>
      </c>
      <c r="E420" s="266">
        <v>0</v>
      </c>
      <c r="F420" s="266">
        <v>102.4</v>
      </c>
      <c r="G420" s="266">
        <v>102.4</v>
      </c>
      <c r="H420" s="266">
        <v>0</v>
      </c>
      <c r="I420" s="266">
        <v>0</v>
      </c>
      <c r="J420" s="266">
        <v>102.4</v>
      </c>
    </row>
    <row r="421" spans="1:15 16243:16247" s="263" customFormat="1" x14ac:dyDescent="0.2">
      <c r="A421" s="265"/>
      <c r="B421" s="264" t="s">
        <v>116</v>
      </c>
      <c r="C421" s="264">
        <f t="shared" ref="C421:J421" si="27">C422+C434+C435+C437</f>
        <v>9621.7674249999982</v>
      </c>
      <c r="D421" s="264">
        <f t="shared" si="27"/>
        <v>0</v>
      </c>
      <c r="E421" s="264">
        <f t="shared" si="27"/>
        <v>759.8</v>
      </c>
      <c r="F421" s="264">
        <f t="shared" si="27"/>
        <v>10381.567424999999</v>
      </c>
      <c r="G421" s="264">
        <f t="shared" si="27"/>
        <v>11017.170523000001</v>
      </c>
      <c r="H421" s="264">
        <f t="shared" si="27"/>
        <v>-246.6</v>
      </c>
      <c r="I421" s="264">
        <f t="shared" si="27"/>
        <v>825.55474600000002</v>
      </c>
      <c r="J421" s="264">
        <f t="shared" si="27"/>
        <v>11596.125269</v>
      </c>
      <c r="WZS421" s="265"/>
      <c r="WZT421" s="265"/>
      <c r="WZU421" s="265"/>
      <c r="WZV421" s="265"/>
      <c r="WZW421" s="265"/>
    </row>
    <row r="422" spans="1:15 16243:16247" s="263" customFormat="1" x14ac:dyDescent="0.2">
      <c r="A422" s="265"/>
      <c r="B422" s="140" t="s">
        <v>117</v>
      </c>
      <c r="C422" s="140">
        <f t="shared" ref="C422:J422" si="28">SUM(C423:C433)</f>
        <v>2813.4737850000001</v>
      </c>
      <c r="D422" s="140">
        <f t="shared" si="28"/>
        <v>0</v>
      </c>
      <c r="E422" s="140">
        <f t="shared" si="28"/>
        <v>301.3</v>
      </c>
      <c r="F422" s="140">
        <f t="shared" si="28"/>
        <v>3114.7737850000003</v>
      </c>
      <c r="G422" s="140">
        <f t="shared" si="28"/>
        <v>2813.4737850000001</v>
      </c>
      <c r="H422" s="140">
        <f t="shared" si="28"/>
        <v>0</v>
      </c>
      <c r="I422" s="140">
        <f t="shared" si="28"/>
        <v>301.3</v>
      </c>
      <c r="J422" s="140">
        <f t="shared" si="28"/>
        <v>3114.7737850000003</v>
      </c>
      <c r="L422" s="101"/>
      <c r="M422" s="101"/>
      <c r="N422" s="101"/>
      <c r="O422" s="101"/>
      <c r="WZS422" s="265"/>
      <c r="WZT422" s="265"/>
      <c r="WZU422" s="265"/>
      <c r="WZV422" s="265"/>
      <c r="WZW422" s="265"/>
    </row>
    <row r="423" spans="1:15 16243:16247" x14ac:dyDescent="0.2">
      <c r="B423" s="279" t="s">
        <v>544</v>
      </c>
      <c r="C423" s="266">
        <v>1001.8604779999999</v>
      </c>
      <c r="D423" s="266">
        <v>0</v>
      </c>
      <c r="E423" s="266">
        <v>108.8</v>
      </c>
      <c r="F423" s="266">
        <v>1110.660478</v>
      </c>
      <c r="G423" s="266">
        <v>1001.8604779999999</v>
      </c>
      <c r="H423" s="266">
        <v>0</v>
      </c>
      <c r="I423" s="266">
        <v>108.8</v>
      </c>
      <c r="J423" s="266">
        <v>1110.660478</v>
      </c>
      <c r="L423" s="101"/>
      <c r="M423" s="101"/>
      <c r="N423" s="101"/>
      <c r="O423" s="101"/>
    </row>
    <row r="424" spans="1:15 16243:16247" x14ac:dyDescent="0.2">
      <c r="B424" s="279" t="s">
        <v>545</v>
      </c>
      <c r="C424" s="266">
        <v>100</v>
      </c>
      <c r="D424" s="266">
        <v>0</v>
      </c>
      <c r="E424" s="266">
        <v>0</v>
      </c>
      <c r="F424" s="266">
        <v>100</v>
      </c>
      <c r="G424" s="266">
        <v>100</v>
      </c>
      <c r="H424" s="266">
        <v>0</v>
      </c>
      <c r="I424" s="266">
        <v>0</v>
      </c>
      <c r="J424" s="266">
        <v>100</v>
      </c>
    </row>
    <row r="425" spans="1:15 16243:16247" ht="38.25" x14ac:dyDescent="0.2">
      <c r="B425" s="279" t="s">
        <v>692</v>
      </c>
      <c r="C425" s="266">
        <v>900</v>
      </c>
      <c r="D425" s="266">
        <v>0</v>
      </c>
      <c r="E425" s="266">
        <v>0</v>
      </c>
      <c r="F425" s="266">
        <v>900</v>
      </c>
      <c r="G425" s="266">
        <v>900</v>
      </c>
      <c r="H425" s="266">
        <v>0</v>
      </c>
      <c r="I425" s="266">
        <v>0</v>
      </c>
      <c r="J425" s="266">
        <v>900</v>
      </c>
    </row>
    <row r="426" spans="1:15 16243:16247" ht="38.25" x14ac:dyDescent="0.2">
      <c r="B426" s="279" t="s">
        <v>765</v>
      </c>
      <c r="C426" s="266">
        <v>531</v>
      </c>
      <c r="D426" s="266">
        <v>0</v>
      </c>
      <c r="E426" s="266">
        <v>10</v>
      </c>
      <c r="F426" s="266">
        <v>541</v>
      </c>
      <c r="G426" s="266">
        <v>531</v>
      </c>
      <c r="H426" s="266">
        <v>0</v>
      </c>
      <c r="I426" s="266">
        <v>10</v>
      </c>
      <c r="J426" s="266">
        <v>541</v>
      </c>
    </row>
    <row r="427" spans="1:15 16243:16247" ht="13.5" customHeight="1" x14ac:dyDescent="0.2">
      <c r="B427" s="279" t="s">
        <v>118</v>
      </c>
      <c r="C427" s="266">
        <v>110.65550500000001</v>
      </c>
      <c r="D427" s="266">
        <v>0</v>
      </c>
      <c r="E427" s="266">
        <v>75</v>
      </c>
      <c r="F427" s="266">
        <v>185.65550500000001</v>
      </c>
      <c r="G427" s="266">
        <v>110.65550500000001</v>
      </c>
      <c r="H427" s="266">
        <v>0</v>
      </c>
      <c r="I427" s="266">
        <v>75</v>
      </c>
      <c r="J427" s="266">
        <v>185.65550500000001</v>
      </c>
    </row>
    <row r="428" spans="1:15 16243:16247" ht="25.5" x14ac:dyDescent="0.2">
      <c r="B428" s="279" t="s">
        <v>693</v>
      </c>
      <c r="C428" s="266">
        <v>0</v>
      </c>
      <c r="D428" s="266">
        <v>0</v>
      </c>
      <c r="E428" s="266">
        <v>36</v>
      </c>
      <c r="F428" s="266">
        <v>36</v>
      </c>
      <c r="G428" s="266">
        <v>0</v>
      </c>
      <c r="H428" s="266">
        <v>0</v>
      </c>
      <c r="I428" s="266">
        <v>36</v>
      </c>
      <c r="J428" s="266">
        <v>36</v>
      </c>
    </row>
    <row r="429" spans="1:15 16243:16247" ht="25.5" x14ac:dyDescent="0.2">
      <c r="B429" s="279" t="s">
        <v>694</v>
      </c>
      <c r="C429" s="266">
        <v>24.370996999999999</v>
      </c>
      <c r="D429" s="266">
        <v>0</v>
      </c>
      <c r="E429" s="266">
        <v>0</v>
      </c>
      <c r="F429" s="266">
        <v>24.370996999999999</v>
      </c>
      <c r="G429" s="266">
        <v>24.370996999999999</v>
      </c>
      <c r="H429" s="266">
        <v>0</v>
      </c>
      <c r="I429" s="266">
        <v>0</v>
      </c>
      <c r="J429" s="266">
        <v>24.370996999999999</v>
      </c>
    </row>
    <row r="430" spans="1:15 16243:16247" x14ac:dyDescent="0.2">
      <c r="B430" s="279" t="s">
        <v>766</v>
      </c>
      <c r="C430" s="266">
        <v>10</v>
      </c>
      <c r="D430" s="266">
        <v>0</v>
      </c>
      <c r="E430" s="266">
        <v>0</v>
      </c>
      <c r="F430" s="266">
        <v>10</v>
      </c>
      <c r="G430" s="266">
        <v>10</v>
      </c>
      <c r="H430" s="266">
        <v>0</v>
      </c>
      <c r="I430" s="266">
        <v>0</v>
      </c>
      <c r="J430" s="266">
        <v>10</v>
      </c>
    </row>
    <row r="431" spans="1:15 16243:16247" ht="38.25" x14ac:dyDescent="0.2">
      <c r="B431" s="279" t="s">
        <v>764</v>
      </c>
      <c r="C431" s="266">
        <v>89.8</v>
      </c>
      <c r="D431" s="266">
        <v>0</v>
      </c>
      <c r="E431" s="266">
        <v>0</v>
      </c>
      <c r="F431" s="266">
        <v>89.8</v>
      </c>
      <c r="G431" s="266">
        <v>89.8</v>
      </c>
      <c r="H431" s="266">
        <v>0</v>
      </c>
      <c r="I431" s="266">
        <v>0</v>
      </c>
      <c r="J431" s="266">
        <v>89.8</v>
      </c>
    </row>
    <row r="432" spans="1:15 16243:16247" x14ac:dyDescent="0.2">
      <c r="B432" s="279" t="s">
        <v>828</v>
      </c>
      <c r="C432" s="266">
        <v>42.3</v>
      </c>
      <c r="D432" s="266">
        <v>0</v>
      </c>
      <c r="E432" s="266">
        <v>1.5</v>
      </c>
      <c r="F432" s="266">
        <v>43.8</v>
      </c>
      <c r="G432" s="266">
        <v>42.3</v>
      </c>
      <c r="H432" s="266">
        <v>0</v>
      </c>
      <c r="I432" s="266">
        <v>1.5</v>
      </c>
      <c r="J432" s="266">
        <v>43.8</v>
      </c>
    </row>
    <row r="433" spans="1:15 16243:16247" x14ac:dyDescent="0.2">
      <c r="B433" s="279" t="s">
        <v>564</v>
      </c>
      <c r="C433" s="266">
        <v>3.4868049999993298</v>
      </c>
      <c r="D433" s="266">
        <v>0</v>
      </c>
      <c r="E433" s="266">
        <v>70</v>
      </c>
      <c r="F433" s="266">
        <v>73.486804999999805</v>
      </c>
      <c r="G433" s="266">
        <v>3.4868049999993298</v>
      </c>
      <c r="H433" s="266">
        <v>0</v>
      </c>
      <c r="I433" s="266">
        <v>70</v>
      </c>
      <c r="J433" s="266">
        <v>73.486804999999805</v>
      </c>
    </row>
    <row r="434" spans="1:15 16243:16247" s="263" customFormat="1" x14ac:dyDescent="0.2">
      <c r="A434" s="265"/>
      <c r="B434" s="140" t="s">
        <v>119</v>
      </c>
      <c r="C434" s="140">
        <v>25.822844</v>
      </c>
      <c r="D434" s="140">
        <v>0</v>
      </c>
      <c r="E434" s="140">
        <v>0</v>
      </c>
      <c r="F434" s="140">
        <v>25.822844</v>
      </c>
      <c r="G434" s="140">
        <v>25.822844</v>
      </c>
      <c r="H434" s="140">
        <v>0</v>
      </c>
      <c r="I434" s="140">
        <v>0</v>
      </c>
      <c r="J434" s="140">
        <v>25.822844</v>
      </c>
      <c r="WZS434" s="265"/>
      <c r="WZT434" s="265"/>
      <c r="WZU434" s="265"/>
      <c r="WZV434" s="265"/>
      <c r="WZW434" s="265"/>
    </row>
    <row r="435" spans="1:15 16243:16247" s="263" customFormat="1" x14ac:dyDescent="0.2">
      <c r="A435" s="265"/>
      <c r="B435" s="341" t="s">
        <v>840</v>
      </c>
      <c r="C435" s="140">
        <v>523.79999999999995</v>
      </c>
      <c r="D435" s="140">
        <v>0</v>
      </c>
      <c r="E435" s="140">
        <v>0</v>
      </c>
      <c r="F435" s="140">
        <v>523.79999999999995</v>
      </c>
      <c r="G435" s="140">
        <v>773.8</v>
      </c>
      <c r="H435" s="140">
        <v>0</v>
      </c>
      <c r="I435" s="140">
        <v>0</v>
      </c>
      <c r="J435" s="140">
        <v>773.8</v>
      </c>
      <c r="WZS435" s="265"/>
      <c r="WZT435" s="265"/>
      <c r="WZU435" s="265"/>
      <c r="WZV435" s="265"/>
      <c r="WZW435" s="265"/>
    </row>
    <row r="436" spans="1:15 16243:16247" x14ac:dyDescent="0.2">
      <c r="B436" s="328" t="s">
        <v>695</v>
      </c>
      <c r="C436" s="266">
        <v>523.79999999999995</v>
      </c>
      <c r="D436" s="266">
        <v>0</v>
      </c>
      <c r="E436" s="266">
        <v>0</v>
      </c>
      <c r="F436" s="266">
        <v>523.79999999999995</v>
      </c>
      <c r="G436" s="266">
        <v>773.8</v>
      </c>
      <c r="H436" s="266">
        <v>0</v>
      </c>
      <c r="I436" s="266">
        <v>0</v>
      </c>
      <c r="J436" s="266">
        <v>773.8</v>
      </c>
    </row>
    <row r="437" spans="1:15 16243:16247" s="263" customFormat="1" x14ac:dyDescent="0.2">
      <c r="A437" s="265"/>
      <c r="B437" s="341" t="s">
        <v>875</v>
      </c>
      <c r="C437" s="140">
        <f t="shared" ref="C437:J437" si="29">SUM(C438:C449)</f>
        <v>6258.6707959999994</v>
      </c>
      <c r="D437" s="140">
        <f t="shared" si="29"/>
        <v>0</v>
      </c>
      <c r="E437" s="140">
        <f t="shared" si="29"/>
        <v>458.5</v>
      </c>
      <c r="F437" s="140">
        <f t="shared" si="29"/>
        <v>6717.1707959999994</v>
      </c>
      <c r="G437" s="140">
        <f t="shared" si="29"/>
        <v>7404.073894000001</v>
      </c>
      <c r="H437" s="140">
        <f t="shared" si="29"/>
        <v>-246.6</v>
      </c>
      <c r="I437" s="140">
        <f t="shared" si="29"/>
        <v>524.25474599999995</v>
      </c>
      <c r="J437" s="140">
        <f t="shared" si="29"/>
        <v>7681.7286400000003</v>
      </c>
      <c r="L437" s="101"/>
      <c r="M437" s="101"/>
      <c r="N437" s="101"/>
      <c r="O437" s="101"/>
      <c r="WZS437" s="265"/>
      <c r="WZT437" s="265"/>
      <c r="WZU437" s="265"/>
      <c r="WZV437" s="265"/>
      <c r="WZW437" s="265"/>
    </row>
    <row r="438" spans="1:15 16243:16247" x14ac:dyDescent="0.2">
      <c r="B438" s="279" t="s">
        <v>697</v>
      </c>
      <c r="C438" s="266">
        <v>2000</v>
      </c>
      <c r="D438" s="266">
        <v>0</v>
      </c>
      <c r="E438" s="266">
        <v>0</v>
      </c>
      <c r="F438" s="266">
        <v>2000</v>
      </c>
      <c r="G438" s="266">
        <v>2000</v>
      </c>
      <c r="H438" s="266">
        <v>0</v>
      </c>
      <c r="I438" s="266">
        <v>0</v>
      </c>
      <c r="J438" s="266">
        <v>2000</v>
      </c>
      <c r="L438" s="101"/>
      <c r="M438" s="101"/>
      <c r="N438" s="101"/>
      <c r="O438" s="101"/>
    </row>
    <row r="439" spans="1:15 16243:16247" x14ac:dyDescent="0.2">
      <c r="B439" s="279" t="s">
        <v>696</v>
      </c>
      <c r="C439" s="266">
        <v>287.40100000000001</v>
      </c>
      <c r="D439" s="266">
        <v>-10</v>
      </c>
      <c r="E439" s="266">
        <v>146.5</v>
      </c>
      <c r="F439" s="266">
        <v>423.90100000000001</v>
      </c>
      <c r="G439" s="266">
        <v>287.40100000000001</v>
      </c>
      <c r="H439" s="266">
        <v>-10</v>
      </c>
      <c r="I439" s="266">
        <v>146.5</v>
      </c>
      <c r="J439" s="266">
        <v>423.90100000000001</v>
      </c>
    </row>
    <row r="440" spans="1:15 16243:16247" ht="38.25" x14ac:dyDescent="0.2">
      <c r="B440" s="279" t="s">
        <v>769</v>
      </c>
      <c r="C440" s="266">
        <v>361.10559999999998</v>
      </c>
      <c r="D440" s="266">
        <v>0</v>
      </c>
      <c r="E440" s="266">
        <v>0</v>
      </c>
      <c r="F440" s="266">
        <v>361.10559999999998</v>
      </c>
      <c r="G440" s="266">
        <v>361.10559999999998</v>
      </c>
      <c r="H440" s="266">
        <v>0</v>
      </c>
      <c r="I440" s="266">
        <v>0</v>
      </c>
      <c r="J440" s="266">
        <v>361.10559999999998</v>
      </c>
      <c r="L440" s="101"/>
      <c r="M440" s="101"/>
      <c r="N440" s="101"/>
      <c r="O440" s="101"/>
    </row>
    <row r="441" spans="1:15 16243:16247" ht="25.5" x14ac:dyDescent="0.2">
      <c r="B441" s="279" t="s">
        <v>565</v>
      </c>
      <c r="C441" s="266">
        <v>1100</v>
      </c>
      <c r="D441" s="266">
        <v>0</v>
      </c>
      <c r="E441" s="266">
        <v>0</v>
      </c>
      <c r="F441" s="266">
        <v>1100</v>
      </c>
      <c r="G441" s="266">
        <v>1110</v>
      </c>
      <c r="H441" s="266">
        <v>0</v>
      </c>
      <c r="I441" s="266">
        <v>0</v>
      </c>
      <c r="J441" s="266">
        <v>1110</v>
      </c>
      <c r="L441" s="101"/>
      <c r="M441" s="101"/>
      <c r="N441" s="101"/>
      <c r="O441" s="101"/>
    </row>
    <row r="442" spans="1:15 16243:16247" ht="26.25" customHeight="1" x14ac:dyDescent="0.2">
      <c r="B442" s="279" t="s">
        <v>699</v>
      </c>
      <c r="C442" s="266">
        <v>930</v>
      </c>
      <c r="D442" s="266">
        <v>0</v>
      </c>
      <c r="E442" s="266">
        <v>0</v>
      </c>
      <c r="F442" s="266">
        <v>930</v>
      </c>
      <c r="G442" s="266">
        <v>930</v>
      </c>
      <c r="H442" s="266">
        <v>0</v>
      </c>
      <c r="I442" s="266">
        <v>0</v>
      </c>
      <c r="J442" s="266">
        <v>930</v>
      </c>
      <c r="L442" s="101"/>
      <c r="M442" s="101"/>
      <c r="N442" s="101"/>
      <c r="O442" s="101"/>
    </row>
    <row r="443" spans="1:15 16243:16247" x14ac:dyDescent="0.2">
      <c r="B443" s="279" t="s">
        <v>698</v>
      </c>
      <c r="C443" s="266">
        <v>835.22879399999999</v>
      </c>
      <c r="D443" s="266">
        <v>0</v>
      </c>
      <c r="E443" s="266">
        <v>0</v>
      </c>
      <c r="F443" s="266">
        <v>835.22879399999999</v>
      </c>
      <c r="G443" s="266">
        <v>944.24481900000001</v>
      </c>
      <c r="H443" s="266">
        <v>0</v>
      </c>
      <c r="I443" s="266">
        <v>0</v>
      </c>
      <c r="J443" s="266">
        <v>944.24481900000001</v>
      </c>
    </row>
    <row r="444" spans="1:15 16243:16247" ht="38.25" x14ac:dyDescent="0.2">
      <c r="B444" s="279" t="s">
        <v>767</v>
      </c>
      <c r="C444" s="266">
        <v>700</v>
      </c>
      <c r="D444" s="266">
        <v>0</v>
      </c>
      <c r="E444" s="266">
        <v>0</v>
      </c>
      <c r="F444" s="266">
        <v>700</v>
      </c>
      <c r="G444" s="266">
        <v>700</v>
      </c>
      <c r="H444" s="266">
        <v>0</v>
      </c>
      <c r="I444" s="266">
        <v>0</v>
      </c>
      <c r="J444" s="266">
        <v>700</v>
      </c>
    </row>
    <row r="445" spans="1:15 16243:16247" ht="25.5" x14ac:dyDescent="0.2">
      <c r="B445" s="279" t="s">
        <v>122</v>
      </c>
      <c r="C445" s="266">
        <v>0</v>
      </c>
      <c r="D445" s="266">
        <v>0</v>
      </c>
      <c r="E445" s="266">
        <v>250</v>
      </c>
      <c r="F445" s="266">
        <v>250</v>
      </c>
      <c r="G445" s="266">
        <v>0</v>
      </c>
      <c r="H445" s="266">
        <v>0</v>
      </c>
      <c r="I445" s="266">
        <v>250</v>
      </c>
      <c r="J445" s="266">
        <v>250</v>
      </c>
    </row>
    <row r="446" spans="1:15 16243:16247" ht="59.25" customHeight="1" x14ac:dyDescent="0.2">
      <c r="B446" s="279" t="s">
        <v>770</v>
      </c>
      <c r="C446" s="266">
        <v>32.799999999999997</v>
      </c>
      <c r="D446" s="266">
        <v>0</v>
      </c>
      <c r="E446" s="266">
        <v>30</v>
      </c>
      <c r="F446" s="266">
        <v>62.8</v>
      </c>
      <c r="G446" s="266">
        <v>32.799999999999997</v>
      </c>
      <c r="H446" s="266">
        <v>0</v>
      </c>
      <c r="I446" s="266">
        <v>30</v>
      </c>
      <c r="J446" s="266">
        <v>62.8</v>
      </c>
      <c r="L446" s="101"/>
      <c r="M446" s="101"/>
      <c r="N446" s="101"/>
      <c r="O446" s="101"/>
    </row>
    <row r="447" spans="1:15 16243:16247" ht="38.25" x14ac:dyDescent="0.2">
      <c r="B447" s="279" t="s">
        <v>768</v>
      </c>
      <c r="C447" s="266">
        <v>0</v>
      </c>
      <c r="D447" s="266">
        <v>10</v>
      </c>
      <c r="E447" s="266">
        <v>0</v>
      </c>
      <c r="F447" s="266">
        <v>10</v>
      </c>
      <c r="G447" s="266">
        <v>423</v>
      </c>
      <c r="H447" s="266">
        <v>10</v>
      </c>
      <c r="I447" s="266">
        <v>0</v>
      </c>
      <c r="J447" s="266">
        <v>433</v>
      </c>
    </row>
    <row r="448" spans="1:15 16243:16247" ht="25.5" x14ac:dyDescent="0.2">
      <c r="B448" s="279" t="s">
        <v>901</v>
      </c>
      <c r="C448" s="266">
        <v>0</v>
      </c>
      <c r="D448" s="266">
        <v>0</v>
      </c>
      <c r="E448" s="266">
        <v>0</v>
      </c>
      <c r="F448" s="266">
        <v>0</v>
      </c>
      <c r="G448" s="266">
        <v>603.38707299999999</v>
      </c>
      <c r="H448" s="266">
        <v>-246.6</v>
      </c>
      <c r="I448" s="266">
        <v>65.754746000000011</v>
      </c>
      <c r="J448" s="266">
        <v>422.54181899999998</v>
      </c>
    </row>
    <row r="449" spans="1:15 16243:16247" x14ac:dyDescent="0.2">
      <c r="B449" s="279" t="s">
        <v>896</v>
      </c>
      <c r="C449" s="266">
        <v>12.135401999999885</v>
      </c>
      <c r="D449" s="266">
        <v>0</v>
      </c>
      <c r="E449" s="266">
        <v>32</v>
      </c>
      <c r="F449" s="266">
        <v>44.1354019999999</v>
      </c>
      <c r="G449" s="266">
        <v>12.135402000000795</v>
      </c>
      <c r="H449" s="266">
        <v>0</v>
      </c>
      <c r="I449" s="266">
        <v>31.99999999999989</v>
      </c>
      <c r="J449" s="266">
        <v>44.1354019999999</v>
      </c>
    </row>
    <row r="450" spans="1:15 16243:16247" s="263" customFormat="1" x14ac:dyDescent="0.2">
      <c r="A450" s="265"/>
      <c r="B450" s="264" t="s">
        <v>121</v>
      </c>
      <c r="C450" s="264">
        <f t="shared" ref="C450:J450" si="30">SUM(C451:C458)</f>
        <v>2969.52</v>
      </c>
      <c r="D450" s="264">
        <f t="shared" si="30"/>
        <v>0</v>
      </c>
      <c r="E450" s="264">
        <f t="shared" si="30"/>
        <v>223</v>
      </c>
      <c r="F450" s="264">
        <f t="shared" si="30"/>
        <v>3192.52</v>
      </c>
      <c r="G450" s="264">
        <f t="shared" si="30"/>
        <v>29979.52</v>
      </c>
      <c r="H450" s="264">
        <f t="shared" si="30"/>
        <v>0</v>
      </c>
      <c r="I450" s="264">
        <f t="shared" si="30"/>
        <v>223</v>
      </c>
      <c r="J450" s="264">
        <f t="shared" si="30"/>
        <v>30202.52</v>
      </c>
      <c r="L450" s="101"/>
      <c r="M450" s="101"/>
      <c r="N450" s="101"/>
      <c r="O450" s="101"/>
      <c r="WZS450" s="265"/>
      <c r="WZT450" s="265"/>
      <c r="WZU450" s="265"/>
      <c r="WZV450" s="265"/>
      <c r="WZW450" s="265"/>
    </row>
    <row r="451" spans="1:15 16243:16247" ht="29.25" customHeight="1" x14ac:dyDescent="0.2">
      <c r="B451" s="279" t="s">
        <v>566</v>
      </c>
      <c r="C451" s="266">
        <v>2400</v>
      </c>
      <c r="D451" s="266">
        <v>0</v>
      </c>
      <c r="E451" s="266">
        <v>0</v>
      </c>
      <c r="F451" s="266">
        <v>2400</v>
      </c>
      <c r="G451" s="266">
        <v>2400</v>
      </c>
      <c r="H451" s="266">
        <v>0</v>
      </c>
      <c r="I451" s="266">
        <v>0</v>
      </c>
      <c r="J451" s="266">
        <v>2400</v>
      </c>
      <c r="L451" s="101"/>
      <c r="M451" s="101"/>
      <c r="N451" s="101"/>
      <c r="O451" s="101"/>
    </row>
    <row r="452" spans="1:15 16243:16247" ht="25.5" x14ac:dyDescent="0.2">
      <c r="B452" s="279" t="s">
        <v>584</v>
      </c>
      <c r="C452" s="266">
        <v>343</v>
      </c>
      <c r="D452" s="266">
        <v>0</v>
      </c>
      <c r="E452" s="266">
        <v>0</v>
      </c>
      <c r="F452" s="266">
        <v>343</v>
      </c>
      <c r="G452" s="266">
        <v>343</v>
      </c>
      <c r="H452" s="266">
        <v>0</v>
      </c>
      <c r="I452" s="266">
        <v>0</v>
      </c>
      <c r="J452" s="266">
        <v>343</v>
      </c>
      <c r="L452" s="101"/>
      <c r="M452" s="101"/>
      <c r="N452" s="101"/>
      <c r="O452" s="101"/>
    </row>
    <row r="453" spans="1:15 16243:16247" ht="38.25" x14ac:dyDescent="0.2">
      <c r="B453" s="279" t="s">
        <v>494</v>
      </c>
      <c r="C453" s="266">
        <v>91.52</v>
      </c>
      <c r="D453" s="266">
        <v>0</v>
      </c>
      <c r="E453" s="266">
        <v>0</v>
      </c>
      <c r="F453" s="266">
        <v>91.52</v>
      </c>
      <c r="G453" s="266">
        <v>91.52</v>
      </c>
      <c r="H453" s="266">
        <v>0</v>
      </c>
      <c r="I453" s="266">
        <v>0</v>
      </c>
      <c r="J453" s="266">
        <v>91.52</v>
      </c>
      <c r="L453" s="101"/>
      <c r="M453" s="101"/>
      <c r="N453" s="101"/>
      <c r="O453" s="101"/>
    </row>
    <row r="454" spans="1:15 16243:16247" x14ac:dyDescent="0.2">
      <c r="B454" s="279" t="s">
        <v>546</v>
      </c>
      <c r="C454" s="266">
        <v>105</v>
      </c>
      <c r="D454" s="266">
        <v>0</v>
      </c>
      <c r="E454" s="266">
        <v>160</v>
      </c>
      <c r="F454" s="266">
        <v>265</v>
      </c>
      <c r="G454" s="266">
        <v>115</v>
      </c>
      <c r="H454" s="266">
        <v>0</v>
      </c>
      <c r="I454" s="266">
        <v>160</v>
      </c>
      <c r="J454" s="266">
        <v>275</v>
      </c>
      <c r="L454" s="101"/>
      <c r="M454" s="101"/>
      <c r="N454" s="101"/>
      <c r="O454" s="101"/>
    </row>
    <row r="455" spans="1:15 16243:16247" ht="38.25" x14ac:dyDescent="0.2">
      <c r="B455" s="279" t="s">
        <v>771</v>
      </c>
      <c r="C455" s="266">
        <v>0</v>
      </c>
      <c r="D455" s="266">
        <v>0</v>
      </c>
      <c r="E455" s="266">
        <v>0</v>
      </c>
      <c r="F455" s="266">
        <v>0</v>
      </c>
      <c r="G455" s="266">
        <v>2000</v>
      </c>
      <c r="H455" s="266">
        <v>0</v>
      </c>
      <c r="I455" s="266">
        <v>0</v>
      </c>
      <c r="J455" s="266">
        <v>2000</v>
      </c>
      <c r="L455" s="101"/>
      <c r="M455" s="101"/>
      <c r="N455" s="101"/>
      <c r="O455" s="101"/>
    </row>
    <row r="456" spans="1:15 16243:16247" x14ac:dyDescent="0.2">
      <c r="B456" s="279" t="s">
        <v>701</v>
      </c>
      <c r="C456" s="266">
        <v>0</v>
      </c>
      <c r="D456" s="266">
        <v>0</v>
      </c>
      <c r="E456" s="266">
        <v>0</v>
      </c>
      <c r="F456" s="266">
        <v>0</v>
      </c>
      <c r="G456" s="266">
        <v>24500</v>
      </c>
      <c r="H456" s="266">
        <v>0</v>
      </c>
      <c r="I456" s="266">
        <v>0</v>
      </c>
      <c r="J456" s="266">
        <v>24500</v>
      </c>
      <c r="L456" s="101"/>
      <c r="M456" s="101"/>
      <c r="N456" s="101"/>
      <c r="O456" s="101"/>
    </row>
    <row r="457" spans="1:15 16243:16247" ht="41.25" customHeight="1" x14ac:dyDescent="0.2">
      <c r="B457" s="279" t="s">
        <v>702</v>
      </c>
      <c r="C457" s="266">
        <v>0</v>
      </c>
      <c r="D457" s="266">
        <v>0</v>
      </c>
      <c r="E457" s="266">
        <v>0</v>
      </c>
      <c r="F457" s="266">
        <v>0</v>
      </c>
      <c r="G457" s="266">
        <v>500</v>
      </c>
      <c r="H457" s="266">
        <v>0</v>
      </c>
      <c r="I457" s="266">
        <v>0</v>
      </c>
      <c r="J457" s="266">
        <v>500</v>
      </c>
      <c r="L457" s="101"/>
      <c r="M457" s="101"/>
      <c r="N457" s="101"/>
      <c r="O457" s="101"/>
    </row>
    <row r="458" spans="1:15 16243:16247" x14ac:dyDescent="0.2">
      <c r="B458" s="279" t="s">
        <v>711</v>
      </c>
      <c r="C458" s="266">
        <v>30</v>
      </c>
      <c r="D458" s="266">
        <v>0</v>
      </c>
      <c r="E458" s="266">
        <v>63</v>
      </c>
      <c r="F458" s="266">
        <v>93</v>
      </c>
      <c r="G458" s="266">
        <v>30</v>
      </c>
      <c r="H458" s="266">
        <v>0</v>
      </c>
      <c r="I458" s="266">
        <v>63</v>
      </c>
      <c r="J458" s="266">
        <v>93</v>
      </c>
      <c r="L458" s="101"/>
      <c r="M458" s="101"/>
      <c r="N458" s="101"/>
      <c r="O458" s="101"/>
    </row>
    <row r="459" spans="1:15 16243:16247" s="263" customFormat="1" x14ac:dyDescent="0.2">
      <c r="A459" s="265"/>
      <c r="B459" s="264" t="s">
        <v>123</v>
      </c>
      <c r="C459" s="264">
        <f t="shared" ref="C459:J459" si="31">C297+C310+C374+C378+C416+C418+C421+C450</f>
        <v>66069.536349999995</v>
      </c>
      <c r="D459" s="264">
        <f t="shared" si="31"/>
        <v>-21.93</v>
      </c>
      <c r="E459" s="264">
        <f t="shared" si="31"/>
        <v>45812.094987999997</v>
      </c>
      <c r="F459" s="264">
        <f t="shared" si="31"/>
        <v>111859.70133800001</v>
      </c>
      <c r="G459" s="264">
        <f t="shared" si="31"/>
        <v>92889.96757600001</v>
      </c>
      <c r="H459" s="264">
        <f t="shared" si="31"/>
        <v>-268.52999999999997</v>
      </c>
      <c r="I459" s="264">
        <f t="shared" si="31"/>
        <v>42677.849733999996</v>
      </c>
      <c r="J459" s="264">
        <f t="shared" si="31"/>
        <v>135299.28730999999</v>
      </c>
      <c r="WZS459" s="265"/>
      <c r="WZT459" s="265"/>
      <c r="WZU459" s="265"/>
      <c r="WZV459" s="265"/>
      <c r="WZW459" s="265"/>
    </row>
    <row r="460" spans="1:15 16243:16247" s="263" customFormat="1" x14ac:dyDescent="0.2">
      <c r="A460" s="265"/>
      <c r="B460" s="264" t="s">
        <v>814</v>
      </c>
      <c r="C460" s="264">
        <f t="shared" ref="C460:J460" si="32">C459+C293</f>
        <v>696175.78393599985</v>
      </c>
      <c r="D460" s="264">
        <f t="shared" si="32"/>
        <v>5251.1500860000006</v>
      </c>
      <c r="E460" s="264">
        <f t="shared" si="32"/>
        <v>72035.003341000003</v>
      </c>
      <c r="F460" s="264">
        <f t="shared" si="32"/>
        <v>773461.937363</v>
      </c>
      <c r="G460" s="264">
        <f t="shared" si="32"/>
        <v>738916.00022500008</v>
      </c>
      <c r="H460" s="264">
        <f t="shared" si="32"/>
        <v>5004.5500860000011</v>
      </c>
      <c r="I460" s="264">
        <f t="shared" si="32"/>
        <v>68900.758086999995</v>
      </c>
      <c r="J460" s="264">
        <f t="shared" si="32"/>
        <v>812821.30839799996</v>
      </c>
      <c r="WZS460" s="265"/>
      <c r="WZT460" s="265"/>
      <c r="WZU460" s="265"/>
      <c r="WZV460" s="265"/>
      <c r="WZW460" s="265"/>
    </row>
    <row r="461" spans="1:15 16243:16247" s="263" customFormat="1" x14ac:dyDescent="0.2">
      <c r="A461" s="265"/>
      <c r="B461" s="264" t="s">
        <v>815</v>
      </c>
      <c r="C461" s="264">
        <f t="shared" ref="C461:J461" si="33">C460-C237</f>
        <v>614668.69270699983</v>
      </c>
      <c r="D461" s="264">
        <f t="shared" si="33"/>
        <v>5251.1500860000006</v>
      </c>
      <c r="E461" s="264">
        <f t="shared" si="33"/>
        <v>72035.003341000003</v>
      </c>
      <c r="F461" s="264">
        <f t="shared" si="33"/>
        <v>691954.84613399999</v>
      </c>
      <c r="G461" s="264">
        <f t="shared" si="33"/>
        <v>657408.90899600007</v>
      </c>
      <c r="H461" s="264">
        <f t="shared" si="33"/>
        <v>5004.5500860000011</v>
      </c>
      <c r="I461" s="264">
        <f t="shared" si="33"/>
        <v>68900.758086999995</v>
      </c>
      <c r="J461" s="264">
        <f t="shared" si="33"/>
        <v>731314.21716899995</v>
      </c>
      <c r="WZS461" s="265"/>
      <c r="WZT461" s="265"/>
      <c r="WZU461" s="265"/>
      <c r="WZV461" s="265"/>
      <c r="WZW461" s="265"/>
    </row>
    <row r="462" spans="1:15 16243:16247" s="263" customFormat="1" x14ac:dyDescent="0.2">
      <c r="A462" s="265"/>
      <c r="B462" s="264" t="s">
        <v>124</v>
      </c>
      <c r="C462" s="264">
        <f t="shared" ref="C462:J462" si="34">SUM(C463:C469)</f>
        <v>287235.470202</v>
      </c>
      <c r="D462" s="264">
        <f t="shared" si="34"/>
        <v>0</v>
      </c>
      <c r="E462" s="264">
        <f t="shared" si="34"/>
        <v>0</v>
      </c>
      <c r="F462" s="264">
        <f t="shared" si="34"/>
        <v>287235.470202</v>
      </c>
      <c r="G462" s="264">
        <f t="shared" si="34"/>
        <v>287365.455159</v>
      </c>
      <c r="H462" s="264">
        <f t="shared" si="34"/>
        <v>0</v>
      </c>
      <c r="I462" s="264">
        <f t="shared" si="34"/>
        <v>0</v>
      </c>
      <c r="J462" s="264">
        <f t="shared" si="34"/>
        <v>287365.455159</v>
      </c>
      <c r="WZS462" s="265"/>
      <c r="WZT462" s="265"/>
      <c r="WZU462" s="265"/>
      <c r="WZV462" s="265"/>
      <c r="WZW462" s="265"/>
    </row>
    <row r="463" spans="1:15 16243:16247" x14ac:dyDescent="0.2">
      <c r="B463" s="270" t="s">
        <v>129</v>
      </c>
      <c r="C463" s="266">
        <v>285003</v>
      </c>
      <c r="D463" s="266">
        <v>0</v>
      </c>
      <c r="E463" s="266">
        <v>0</v>
      </c>
      <c r="F463" s="266">
        <v>285003</v>
      </c>
      <c r="G463" s="266">
        <v>285132.98495700001</v>
      </c>
      <c r="H463" s="266">
        <v>0</v>
      </c>
      <c r="I463" s="266">
        <v>0</v>
      </c>
      <c r="J463" s="266">
        <v>285132.98495700001</v>
      </c>
      <c r="L463" s="117"/>
      <c r="M463" s="117"/>
    </row>
    <row r="464" spans="1:15 16243:16247" x14ac:dyDescent="0.2">
      <c r="B464" s="270" t="s">
        <v>772</v>
      </c>
      <c r="C464" s="266">
        <v>962.22647600000005</v>
      </c>
      <c r="D464" s="266">
        <v>0</v>
      </c>
      <c r="E464" s="266">
        <v>0</v>
      </c>
      <c r="F464" s="266">
        <v>962.22647600000005</v>
      </c>
      <c r="G464" s="266">
        <v>962.22647600000005</v>
      </c>
      <c r="H464" s="266">
        <v>0</v>
      </c>
      <c r="I464" s="266">
        <v>0</v>
      </c>
      <c r="J464" s="266">
        <v>962.22647600000005</v>
      </c>
    </row>
    <row r="465" spans="1:10 16243:16247" x14ac:dyDescent="0.2">
      <c r="B465" s="270" t="s">
        <v>126</v>
      </c>
      <c r="C465" s="266">
        <v>659.06352600000002</v>
      </c>
      <c r="D465" s="266">
        <v>0</v>
      </c>
      <c r="E465" s="266">
        <v>0</v>
      </c>
      <c r="F465" s="266">
        <v>659.06352600000002</v>
      </c>
      <c r="G465" s="266">
        <v>659.06352600000002</v>
      </c>
      <c r="H465" s="266">
        <v>0</v>
      </c>
      <c r="I465" s="266">
        <v>0</v>
      </c>
      <c r="J465" s="266">
        <v>659.06352600000002</v>
      </c>
    </row>
    <row r="466" spans="1:10 16243:16247" x14ac:dyDescent="0.2">
      <c r="B466" s="270" t="s">
        <v>128</v>
      </c>
      <c r="C466" s="266">
        <v>600</v>
      </c>
      <c r="D466" s="266">
        <v>0</v>
      </c>
      <c r="E466" s="266">
        <v>0</v>
      </c>
      <c r="F466" s="266">
        <v>600</v>
      </c>
      <c r="G466" s="266">
        <v>600</v>
      </c>
      <c r="H466" s="266">
        <v>0</v>
      </c>
      <c r="I466" s="266">
        <v>0</v>
      </c>
      <c r="J466" s="266">
        <v>600</v>
      </c>
    </row>
    <row r="467" spans="1:10 16243:16247" x14ac:dyDescent="0.2">
      <c r="B467" s="270" t="s">
        <v>13</v>
      </c>
      <c r="C467" s="266">
        <v>6.71</v>
      </c>
      <c r="D467" s="266">
        <v>0</v>
      </c>
      <c r="E467" s="266">
        <v>0</v>
      </c>
      <c r="F467" s="266">
        <v>6.71</v>
      </c>
      <c r="G467" s="266">
        <v>6.71</v>
      </c>
      <c r="H467" s="266">
        <v>0</v>
      </c>
      <c r="I467" s="266">
        <v>0</v>
      </c>
      <c r="J467" s="266">
        <v>6.71</v>
      </c>
    </row>
    <row r="468" spans="1:10 16243:16247" x14ac:dyDescent="0.2">
      <c r="B468" s="270" t="s">
        <v>127</v>
      </c>
      <c r="C468" s="266">
        <v>4.3701999999999996</v>
      </c>
      <c r="D468" s="266">
        <v>0</v>
      </c>
      <c r="E468" s="266">
        <v>0</v>
      </c>
      <c r="F468" s="266">
        <v>4.3701999999999996</v>
      </c>
      <c r="G468" s="266">
        <v>4.3701999999999996</v>
      </c>
      <c r="H468" s="266">
        <v>0</v>
      </c>
      <c r="I468" s="266">
        <v>0</v>
      </c>
      <c r="J468" s="266">
        <v>4.3701999999999996</v>
      </c>
    </row>
    <row r="469" spans="1:10 16243:16247" x14ac:dyDescent="0.2">
      <c r="B469" s="270" t="s">
        <v>585</v>
      </c>
      <c r="C469" s="280">
        <v>0.1</v>
      </c>
      <c r="D469" s="280">
        <v>0</v>
      </c>
      <c r="E469" s="280">
        <v>0</v>
      </c>
      <c r="F469" s="280">
        <v>0.1</v>
      </c>
      <c r="G469" s="280">
        <v>0.1</v>
      </c>
      <c r="H469" s="280">
        <v>0</v>
      </c>
      <c r="I469" s="280">
        <v>0</v>
      </c>
      <c r="J469" s="280">
        <v>0.1</v>
      </c>
    </row>
    <row r="470" spans="1:10 16243:16247" s="263" customFormat="1" x14ac:dyDescent="0.2">
      <c r="A470" s="265"/>
      <c r="B470" s="264" t="s">
        <v>130</v>
      </c>
      <c r="C470" s="264">
        <f>+C460+C462</f>
        <v>983411.25413799984</v>
      </c>
      <c r="D470" s="264">
        <f t="shared" ref="D470:J470" si="35">+D460+D462</f>
        <v>5251.1500860000006</v>
      </c>
      <c r="E470" s="264">
        <f t="shared" si="35"/>
        <v>72035.003341000003</v>
      </c>
      <c r="F470" s="264">
        <f t="shared" si="35"/>
        <v>1060697.407565</v>
      </c>
      <c r="G470" s="264">
        <f t="shared" si="35"/>
        <v>1026281.4553840001</v>
      </c>
      <c r="H470" s="264">
        <f t="shared" si="35"/>
        <v>5004.5500860000011</v>
      </c>
      <c r="I470" s="264">
        <f t="shared" si="35"/>
        <v>68900.758086999995</v>
      </c>
      <c r="J470" s="264">
        <f t="shared" si="35"/>
        <v>1100186.7635570001</v>
      </c>
      <c r="WZS470" s="265"/>
      <c r="WZT470" s="265"/>
      <c r="WZU470" s="265"/>
      <c r="WZV470" s="265"/>
      <c r="WZW470" s="265"/>
    </row>
    <row r="471" spans="1:10 16243:16247" ht="44.25" customHeight="1" x14ac:dyDescent="0.2">
      <c r="B471" s="440" t="s">
        <v>708</v>
      </c>
      <c r="C471" s="440"/>
      <c r="D471" s="440"/>
      <c r="E471" s="440"/>
      <c r="F471" s="440"/>
      <c r="G471" s="440"/>
      <c r="H471" s="440"/>
      <c r="I471" s="440"/>
      <c r="J471" s="440"/>
    </row>
    <row r="472" spans="1:10 16243:16247" x14ac:dyDescent="0.2">
      <c r="C472" s="128"/>
      <c r="D472" s="128"/>
      <c r="E472" s="128"/>
      <c r="F472" s="128"/>
      <c r="G472" s="128"/>
      <c r="H472" s="128"/>
      <c r="I472" s="128"/>
      <c r="J472" s="128"/>
    </row>
    <row r="473" spans="1:10 16243:16247" ht="18.75" customHeight="1" x14ac:dyDescent="0.2">
      <c r="C473" s="117"/>
      <c r="D473" s="117"/>
      <c r="E473" s="117"/>
      <c r="F473" s="117"/>
      <c r="G473" s="117"/>
      <c r="H473" s="117"/>
      <c r="I473" s="117"/>
      <c r="J473" s="117"/>
    </row>
    <row r="474" spans="1:10 16243:16247" x14ac:dyDescent="0.2">
      <c r="B474" s="265"/>
      <c r="I474" s="1"/>
      <c r="J474" s="122"/>
    </row>
    <row r="475" spans="1:10 16243:16247" x14ac:dyDescent="0.2">
      <c r="B475" s="265"/>
      <c r="C475" s="377"/>
      <c r="D475" s="377"/>
      <c r="E475" s="377"/>
      <c r="F475" s="377"/>
      <c r="G475" s="377"/>
      <c r="H475" s="377"/>
      <c r="I475" s="377"/>
      <c r="J475" s="377"/>
    </row>
    <row r="476" spans="1:10 16243:16247" x14ac:dyDescent="0.2">
      <c r="B476" s="265"/>
      <c r="C476" s="121"/>
      <c r="D476" s="121"/>
      <c r="E476" s="121"/>
      <c r="F476" s="121"/>
      <c r="G476" s="121"/>
      <c r="H476" s="121"/>
      <c r="I476" s="121"/>
      <c r="J476" s="121"/>
    </row>
    <row r="477" spans="1:10 16243:16247" ht="58.5" customHeight="1" x14ac:dyDescent="0.2">
      <c r="B477" s="265"/>
      <c r="D477" s="128"/>
      <c r="E477" s="128"/>
      <c r="F477" s="1"/>
      <c r="J477" s="1"/>
    </row>
    <row r="479" spans="1:10 16243:16247" x14ac:dyDescent="0.2">
      <c r="B479" s="265"/>
      <c r="C479" s="102"/>
      <c r="D479" s="102"/>
      <c r="E479" s="102"/>
      <c r="G479" s="102"/>
      <c r="H479" s="102"/>
      <c r="I479" s="102"/>
    </row>
  </sheetData>
  <sortState ref="B371:J375">
    <sortCondition descending="1" ref="F371:F375"/>
  </sortState>
  <mergeCells count="5">
    <mergeCell ref="B471:J471"/>
    <mergeCell ref="C2:F2"/>
    <mergeCell ref="G2:J2"/>
    <mergeCell ref="C295:F295"/>
    <mergeCell ref="G295:J295"/>
  </mergeCells>
  <printOptions horizontalCentered="1" verticalCentered="1"/>
  <pageMargins left="0" right="0" top="0" bottom="0" header="0.31496062992125984" footer="0.31496062992125984"/>
  <pageSetup paperSize="9" scale="69" orientation="landscape" r:id="rId1"/>
  <rowBreaks count="9" manualBreakCount="9">
    <brk id="47" min="1" max="9" man="1"/>
    <brk id="102" min="1" max="9" man="1"/>
    <brk id="146" min="1" max="9" man="1"/>
    <brk id="201" min="1" max="9" man="1"/>
    <brk id="232" min="1" max="9" man="1"/>
    <brk id="328" min="1" max="9" man="1"/>
    <brk id="347" min="1" max="9" man="1"/>
    <brk id="375" min="1" max="9" man="1"/>
    <brk id="430" min="1" max="9" man="1"/>
  </row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X439"/>
  <sheetViews>
    <sheetView zoomScale="110" zoomScaleNormal="110" zoomScaleSheetLayoutView="90" workbookViewId="0">
      <selection activeCell="J29" sqref="J29"/>
    </sheetView>
  </sheetViews>
  <sheetFormatPr defaultColWidth="10.7109375" defaultRowHeight="12.75" x14ac:dyDescent="0.2"/>
  <cols>
    <col min="1" max="1" width="4.42578125" style="265" customWidth="1"/>
    <col min="2" max="2" width="50.28515625" style="110" customWidth="1"/>
    <col min="3" max="3" width="12.5703125" style="263" customWidth="1"/>
    <col min="4" max="4" width="13.85546875" style="263" customWidth="1"/>
    <col min="5" max="5" width="12.5703125" style="263" customWidth="1"/>
    <col min="6" max="6" width="14.28515625" style="263" customWidth="1"/>
    <col min="7" max="7" width="12.5703125" style="263" customWidth="1"/>
    <col min="8" max="8" width="14.28515625" style="263" customWidth="1"/>
    <col min="9" max="9" width="12.5703125" style="263" customWidth="1"/>
    <col min="10" max="10" width="14.28515625" style="263" customWidth="1"/>
    <col min="11" max="11" width="12.7109375" style="265" customWidth="1"/>
    <col min="12" max="16384" width="10.7109375" style="265"/>
  </cols>
  <sheetData>
    <row r="1" spans="1:10 16244:16248" ht="16.5" customHeight="1" x14ac:dyDescent="0.2">
      <c r="B1" s="116" t="s">
        <v>704</v>
      </c>
      <c r="C1" s="116"/>
      <c r="D1" s="116"/>
      <c r="E1" s="116"/>
      <c r="F1" s="116"/>
      <c r="G1" s="116"/>
      <c r="H1" s="116"/>
      <c r="I1" s="116"/>
      <c r="J1" s="116"/>
    </row>
    <row r="2" spans="1:10 16244:16248" s="263" customFormat="1" ht="18" customHeight="1" x14ac:dyDescent="0.2">
      <c r="A2" s="265"/>
      <c r="B2" s="109"/>
      <c r="C2" s="441" t="s">
        <v>604</v>
      </c>
      <c r="D2" s="442"/>
      <c r="E2" s="442"/>
      <c r="F2" s="443"/>
      <c r="G2" s="441" t="s">
        <v>605</v>
      </c>
      <c r="H2" s="442"/>
      <c r="I2" s="442"/>
      <c r="J2" s="443"/>
      <c r="WZT2" s="265"/>
      <c r="WZU2" s="265"/>
      <c r="WZV2" s="265"/>
      <c r="WZW2" s="265"/>
      <c r="WZX2" s="265"/>
    </row>
    <row r="3" spans="1:10 16244:16248" s="263" customFormat="1" ht="87" customHeight="1" x14ac:dyDescent="0.2">
      <c r="A3" s="265"/>
      <c r="B3" s="316" t="s">
        <v>0</v>
      </c>
      <c r="C3" s="6" t="s">
        <v>624</v>
      </c>
      <c r="D3" s="317" t="s">
        <v>707</v>
      </c>
      <c r="E3" s="6" t="s">
        <v>498</v>
      </c>
      <c r="F3" s="6" t="s">
        <v>703</v>
      </c>
      <c r="G3" s="6" t="s">
        <v>624</v>
      </c>
      <c r="H3" s="317" t="s">
        <v>707</v>
      </c>
      <c r="I3" s="6" t="s">
        <v>498</v>
      </c>
      <c r="J3" s="6" t="s">
        <v>703</v>
      </c>
      <c r="WZT3" s="265"/>
      <c r="WZU3" s="265"/>
      <c r="WZV3" s="265"/>
      <c r="WZW3" s="265"/>
      <c r="WZX3" s="265"/>
    </row>
    <row r="4" spans="1:10 16244:16248" s="263" customFormat="1" x14ac:dyDescent="0.2">
      <c r="A4" s="265"/>
      <c r="B4" s="107" t="s">
        <v>1</v>
      </c>
      <c r="C4" s="264">
        <f>C5+C6+C7+C8+C9+C11</f>
        <v>95698.446656</v>
      </c>
      <c r="D4" s="264">
        <f t="shared" ref="D4:J4" si="0">D5+D6+D7+D8+D9+D11</f>
        <v>0</v>
      </c>
      <c r="E4" s="264">
        <f t="shared" si="0"/>
        <v>1318.071416</v>
      </c>
      <c r="F4" s="264">
        <f t="shared" si="0"/>
        <v>97016.518072000006</v>
      </c>
      <c r="G4" s="264">
        <f t="shared" si="0"/>
        <v>95662.472855</v>
      </c>
      <c r="H4" s="264">
        <f t="shared" si="0"/>
        <v>0</v>
      </c>
      <c r="I4" s="264">
        <f t="shared" si="0"/>
        <v>1318.071416</v>
      </c>
      <c r="J4" s="264">
        <f t="shared" si="0"/>
        <v>96980.544270999992</v>
      </c>
      <c r="WZT4" s="265"/>
      <c r="WZU4" s="265"/>
      <c r="WZV4" s="265"/>
      <c r="WZW4" s="265"/>
      <c r="WZX4" s="265"/>
    </row>
    <row r="5" spans="1:10 16244:16248" s="263" customFormat="1" x14ac:dyDescent="0.2">
      <c r="A5" s="265"/>
      <c r="B5" s="312" t="s">
        <v>2</v>
      </c>
      <c r="C5" s="252">
        <v>61359.997541000012</v>
      </c>
      <c r="D5" s="252">
        <v>0</v>
      </c>
      <c r="E5" s="252">
        <v>609.97526800000003</v>
      </c>
      <c r="F5" s="252">
        <v>61969.972809000014</v>
      </c>
      <c r="G5" s="252">
        <v>61339.250970000008</v>
      </c>
      <c r="H5" s="252">
        <v>0</v>
      </c>
      <c r="I5" s="252">
        <v>609.97526800000003</v>
      </c>
      <c r="J5" s="252">
        <v>61949.22623800001</v>
      </c>
      <c r="WZT5" s="265"/>
      <c r="WZU5" s="265"/>
      <c r="WZV5" s="265"/>
      <c r="WZW5" s="265"/>
      <c r="WZX5" s="265"/>
    </row>
    <row r="6" spans="1:10 16244:16248" s="263" customFormat="1" x14ac:dyDescent="0.2">
      <c r="A6" s="265"/>
      <c r="B6" s="312" t="s">
        <v>3</v>
      </c>
      <c r="C6" s="252">
        <v>3646.4835010000002</v>
      </c>
      <c r="D6" s="252">
        <v>0</v>
      </c>
      <c r="E6" s="252">
        <v>416.6</v>
      </c>
      <c r="F6" s="252">
        <v>4063.0835010000001</v>
      </c>
      <c r="G6" s="252">
        <v>3646.4835010000002</v>
      </c>
      <c r="H6" s="252">
        <v>0</v>
      </c>
      <c r="I6" s="252">
        <v>416.6</v>
      </c>
      <c r="J6" s="252">
        <v>4063.0835010000001</v>
      </c>
      <c r="WZT6" s="265"/>
      <c r="WZU6" s="265"/>
      <c r="WZV6" s="265"/>
      <c r="WZW6" s="265"/>
      <c r="WZX6" s="265"/>
    </row>
    <row r="7" spans="1:10 16244:16248" s="263" customFormat="1" ht="27" customHeight="1" x14ac:dyDescent="0.2">
      <c r="A7" s="265"/>
      <c r="B7" s="312" t="s">
        <v>773</v>
      </c>
      <c r="C7" s="252">
        <v>317.46932700000002</v>
      </c>
      <c r="D7" s="252">
        <v>0</v>
      </c>
      <c r="E7" s="252">
        <v>166.53762399999999</v>
      </c>
      <c r="F7" s="252">
        <v>484.00695100000002</v>
      </c>
      <c r="G7" s="252">
        <v>317.46932700000002</v>
      </c>
      <c r="H7" s="252">
        <v>0</v>
      </c>
      <c r="I7" s="252">
        <v>166.53762399999999</v>
      </c>
      <c r="J7" s="252">
        <v>484.00695100000002</v>
      </c>
      <c r="WZT7" s="265"/>
      <c r="WZU7" s="265"/>
      <c r="WZV7" s="265"/>
      <c r="WZW7" s="265"/>
      <c r="WZX7" s="265"/>
    </row>
    <row r="8" spans="1:10 16244:16248" s="263" customFormat="1" x14ac:dyDescent="0.2">
      <c r="A8" s="265"/>
      <c r="B8" s="312" t="s">
        <v>4</v>
      </c>
      <c r="C8" s="252">
        <v>792.37859800000001</v>
      </c>
      <c r="D8" s="252">
        <v>0</v>
      </c>
      <c r="E8" s="252">
        <v>0</v>
      </c>
      <c r="F8" s="252">
        <v>792.37859800000001</v>
      </c>
      <c r="G8" s="252">
        <v>792.37859800000001</v>
      </c>
      <c r="H8" s="252">
        <v>0</v>
      </c>
      <c r="I8" s="252">
        <v>0</v>
      </c>
      <c r="J8" s="252">
        <v>792.37859800000001</v>
      </c>
      <c r="WZT8" s="265"/>
      <c r="WZU8" s="265"/>
      <c r="WZV8" s="265"/>
      <c r="WZW8" s="265"/>
      <c r="WZX8" s="265"/>
    </row>
    <row r="9" spans="1:10 16244:16248" s="263" customFormat="1" x14ac:dyDescent="0.2">
      <c r="A9" s="265"/>
      <c r="B9" s="312" t="s">
        <v>5</v>
      </c>
      <c r="C9" s="252">
        <v>28568.479595000001</v>
      </c>
      <c r="D9" s="252">
        <v>0</v>
      </c>
      <c r="E9" s="252">
        <v>124.958524</v>
      </c>
      <c r="F9" s="252">
        <v>28693.438119000002</v>
      </c>
      <c r="G9" s="252">
        <v>28553.252365</v>
      </c>
      <c r="H9" s="252">
        <v>0</v>
      </c>
      <c r="I9" s="252">
        <v>124.958524</v>
      </c>
      <c r="J9" s="252">
        <v>28678.210889000002</v>
      </c>
      <c r="WZT9" s="265"/>
      <c r="WZU9" s="265"/>
      <c r="WZV9" s="265"/>
      <c r="WZW9" s="265"/>
      <c r="WZX9" s="265"/>
    </row>
    <row r="10" spans="1:10 16244:16248" s="263" customFormat="1" x14ac:dyDescent="0.2">
      <c r="A10" s="265"/>
      <c r="B10" s="373" t="s">
        <v>6</v>
      </c>
      <c r="C10" s="253">
        <v>10800</v>
      </c>
      <c r="D10" s="253">
        <v>0</v>
      </c>
      <c r="E10" s="253">
        <v>0</v>
      </c>
      <c r="F10" s="253">
        <v>10800</v>
      </c>
      <c r="G10" s="253">
        <v>10800</v>
      </c>
      <c r="H10" s="253">
        <v>0</v>
      </c>
      <c r="I10" s="253">
        <v>0</v>
      </c>
      <c r="J10" s="253">
        <v>10800</v>
      </c>
      <c r="WZT10" s="265"/>
      <c r="WZU10" s="265"/>
      <c r="WZV10" s="265"/>
      <c r="WZW10" s="265"/>
      <c r="WZX10" s="265"/>
    </row>
    <row r="11" spans="1:10 16244:16248" s="263" customFormat="1" x14ac:dyDescent="0.2">
      <c r="A11" s="265"/>
      <c r="B11" s="312" t="s">
        <v>7</v>
      </c>
      <c r="C11" s="252">
        <v>1013.638094</v>
      </c>
      <c r="D11" s="252">
        <v>0</v>
      </c>
      <c r="E11" s="252">
        <v>0</v>
      </c>
      <c r="F11" s="252">
        <v>1013.638094</v>
      </c>
      <c r="G11" s="252">
        <v>1013.638094</v>
      </c>
      <c r="H11" s="252">
        <v>0</v>
      </c>
      <c r="I11" s="252">
        <v>0</v>
      </c>
      <c r="J11" s="252">
        <v>1013.638094</v>
      </c>
      <c r="WZT11" s="265"/>
      <c r="WZU11" s="265"/>
      <c r="WZV11" s="265"/>
      <c r="WZW11" s="265"/>
      <c r="WZX11" s="265"/>
    </row>
    <row r="12" spans="1:10 16244:16248" s="263" customFormat="1" x14ac:dyDescent="0.2">
      <c r="A12" s="265"/>
      <c r="B12" s="373" t="s">
        <v>8</v>
      </c>
      <c r="C12" s="253">
        <v>378.593886</v>
      </c>
      <c r="D12" s="253">
        <v>0</v>
      </c>
      <c r="E12" s="253">
        <v>0</v>
      </c>
      <c r="F12" s="253">
        <v>378.593886</v>
      </c>
      <c r="G12" s="253">
        <v>378.593886</v>
      </c>
      <c r="H12" s="253">
        <v>0</v>
      </c>
      <c r="I12" s="253">
        <v>0</v>
      </c>
      <c r="J12" s="253">
        <v>378.593886</v>
      </c>
      <c r="WZT12" s="265"/>
      <c r="WZU12" s="265"/>
      <c r="WZV12" s="265"/>
      <c r="WZW12" s="265"/>
      <c r="WZX12" s="265"/>
    </row>
    <row r="13" spans="1:10 16244:16248" s="263" customFormat="1" x14ac:dyDescent="0.2">
      <c r="A13" s="265"/>
      <c r="B13" s="373" t="s">
        <v>9</v>
      </c>
      <c r="C13" s="253">
        <v>605.67936399999996</v>
      </c>
      <c r="D13" s="253">
        <v>0</v>
      </c>
      <c r="E13" s="253">
        <v>0</v>
      </c>
      <c r="F13" s="253">
        <v>605.67936399999996</v>
      </c>
      <c r="G13" s="253">
        <v>605.67936399999996</v>
      </c>
      <c r="H13" s="253">
        <v>0</v>
      </c>
      <c r="I13" s="253">
        <v>0</v>
      </c>
      <c r="J13" s="253">
        <v>605.67936399999996</v>
      </c>
      <c r="WZT13" s="265"/>
      <c r="WZU13" s="265"/>
      <c r="WZV13" s="265"/>
      <c r="WZW13" s="265"/>
      <c r="WZX13" s="265"/>
    </row>
    <row r="14" spans="1:10 16244:16248" s="263" customFormat="1" x14ac:dyDescent="0.2">
      <c r="A14" s="265"/>
      <c r="B14" s="373" t="s">
        <v>10</v>
      </c>
      <c r="C14" s="253">
        <v>29.364844000000062</v>
      </c>
      <c r="D14" s="253">
        <v>0</v>
      </c>
      <c r="E14" s="253">
        <v>0</v>
      </c>
      <c r="F14" s="253">
        <v>29.364844000000062</v>
      </c>
      <c r="G14" s="253">
        <v>29.364844000000062</v>
      </c>
      <c r="H14" s="253">
        <v>0</v>
      </c>
      <c r="I14" s="253">
        <v>0</v>
      </c>
      <c r="J14" s="253">
        <v>29.364844000000062</v>
      </c>
      <c r="WZT14" s="265"/>
      <c r="WZU14" s="265"/>
      <c r="WZV14" s="265"/>
      <c r="WZW14" s="265"/>
      <c r="WZX14" s="265"/>
    </row>
    <row r="15" spans="1:10 16244:16248" s="263" customFormat="1" x14ac:dyDescent="0.2">
      <c r="A15" s="265"/>
      <c r="B15" s="107" t="s">
        <v>12</v>
      </c>
      <c r="C15" s="264">
        <f>C16+C17+C18+C19+C24+C25+C29+C30+C34+C41+C46+C47+C48+C49+C50+C51+C52+C26</f>
        <v>12938.605292</v>
      </c>
      <c r="D15" s="264">
        <f t="shared" ref="D15:J15" si="1">D16+D17+D18+D19+D24+D25+D29+D30+D34+D41+D46+D47+D48+D49+D50+D51+D52+D26</f>
        <v>0</v>
      </c>
      <c r="E15" s="264">
        <f t="shared" si="1"/>
        <v>170.759514</v>
      </c>
      <c r="F15" s="264">
        <f t="shared" si="1"/>
        <v>13109.364806000001</v>
      </c>
      <c r="G15" s="264">
        <f t="shared" si="1"/>
        <v>12950.180841000001</v>
      </c>
      <c r="H15" s="264">
        <f t="shared" si="1"/>
        <v>0</v>
      </c>
      <c r="I15" s="264">
        <f t="shared" si="1"/>
        <v>170.759514</v>
      </c>
      <c r="J15" s="264">
        <f t="shared" si="1"/>
        <v>13120.940355000002</v>
      </c>
      <c r="WZT15" s="265"/>
      <c r="WZU15" s="265"/>
      <c r="WZV15" s="265"/>
      <c r="WZW15" s="265"/>
      <c r="WZX15" s="265"/>
    </row>
    <row r="16" spans="1:10 16244:16248" s="263" customFormat="1" x14ac:dyDescent="0.2">
      <c r="A16" s="265"/>
      <c r="B16" s="343" t="s">
        <v>944</v>
      </c>
      <c r="C16" s="252">
        <v>216.89778999999999</v>
      </c>
      <c r="D16" s="252">
        <v>0</v>
      </c>
      <c r="E16" s="252">
        <v>0</v>
      </c>
      <c r="F16" s="252">
        <v>216.89778999999999</v>
      </c>
      <c r="G16" s="252">
        <v>216.89778999999999</v>
      </c>
      <c r="H16" s="252">
        <v>0</v>
      </c>
      <c r="I16" s="252">
        <v>0</v>
      </c>
      <c r="J16" s="252">
        <v>216.89778999999999</v>
      </c>
      <c r="WZT16" s="265"/>
      <c r="WZU16" s="265"/>
      <c r="WZV16" s="265"/>
      <c r="WZW16" s="265"/>
      <c r="WZX16" s="265"/>
    </row>
    <row r="17" spans="1:11 16244:16248" s="263" customFormat="1" ht="25.5" x14ac:dyDescent="0.2">
      <c r="A17" s="265"/>
      <c r="B17" s="343" t="s">
        <v>945</v>
      </c>
      <c r="C17" s="252">
        <v>108.41384100000001</v>
      </c>
      <c r="D17" s="252">
        <v>0</v>
      </c>
      <c r="E17" s="252">
        <v>0</v>
      </c>
      <c r="F17" s="252">
        <v>108.41384100000001</v>
      </c>
      <c r="G17" s="252">
        <v>108.41384100000001</v>
      </c>
      <c r="H17" s="252">
        <v>0</v>
      </c>
      <c r="I17" s="252">
        <v>0</v>
      </c>
      <c r="J17" s="252">
        <v>108.41384100000001</v>
      </c>
      <c r="WZT17" s="265"/>
      <c r="WZU17" s="265"/>
      <c r="WZV17" s="265"/>
      <c r="WZW17" s="265"/>
      <c r="WZX17" s="265"/>
    </row>
    <row r="18" spans="1:11 16244:16248" s="263" customFormat="1" ht="25.5" x14ac:dyDescent="0.2">
      <c r="A18" s="265"/>
      <c r="B18" s="343" t="s">
        <v>946</v>
      </c>
      <c r="C18" s="252">
        <v>167.14123499999999</v>
      </c>
      <c r="D18" s="252">
        <v>0</v>
      </c>
      <c r="E18" s="252">
        <v>0</v>
      </c>
      <c r="F18" s="252">
        <v>167.14123499999999</v>
      </c>
      <c r="G18" s="252">
        <v>167.14123499999999</v>
      </c>
      <c r="H18" s="252">
        <v>0</v>
      </c>
      <c r="I18" s="252">
        <v>0</v>
      </c>
      <c r="J18" s="252">
        <v>167.14123499999999</v>
      </c>
      <c r="WZT18" s="265"/>
      <c r="WZU18" s="265"/>
      <c r="WZV18" s="265"/>
      <c r="WZW18" s="265"/>
      <c r="WZX18" s="265"/>
    </row>
    <row r="19" spans="1:11 16244:16248" s="263" customFormat="1" x14ac:dyDescent="0.2">
      <c r="A19" s="265"/>
      <c r="B19" s="343" t="s">
        <v>947</v>
      </c>
      <c r="C19" s="252">
        <v>2912.2060000000001</v>
      </c>
      <c r="D19" s="252">
        <v>0</v>
      </c>
      <c r="E19" s="252">
        <v>0</v>
      </c>
      <c r="F19" s="252">
        <v>2912.2060000000001</v>
      </c>
      <c r="G19" s="252">
        <v>2912.2060000000001</v>
      </c>
      <c r="H19" s="252">
        <v>0</v>
      </c>
      <c r="I19" s="252">
        <v>0</v>
      </c>
      <c r="J19" s="252">
        <v>2912.2060000000001</v>
      </c>
      <c r="WZT19" s="265"/>
      <c r="WZU19" s="265"/>
      <c r="WZV19" s="265"/>
      <c r="WZW19" s="265"/>
      <c r="WZX19" s="265"/>
    </row>
    <row r="20" spans="1:11 16244:16248" s="263" customFormat="1" x14ac:dyDescent="0.2">
      <c r="A20" s="265"/>
      <c r="B20" s="372" t="s">
        <v>954</v>
      </c>
      <c r="C20" s="253">
        <v>298</v>
      </c>
      <c r="D20" s="253">
        <v>0</v>
      </c>
      <c r="E20" s="253">
        <v>0</v>
      </c>
      <c r="F20" s="253">
        <v>298</v>
      </c>
      <c r="G20" s="253">
        <v>298</v>
      </c>
      <c r="H20" s="253">
        <v>0</v>
      </c>
      <c r="I20" s="253">
        <v>0</v>
      </c>
      <c r="J20" s="253">
        <v>298</v>
      </c>
      <c r="WZT20" s="265"/>
      <c r="WZU20" s="265"/>
      <c r="WZV20" s="265"/>
      <c r="WZW20" s="265"/>
      <c r="WZX20" s="265"/>
    </row>
    <row r="21" spans="1:11 16244:16248" s="263" customFormat="1" x14ac:dyDescent="0.2">
      <c r="A21" s="265"/>
      <c r="B21" s="372" t="s">
        <v>948</v>
      </c>
      <c r="C21" s="253">
        <v>1180</v>
      </c>
      <c r="D21" s="253">
        <v>0</v>
      </c>
      <c r="E21" s="253">
        <v>0</v>
      </c>
      <c r="F21" s="253">
        <v>1180</v>
      </c>
      <c r="G21" s="253">
        <v>1180</v>
      </c>
      <c r="H21" s="253">
        <v>0</v>
      </c>
      <c r="I21" s="253">
        <v>0</v>
      </c>
      <c r="J21" s="253">
        <v>1180</v>
      </c>
      <c r="WZT21" s="265"/>
      <c r="WZU21" s="265"/>
      <c r="WZV21" s="265"/>
      <c r="WZW21" s="265"/>
      <c r="WZX21" s="265"/>
    </row>
    <row r="22" spans="1:11 16244:16248" s="263" customFormat="1" x14ac:dyDescent="0.2">
      <c r="A22" s="265"/>
      <c r="B22" s="372" t="s">
        <v>949</v>
      </c>
      <c r="C22" s="253">
        <v>1320</v>
      </c>
      <c r="D22" s="253">
        <v>0</v>
      </c>
      <c r="E22" s="253">
        <v>0</v>
      </c>
      <c r="F22" s="253">
        <v>1320</v>
      </c>
      <c r="G22" s="253">
        <v>1320</v>
      </c>
      <c r="H22" s="253">
        <v>0</v>
      </c>
      <c r="I22" s="253">
        <v>0</v>
      </c>
      <c r="J22" s="253">
        <v>1320</v>
      </c>
      <c r="WZT22" s="265"/>
      <c r="WZU22" s="265"/>
      <c r="WZV22" s="265"/>
      <c r="WZW22" s="265"/>
      <c r="WZX22" s="265"/>
    </row>
    <row r="23" spans="1:11 16244:16248" s="263" customFormat="1" x14ac:dyDescent="0.2">
      <c r="A23" s="265"/>
      <c r="B23" s="372" t="s">
        <v>950</v>
      </c>
      <c r="C23" s="253">
        <v>72</v>
      </c>
      <c r="D23" s="253">
        <v>0</v>
      </c>
      <c r="E23" s="253">
        <v>0</v>
      </c>
      <c r="F23" s="253">
        <v>72</v>
      </c>
      <c r="G23" s="253">
        <v>72</v>
      </c>
      <c r="H23" s="253">
        <v>0</v>
      </c>
      <c r="I23" s="253">
        <v>0</v>
      </c>
      <c r="J23" s="253">
        <v>72</v>
      </c>
      <c r="WZT23" s="265"/>
      <c r="WZU23" s="265"/>
      <c r="WZV23" s="265"/>
      <c r="WZW23" s="265"/>
      <c r="WZX23" s="265"/>
    </row>
    <row r="24" spans="1:11 16244:16248" s="263" customFormat="1" ht="28.5" customHeight="1" x14ac:dyDescent="0.2">
      <c r="A24" s="265"/>
      <c r="B24" s="255" t="s">
        <v>504</v>
      </c>
      <c r="C24" s="252">
        <v>104.73614999999999</v>
      </c>
      <c r="D24" s="252">
        <v>0</v>
      </c>
      <c r="E24" s="252">
        <v>0</v>
      </c>
      <c r="F24" s="252">
        <v>104.73614999999999</v>
      </c>
      <c r="G24" s="252">
        <v>104.73614999999999</v>
      </c>
      <c r="H24" s="252">
        <v>0</v>
      </c>
      <c r="I24" s="252">
        <v>0</v>
      </c>
      <c r="J24" s="252">
        <v>104.73614999999999</v>
      </c>
      <c r="WZT24" s="265"/>
      <c r="WZU24" s="265"/>
      <c r="WZV24" s="265"/>
      <c r="WZW24" s="265"/>
      <c r="WZX24" s="265"/>
    </row>
    <row r="25" spans="1:11 16244:16248" s="263" customFormat="1" x14ac:dyDescent="0.2">
      <c r="A25" s="265"/>
      <c r="B25" s="255" t="s">
        <v>505</v>
      </c>
      <c r="C25" s="252">
        <v>1090.05</v>
      </c>
      <c r="D25" s="252">
        <v>0</v>
      </c>
      <c r="E25" s="252">
        <v>0</v>
      </c>
      <c r="F25" s="252">
        <v>1090.05</v>
      </c>
      <c r="G25" s="252">
        <v>1090.05</v>
      </c>
      <c r="H25" s="252">
        <v>0</v>
      </c>
      <c r="I25" s="252">
        <v>0</v>
      </c>
      <c r="J25" s="252">
        <v>1090.05</v>
      </c>
      <c r="WZT25" s="265"/>
      <c r="WZU25" s="265"/>
      <c r="WZV25" s="265"/>
      <c r="WZW25" s="265"/>
      <c r="WZX25" s="265"/>
    </row>
    <row r="26" spans="1:11 16244:16248" s="263" customFormat="1" x14ac:dyDescent="0.2">
      <c r="A26" s="265"/>
      <c r="B26" s="255" t="s">
        <v>506</v>
      </c>
      <c r="C26" s="252">
        <v>1386.3449760000001</v>
      </c>
      <c r="D26" s="252">
        <v>0</v>
      </c>
      <c r="E26" s="252">
        <v>0</v>
      </c>
      <c r="F26" s="252">
        <v>1386.3449760000001</v>
      </c>
      <c r="G26" s="252">
        <v>1386.3449760000001</v>
      </c>
      <c r="H26" s="252">
        <v>0</v>
      </c>
      <c r="I26" s="252">
        <v>0</v>
      </c>
      <c r="J26" s="252">
        <v>1386.3449760000001</v>
      </c>
      <c r="WZT26" s="265"/>
      <c r="WZU26" s="265"/>
      <c r="WZV26" s="265"/>
      <c r="WZW26" s="265"/>
      <c r="WZX26" s="265"/>
    </row>
    <row r="27" spans="1:11 16244:16248" s="263" customFormat="1" x14ac:dyDescent="0.2">
      <c r="A27" s="265"/>
      <c r="B27" s="329" t="s">
        <v>507</v>
      </c>
      <c r="C27" s="253">
        <v>1099.6409819999999</v>
      </c>
      <c r="D27" s="253">
        <v>0</v>
      </c>
      <c r="E27" s="253">
        <v>0</v>
      </c>
      <c r="F27" s="253">
        <v>1099.6409819999999</v>
      </c>
      <c r="G27" s="253">
        <v>1099.6409819999999</v>
      </c>
      <c r="H27" s="253">
        <v>0</v>
      </c>
      <c r="I27" s="253">
        <v>0</v>
      </c>
      <c r="J27" s="253">
        <v>1099.6409819999999</v>
      </c>
      <c r="WZT27" s="265"/>
      <c r="WZU27" s="265"/>
      <c r="WZV27" s="265"/>
      <c r="WZW27" s="265"/>
      <c r="WZX27" s="265"/>
    </row>
    <row r="28" spans="1:11 16244:16248" s="263" customFormat="1" x14ac:dyDescent="0.2">
      <c r="A28" s="265"/>
      <c r="B28" s="330" t="s">
        <v>508</v>
      </c>
      <c r="C28" s="253">
        <v>262.23666700000001</v>
      </c>
      <c r="D28" s="253">
        <v>0</v>
      </c>
      <c r="E28" s="253">
        <v>0</v>
      </c>
      <c r="F28" s="253">
        <v>262.23666700000001</v>
      </c>
      <c r="G28" s="253">
        <v>262.23666700000001</v>
      </c>
      <c r="H28" s="253">
        <v>0</v>
      </c>
      <c r="I28" s="253">
        <v>0</v>
      </c>
      <c r="J28" s="253">
        <v>262.23666700000001</v>
      </c>
      <c r="WZT28" s="265"/>
      <c r="WZU28" s="265"/>
      <c r="WZV28" s="265"/>
      <c r="WZW28" s="265"/>
      <c r="WZX28" s="265"/>
    </row>
    <row r="29" spans="1:11 16244:16248" s="263" customFormat="1" x14ac:dyDescent="0.2">
      <c r="A29" s="265"/>
      <c r="B29" s="331" t="s">
        <v>509</v>
      </c>
      <c r="C29" s="252">
        <v>333.45316200000002</v>
      </c>
      <c r="D29" s="252">
        <v>0</v>
      </c>
      <c r="E29" s="252">
        <v>2</v>
      </c>
      <c r="F29" s="252">
        <v>335.45316200000002</v>
      </c>
      <c r="G29" s="252">
        <v>333.45316200000002</v>
      </c>
      <c r="H29" s="252">
        <v>0</v>
      </c>
      <c r="I29" s="252">
        <v>2</v>
      </c>
      <c r="J29" s="252">
        <v>335.45316200000002</v>
      </c>
      <c r="K29" s="265"/>
      <c r="WZT29" s="265"/>
      <c r="WZU29" s="265"/>
      <c r="WZV29" s="265"/>
      <c r="WZW29" s="265"/>
      <c r="WZX29" s="265"/>
    </row>
    <row r="30" spans="1:11 16244:16248" x14ac:dyDescent="0.2">
      <c r="B30" s="331" t="s">
        <v>510</v>
      </c>
      <c r="C30" s="252">
        <v>712.43308200000001</v>
      </c>
      <c r="D30" s="252">
        <v>0</v>
      </c>
      <c r="E30" s="252">
        <v>48.52131</v>
      </c>
      <c r="F30" s="252">
        <v>760.95439199999998</v>
      </c>
      <c r="G30" s="252">
        <v>712.43308200000001</v>
      </c>
      <c r="H30" s="252">
        <v>0</v>
      </c>
      <c r="I30" s="252">
        <v>48.52131</v>
      </c>
      <c r="J30" s="252">
        <v>760.95439199999998</v>
      </c>
      <c r="K30" s="263"/>
    </row>
    <row r="31" spans="1:11 16244:16248" s="263" customFormat="1" x14ac:dyDescent="0.2">
      <c r="A31" s="265"/>
      <c r="B31" s="329" t="s">
        <v>511</v>
      </c>
      <c r="C31" s="253">
        <v>166.58347000000001</v>
      </c>
      <c r="D31" s="253">
        <v>0</v>
      </c>
      <c r="E31" s="253">
        <v>0</v>
      </c>
      <c r="F31" s="253">
        <v>166.58347000000001</v>
      </c>
      <c r="G31" s="253">
        <v>166.58347000000001</v>
      </c>
      <c r="H31" s="253">
        <v>0</v>
      </c>
      <c r="I31" s="253">
        <v>0</v>
      </c>
      <c r="J31" s="253">
        <v>166.58347000000001</v>
      </c>
      <c r="WZT31" s="265"/>
      <c r="WZU31" s="265"/>
      <c r="WZV31" s="265"/>
      <c r="WZW31" s="265"/>
      <c r="WZX31" s="265"/>
    </row>
    <row r="32" spans="1:11 16244:16248" s="263" customFormat="1" x14ac:dyDescent="0.2">
      <c r="A32" s="265"/>
      <c r="B32" s="329" t="s">
        <v>512</v>
      </c>
      <c r="C32" s="253">
        <v>42.536999999999999</v>
      </c>
      <c r="D32" s="253">
        <v>0</v>
      </c>
      <c r="E32" s="253">
        <v>0</v>
      </c>
      <c r="F32" s="253">
        <v>42.536999999999999</v>
      </c>
      <c r="G32" s="253">
        <v>42.536999999999999</v>
      </c>
      <c r="H32" s="253">
        <v>0</v>
      </c>
      <c r="I32" s="253">
        <v>0</v>
      </c>
      <c r="J32" s="253">
        <v>42.536999999999999</v>
      </c>
      <c r="WZT32" s="265"/>
      <c r="WZU32" s="265"/>
      <c r="WZV32" s="265"/>
      <c r="WZW32" s="265"/>
      <c r="WZX32" s="265"/>
    </row>
    <row r="33" spans="1:10 16244:16248" s="263" customFormat="1" x14ac:dyDescent="0.2">
      <c r="A33" s="265"/>
      <c r="B33" s="329" t="s">
        <v>513</v>
      </c>
      <c r="C33" s="253">
        <v>384.93632100000002</v>
      </c>
      <c r="D33" s="253">
        <v>0</v>
      </c>
      <c r="E33" s="253">
        <v>8.5000009999999993</v>
      </c>
      <c r="F33" s="253">
        <v>393.43632200000002</v>
      </c>
      <c r="G33" s="253">
        <v>384.93632100000002</v>
      </c>
      <c r="H33" s="253">
        <v>0</v>
      </c>
      <c r="I33" s="253">
        <v>8.5000009999999993</v>
      </c>
      <c r="J33" s="253">
        <v>393.43632200000002</v>
      </c>
      <c r="WZT33" s="265"/>
      <c r="WZU33" s="265"/>
      <c r="WZV33" s="265"/>
      <c r="WZW33" s="265"/>
      <c r="WZX33" s="265"/>
    </row>
    <row r="34" spans="1:10 16244:16248" s="263" customFormat="1" x14ac:dyDescent="0.2">
      <c r="A34" s="265"/>
      <c r="B34" s="331" t="s">
        <v>514</v>
      </c>
      <c r="C34" s="252">
        <v>2846.9457910000001</v>
      </c>
      <c r="D34" s="252">
        <v>0</v>
      </c>
      <c r="E34" s="252">
        <v>2.9207999999999998</v>
      </c>
      <c r="F34" s="252">
        <v>2849.866591</v>
      </c>
      <c r="G34" s="252">
        <v>2846.3845190000002</v>
      </c>
      <c r="H34" s="252">
        <v>0</v>
      </c>
      <c r="I34" s="252">
        <v>2.9207999999999998</v>
      </c>
      <c r="J34" s="252">
        <v>2849.3053190000001</v>
      </c>
      <c r="WZT34" s="265"/>
      <c r="WZU34" s="265"/>
      <c r="WZV34" s="265"/>
      <c r="WZW34" s="265"/>
      <c r="WZX34" s="265"/>
    </row>
    <row r="35" spans="1:10 16244:16248" s="263" customFormat="1" x14ac:dyDescent="0.2">
      <c r="A35" s="265"/>
      <c r="B35" s="329" t="s">
        <v>573</v>
      </c>
      <c r="C35" s="253">
        <v>574.89218000000005</v>
      </c>
      <c r="D35" s="253">
        <v>0</v>
      </c>
      <c r="E35" s="253">
        <v>0</v>
      </c>
      <c r="F35" s="253">
        <v>574.89218000000005</v>
      </c>
      <c r="G35" s="253">
        <v>574.89910999999995</v>
      </c>
      <c r="H35" s="253">
        <v>0</v>
      </c>
      <c r="I35" s="253">
        <v>0</v>
      </c>
      <c r="J35" s="253">
        <v>574.89910999999995</v>
      </c>
      <c r="WZT35" s="265"/>
      <c r="WZU35" s="265"/>
      <c r="WZV35" s="265"/>
      <c r="WZW35" s="265"/>
      <c r="WZX35" s="265"/>
    </row>
    <row r="36" spans="1:10 16244:16248" s="263" customFormat="1" x14ac:dyDescent="0.2">
      <c r="A36" s="265"/>
      <c r="B36" s="329" t="s">
        <v>574</v>
      </c>
      <c r="C36" s="253">
        <v>241.46683300000001</v>
      </c>
      <c r="D36" s="253">
        <v>0</v>
      </c>
      <c r="E36" s="253">
        <v>0.33</v>
      </c>
      <c r="F36" s="253">
        <v>241.79683300000002</v>
      </c>
      <c r="G36" s="253">
        <v>241.46683300000001</v>
      </c>
      <c r="H36" s="253">
        <v>0</v>
      </c>
      <c r="I36" s="253">
        <v>0.33</v>
      </c>
      <c r="J36" s="253">
        <v>241.79683300000002</v>
      </c>
      <c r="WZT36" s="265"/>
      <c r="WZU36" s="265"/>
      <c r="WZV36" s="265"/>
      <c r="WZW36" s="265"/>
      <c r="WZX36" s="265"/>
    </row>
    <row r="37" spans="1:10 16244:16248" s="263" customFormat="1" x14ac:dyDescent="0.2">
      <c r="A37" s="265"/>
      <c r="B37" s="329" t="s">
        <v>575</v>
      </c>
      <c r="C37" s="253">
        <v>76.911659999999998</v>
      </c>
      <c r="D37" s="253">
        <v>0</v>
      </c>
      <c r="E37" s="253">
        <v>0</v>
      </c>
      <c r="F37" s="253">
        <v>76.911659999999998</v>
      </c>
      <c r="G37" s="253">
        <v>76.911659999999998</v>
      </c>
      <c r="H37" s="253">
        <v>0</v>
      </c>
      <c r="I37" s="253">
        <v>0</v>
      </c>
      <c r="J37" s="253">
        <v>76.911659999999998</v>
      </c>
      <c r="WZT37" s="265"/>
      <c r="WZU37" s="265"/>
      <c r="WZV37" s="265"/>
      <c r="WZW37" s="265"/>
      <c r="WZX37" s="265"/>
    </row>
    <row r="38" spans="1:10 16244:16248" s="263" customFormat="1" x14ac:dyDescent="0.2">
      <c r="A38" s="265"/>
      <c r="B38" s="329" t="s">
        <v>576</v>
      </c>
      <c r="C38" s="253">
        <v>333.00192700000002</v>
      </c>
      <c r="D38" s="253">
        <v>0</v>
      </c>
      <c r="E38" s="253">
        <v>0</v>
      </c>
      <c r="F38" s="253">
        <v>333.00192700000002</v>
      </c>
      <c r="G38" s="253">
        <v>332.43372499999998</v>
      </c>
      <c r="H38" s="253">
        <v>0</v>
      </c>
      <c r="I38" s="253">
        <v>0</v>
      </c>
      <c r="J38" s="253">
        <v>332.43372499999998</v>
      </c>
      <c r="WZT38" s="265"/>
      <c r="WZU38" s="265"/>
      <c r="WZV38" s="265"/>
      <c r="WZW38" s="265"/>
      <c r="WZX38" s="265"/>
    </row>
    <row r="39" spans="1:10 16244:16248" s="263" customFormat="1" x14ac:dyDescent="0.2">
      <c r="A39" s="265"/>
      <c r="B39" s="329" t="s">
        <v>577</v>
      </c>
      <c r="C39" s="253">
        <v>749.24787100000003</v>
      </c>
      <c r="D39" s="253">
        <v>0</v>
      </c>
      <c r="E39" s="253">
        <v>0</v>
      </c>
      <c r="F39" s="253">
        <v>749.24787100000003</v>
      </c>
      <c r="G39" s="253">
        <v>749.24787100000003</v>
      </c>
      <c r="H39" s="253">
        <v>0</v>
      </c>
      <c r="I39" s="253">
        <v>0</v>
      </c>
      <c r="J39" s="253">
        <v>749.24787100000003</v>
      </c>
      <c r="WZT39" s="265"/>
      <c r="WZU39" s="265"/>
      <c r="WZV39" s="265"/>
      <c r="WZW39" s="265"/>
      <c r="WZX39" s="265"/>
    </row>
    <row r="40" spans="1:10 16244:16248" s="263" customFormat="1" x14ac:dyDescent="0.2">
      <c r="A40" s="265"/>
      <c r="B40" s="329" t="s">
        <v>578</v>
      </c>
      <c r="C40" s="253">
        <v>872.01806999999997</v>
      </c>
      <c r="D40" s="253">
        <v>0</v>
      </c>
      <c r="E40" s="253">
        <v>0</v>
      </c>
      <c r="F40" s="253">
        <v>872.01806999999997</v>
      </c>
      <c r="G40" s="253">
        <v>872.01806999999997</v>
      </c>
      <c r="H40" s="253">
        <v>0</v>
      </c>
      <c r="I40" s="253">
        <v>0</v>
      </c>
      <c r="J40" s="253">
        <v>872.01806999999997</v>
      </c>
      <c r="WZT40" s="265"/>
      <c r="WZU40" s="265"/>
      <c r="WZV40" s="265"/>
      <c r="WZW40" s="265"/>
      <c r="WZX40" s="265"/>
    </row>
    <row r="41" spans="1:10 16244:16248" s="263" customFormat="1" x14ac:dyDescent="0.2">
      <c r="A41" s="265"/>
      <c r="B41" s="255" t="s">
        <v>515</v>
      </c>
      <c r="C41" s="252">
        <v>979.05222200000003</v>
      </c>
      <c r="D41" s="252">
        <v>0</v>
      </c>
      <c r="E41" s="252">
        <v>36.302636999999997</v>
      </c>
      <c r="F41" s="252">
        <v>1015.354859</v>
      </c>
      <c r="G41" s="252">
        <v>979.05122200000005</v>
      </c>
      <c r="H41" s="252">
        <v>0</v>
      </c>
      <c r="I41" s="252">
        <v>36.302636999999997</v>
      </c>
      <c r="J41" s="252">
        <v>1015.3538590000001</v>
      </c>
      <c r="WZT41" s="265"/>
      <c r="WZU41" s="265"/>
      <c r="WZV41" s="265"/>
      <c r="WZW41" s="265"/>
      <c r="WZX41" s="265"/>
    </row>
    <row r="42" spans="1:10 16244:16248" s="263" customFormat="1" x14ac:dyDescent="0.2">
      <c r="A42" s="265"/>
      <c r="B42" s="329" t="s">
        <v>579</v>
      </c>
      <c r="C42" s="253">
        <v>148.13672500000001</v>
      </c>
      <c r="D42" s="253">
        <v>0</v>
      </c>
      <c r="E42" s="253">
        <v>0</v>
      </c>
      <c r="F42" s="253">
        <v>148.13672500000001</v>
      </c>
      <c r="G42" s="253">
        <v>148.13672500000001</v>
      </c>
      <c r="H42" s="253">
        <v>0</v>
      </c>
      <c r="I42" s="253">
        <v>0</v>
      </c>
      <c r="J42" s="253">
        <v>148.13672500000001</v>
      </c>
      <c r="WZT42" s="265"/>
      <c r="WZU42" s="265"/>
      <c r="WZV42" s="265"/>
      <c r="WZW42" s="265"/>
      <c r="WZX42" s="265"/>
    </row>
    <row r="43" spans="1:10 16244:16248" s="263" customFormat="1" x14ac:dyDescent="0.2">
      <c r="A43" s="265"/>
      <c r="B43" s="329" t="s">
        <v>580</v>
      </c>
      <c r="C43" s="253">
        <v>64.404490999999993</v>
      </c>
      <c r="D43" s="253">
        <v>0</v>
      </c>
      <c r="E43" s="253">
        <v>0</v>
      </c>
      <c r="F43" s="253">
        <v>64.404490999999993</v>
      </c>
      <c r="G43" s="253">
        <v>64.404490999999993</v>
      </c>
      <c r="H43" s="253">
        <v>0</v>
      </c>
      <c r="I43" s="253">
        <v>0</v>
      </c>
      <c r="J43" s="253">
        <v>64.404490999999993</v>
      </c>
      <c r="WZT43" s="265"/>
      <c r="WZU43" s="265"/>
      <c r="WZV43" s="265"/>
      <c r="WZW43" s="265"/>
      <c r="WZX43" s="265"/>
    </row>
    <row r="44" spans="1:10 16244:16248" s="263" customFormat="1" x14ac:dyDescent="0.2">
      <c r="A44" s="265"/>
      <c r="B44" s="329" t="s">
        <v>581</v>
      </c>
      <c r="C44" s="253">
        <v>112.741871</v>
      </c>
      <c r="D44" s="253">
        <v>0</v>
      </c>
      <c r="E44" s="253">
        <v>0</v>
      </c>
      <c r="F44" s="253">
        <v>112.741871</v>
      </c>
      <c r="G44" s="253">
        <v>112.741871</v>
      </c>
      <c r="H44" s="253">
        <v>0</v>
      </c>
      <c r="I44" s="253">
        <v>0</v>
      </c>
      <c r="J44" s="253">
        <v>112.741871</v>
      </c>
      <c r="WZT44" s="265"/>
      <c r="WZU44" s="265"/>
      <c r="WZV44" s="265"/>
      <c r="WZW44" s="265"/>
      <c r="WZX44" s="265"/>
    </row>
    <row r="45" spans="1:10 16244:16248" s="263" customFormat="1" ht="25.5" x14ac:dyDescent="0.2">
      <c r="A45" s="265"/>
      <c r="B45" s="329" t="s">
        <v>582</v>
      </c>
      <c r="C45" s="253">
        <v>359.40335599999997</v>
      </c>
      <c r="D45" s="253">
        <v>0</v>
      </c>
      <c r="E45" s="253">
        <v>36.302636999999997</v>
      </c>
      <c r="F45" s="253">
        <v>395.70599299999998</v>
      </c>
      <c r="G45" s="253">
        <v>359.402356</v>
      </c>
      <c r="H45" s="253">
        <v>0</v>
      </c>
      <c r="I45" s="253">
        <v>36.302636999999997</v>
      </c>
      <c r="J45" s="253">
        <v>395.704993</v>
      </c>
      <c r="WZT45" s="265"/>
      <c r="WZU45" s="265"/>
      <c r="WZV45" s="265"/>
      <c r="WZW45" s="265"/>
      <c r="WZX45" s="265"/>
    </row>
    <row r="46" spans="1:10 16244:16248" s="263" customFormat="1" ht="25.5" x14ac:dyDescent="0.2">
      <c r="A46" s="265"/>
      <c r="B46" s="254" t="s">
        <v>516</v>
      </c>
      <c r="C46" s="252">
        <v>98.48254</v>
      </c>
      <c r="D46" s="252">
        <v>0</v>
      </c>
      <c r="E46" s="252">
        <v>0</v>
      </c>
      <c r="F46" s="252">
        <v>98.48254</v>
      </c>
      <c r="G46" s="252">
        <v>98.48254</v>
      </c>
      <c r="H46" s="252">
        <v>0</v>
      </c>
      <c r="I46" s="252">
        <v>0</v>
      </c>
      <c r="J46" s="252">
        <v>98.48254</v>
      </c>
      <c r="WZT46" s="265"/>
      <c r="WZU46" s="265"/>
      <c r="WZV46" s="265"/>
      <c r="WZW46" s="265"/>
      <c r="WZX46" s="265"/>
    </row>
    <row r="47" spans="1:10 16244:16248" s="263" customFormat="1" x14ac:dyDescent="0.2">
      <c r="A47" s="265"/>
      <c r="B47" s="331" t="s">
        <v>517</v>
      </c>
      <c r="C47" s="252">
        <v>70.370131000000001</v>
      </c>
      <c r="D47" s="252">
        <v>0</v>
      </c>
      <c r="E47" s="252">
        <v>0</v>
      </c>
      <c r="F47" s="252">
        <v>70.370131000000001</v>
      </c>
      <c r="G47" s="252">
        <v>70.370131000000001</v>
      </c>
      <c r="H47" s="252">
        <v>0</v>
      </c>
      <c r="I47" s="252">
        <v>0</v>
      </c>
      <c r="J47" s="252">
        <v>70.370131000000001</v>
      </c>
      <c r="WZT47" s="265"/>
      <c r="WZU47" s="265"/>
      <c r="WZV47" s="265"/>
      <c r="WZW47" s="265"/>
      <c r="WZX47" s="265"/>
    </row>
    <row r="48" spans="1:10 16244:16248" s="263" customFormat="1" x14ac:dyDescent="0.2">
      <c r="A48" s="265"/>
      <c r="B48" s="331" t="s">
        <v>518</v>
      </c>
      <c r="C48" s="252">
        <v>65.752674999999996</v>
      </c>
      <c r="D48" s="252">
        <v>0</v>
      </c>
      <c r="E48" s="252">
        <v>21</v>
      </c>
      <c r="F48" s="252">
        <v>86.752674999999996</v>
      </c>
      <c r="G48" s="252">
        <v>65.752674999999996</v>
      </c>
      <c r="H48" s="252">
        <v>0</v>
      </c>
      <c r="I48" s="252">
        <v>21</v>
      </c>
      <c r="J48" s="252">
        <v>86.752674999999996</v>
      </c>
      <c r="WZT48" s="265"/>
      <c r="WZU48" s="265"/>
      <c r="WZV48" s="265"/>
      <c r="WZW48" s="265"/>
      <c r="WZX48" s="265"/>
    </row>
    <row r="49" spans="1:19 16243:16248" s="263" customFormat="1" x14ac:dyDescent="0.2">
      <c r="A49" s="265"/>
      <c r="B49" s="331" t="s">
        <v>519</v>
      </c>
      <c r="C49" s="252">
        <v>36.264865999999998</v>
      </c>
      <c r="D49" s="252">
        <v>0</v>
      </c>
      <c r="E49" s="252">
        <v>32.354317000000002</v>
      </c>
      <c r="F49" s="252">
        <v>68.619182999999992</v>
      </c>
      <c r="G49" s="252">
        <v>36.264865999999998</v>
      </c>
      <c r="H49" s="252">
        <v>0</v>
      </c>
      <c r="I49" s="252">
        <v>32.354317000000002</v>
      </c>
      <c r="J49" s="252">
        <v>68.619182999999992</v>
      </c>
      <c r="WZT49" s="265"/>
      <c r="WZU49" s="265"/>
      <c r="WZV49" s="265"/>
      <c r="WZW49" s="265"/>
      <c r="WZX49" s="265"/>
    </row>
    <row r="50" spans="1:19 16243:16248" s="263" customFormat="1" x14ac:dyDescent="0.2">
      <c r="A50" s="265"/>
      <c r="B50" s="331" t="s">
        <v>520</v>
      </c>
      <c r="C50" s="252">
        <v>76.958485999999994</v>
      </c>
      <c r="D50" s="252">
        <v>0</v>
      </c>
      <c r="E50" s="252">
        <v>0.16269</v>
      </c>
      <c r="F50" s="252">
        <v>77.121175999999991</v>
      </c>
      <c r="G50" s="252">
        <v>76.958485999999994</v>
      </c>
      <c r="H50" s="252">
        <v>0</v>
      </c>
      <c r="I50" s="252">
        <v>0.16269</v>
      </c>
      <c r="J50" s="252">
        <v>77.121175999999991</v>
      </c>
      <c r="WZT50" s="265"/>
      <c r="WZU50" s="265"/>
      <c r="WZV50" s="265"/>
      <c r="WZW50" s="265"/>
      <c r="WZX50" s="265"/>
    </row>
    <row r="51" spans="1:19 16243:16248" s="263" customFormat="1" x14ac:dyDescent="0.2">
      <c r="A51" s="265"/>
      <c r="B51" s="331" t="s">
        <v>521</v>
      </c>
      <c r="C51" s="252">
        <v>300.56714099999999</v>
      </c>
      <c r="D51" s="252">
        <v>0</v>
      </c>
      <c r="E51" s="252">
        <v>1</v>
      </c>
      <c r="F51" s="252">
        <v>301.56714099999999</v>
      </c>
      <c r="G51" s="252">
        <v>300.21711099999999</v>
      </c>
      <c r="H51" s="252">
        <v>0</v>
      </c>
      <c r="I51" s="252">
        <v>1</v>
      </c>
      <c r="J51" s="252">
        <v>301.21711099999999</v>
      </c>
      <c r="WZT51" s="265"/>
      <c r="WZU51" s="265"/>
      <c r="WZV51" s="265"/>
      <c r="WZW51" s="265"/>
      <c r="WZX51" s="265"/>
    </row>
    <row r="52" spans="1:19 16243:16248" s="263" customFormat="1" x14ac:dyDescent="0.2">
      <c r="A52" s="265"/>
      <c r="B52" s="331" t="s">
        <v>522</v>
      </c>
      <c r="C52" s="252">
        <v>1432.535204</v>
      </c>
      <c r="D52" s="252">
        <v>0</v>
      </c>
      <c r="E52" s="252">
        <v>26.49776</v>
      </c>
      <c r="F52" s="252">
        <v>1459.032964</v>
      </c>
      <c r="G52" s="252">
        <v>1445.0230549999999</v>
      </c>
      <c r="H52" s="252">
        <v>0</v>
      </c>
      <c r="I52" s="252">
        <v>26.49776</v>
      </c>
      <c r="J52" s="252">
        <v>1471.5208149999999</v>
      </c>
      <c r="WZT52" s="265"/>
      <c r="WZU52" s="265"/>
      <c r="WZV52" s="265"/>
      <c r="WZW52" s="265"/>
      <c r="WZX52" s="265"/>
    </row>
    <row r="53" spans="1:19 16243:16248" s="263" customFormat="1" x14ac:dyDescent="0.2">
      <c r="A53" s="265"/>
      <c r="B53" s="318" t="s">
        <v>939</v>
      </c>
      <c r="C53" s="253">
        <v>283.42101000000002</v>
      </c>
      <c r="D53" s="253">
        <v>0</v>
      </c>
      <c r="E53" s="253">
        <v>20.85</v>
      </c>
      <c r="F53" s="253">
        <v>304.27100999999999</v>
      </c>
      <c r="G53" s="253">
        <v>283.42101000000002</v>
      </c>
      <c r="H53" s="253">
        <v>0</v>
      </c>
      <c r="I53" s="253">
        <v>20.85</v>
      </c>
      <c r="J53" s="253">
        <v>304.27100999999999</v>
      </c>
      <c r="WZS53" s="265"/>
      <c r="WZT53" s="265"/>
      <c r="WZU53" s="265"/>
      <c r="WZV53" s="265"/>
      <c r="WZW53" s="265"/>
    </row>
    <row r="54" spans="1:19 16243:16248" s="263" customFormat="1" x14ac:dyDescent="0.2">
      <c r="A54" s="265"/>
      <c r="B54" s="318" t="s">
        <v>940</v>
      </c>
      <c r="C54" s="253">
        <v>394.69640800000002</v>
      </c>
      <c r="D54" s="253">
        <v>0</v>
      </c>
      <c r="E54" s="253">
        <v>0</v>
      </c>
      <c r="F54" s="253">
        <v>394.69640800000002</v>
      </c>
      <c r="G54" s="253">
        <v>394.69640800000002</v>
      </c>
      <c r="H54" s="253">
        <v>0</v>
      </c>
      <c r="I54" s="253">
        <v>0</v>
      </c>
      <c r="J54" s="253">
        <v>394.69640800000002</v>
      </c>
      <c r="WZS54" s="265"/>
      <c r="WZT54" s="265"/>
      <c r="WZU54" s="265"/>
      <c r="WZV54" s="265"/>
      <c r="WZW54" s="265"/>
    </row>
    <row r="55" spans="1:19 16243:16248" s="263" customFormat="1" x14ac:dyDescent="0.2">
      <c r="A55" s="265"/>
      <c r="B55" s="318" t="s">
        <v>941</v>
      </c>
      <c r="C55" s="253">
        <v>223.01063400000001</v>
      </c>
      <c r="D55" s="253">
        <v>0</v>
      </c>
      <c r="E55" s="253">
        <v>0</v>
      </c>
      <c r="F55" s="253">
        <v>223.01063400000001</v>
      </c>
      <c r="G55" s="253">
        <v>235.51063400000001</v>
      </c>
      <c r="H55" s="253">
        <v>0</v>
      </c>
      <c r="I55" s="253">
        <v>0</v>
      </c>
      <c r="J55" s="253">
        <v>235.51063400000001</v>
      </c>
      <c r="WZS55" s="265"/>
      <c r="WZT55" s="265"/>
      <c r="WZU55" s="265"/>
      <c r="WZV55" s="265"/>
      <c r="WZW55" s="265"/>
    </row>
    <row r="56" spans="1:19 16243:16248" s="263" customFormat="1" x14ac:dyDescent="0.2">
      <c r="A56" s="265"/>
      <c r="B56" s="318" t="s">
        <v>942</v>
      </c>
      <c r="C56" s="253">
        <v>168.19909000000001</v>
      </c>
      <c r="D56" s="253">
        <v>0</v>
      </c>
      <c r="E56" s="253">
        <v>0</v>
      </c>
      <c r="F56" s="253">
        <v>168.19909000000001</v>
      </c>
      <c r="G56" s="253">
        <v>168.19909000000001</v>
      </c>
      <c r="H56" s="253">
        <v>0</v>
      </c>
      <c r="I56" s="253">
        <v>0</v>
      </c>
      <c r="J56" s="253">
        <v>168.19909000000001</v>
      </c>
      <c r="WZS56" s="265"/>
      <c r="WZT56" s="265"/>
      <c r="WZU56" s="265"/>
      <c r="WZV56" s="265"/>
      <c r="WZW56" s="265"/>
    </row>
    <row r="57" spans="1:19 16243:16248" s="263" customFormat="1" x14ac:dyDescent="0.2">
      <c r="A57" s="265"/>
      <c r="B57" s="318" t="s">
        <v>943</v>
      </c>
      <c r="C57" s="253">
        <v>207.41966600000001</v>
      </c>
      <c r="D57" s="253">
        <v>0</v>
      </c>
      <c r="E57" s="253">
        <v>5.3</v>
      </c>
      <c r="F57" s="253">
        <v>212.71966599999999</v>
      </c>
      <c r="G57" s="253">
        <v>207.41966600000001</v>
      </c>
      <c r="H57" s="253">
        <v>0</v>
      </c>
      <c r="I57" s="253">
        <v>5.3</v>
      </c>
      <c r="J57" s="253">
        <v>212.71966599999999</v>
      </c>
      <c r="WZS57" s="265"/>
      <c r="WZT57" s="265"/>
      <c r="WZU57" s="265"/>
      <c r="WZV57" s="265"/>
      <c r="WZW57" s="265"/>
    </row>
    <row r="58" spans="1:19 16243:16248" s="263" customFormat="1" x14ac:dyDescent="0.2">
      <c r="A58" s="265"/>
      <c r="B58" s="107" t="s">
        <v>11</v>
      </c>
      <c r="C58" s="264">
        <v>4969.8261240000002</v>
      </c>
      <c r="D58" s="264">
        <v>0</v>
      </c>
      <c r="E58" s="264">
        <v>36.129936999999998</v>
      </c>
      <c r="F58" s="264">
        <v>5005.9560609999999</v>
      </c>
      <c r="G58" s="264">
        <v>4969.5326759999998</v>
      </c>
      <c r="H58" s="264">
        <v>0</v>
      </c>
      <c r="I58" s="264">
        <v>36.129936999999998</v>
      </c>
      <c r="J58" s="264">
        <v>5005.6626129999995</v>
      </c>
      <c r="WZT58" s="265"/>
      <c r="WZU58" s="265"/>
      <c r="WZV58" s="265"/>
      <c r="WZW58" s="265"/>
      <c r="WZX58" s="265"/>
    </row>
    <row r="59" spans="1:19 16243:16248" s="263" customFormat="1" x14ac:dyDescent="0.2">
      <c r="A59" s="265"/>
      <c r="B59" s="107" t="s">
        <v>14</v>
      </c>
      <c r="C59" s="264">
        <f t="shared" ref="C59:J59" si="2">+C60+C79+C141</f>
        <v>291839.54003899998</v>
      </c>
      <c r="D59" s="264">
        <f t="shared" si="2"/>
        <v>-38.660199999999996</v>
      </c>
      <c r="E59" s="264">
        <f t="shared" si="2"/>
        <v>4339.7945149999996</v>
      </c>
      <c r="F59" s="264">
        <f t="shared" si="2"/>
        <v>296140.67435400002</v>
      </c>
      <c r="G59" s="264">
        <f t="shared" si="2"/>
        <v>295890.99561799993</v>
      </c>
      <c r="H59" s="264">
        <f t="shared" si="2"/>
        <v>-38.660199999999996</v>
      </c>
      <c r="I59" s="264">
        <f t="shared" si="2"/>
        <v>4339.7945149999996</v>
      </c>
      <c r="J59" s="264">
        <f t="shared" si="2"/>
        <v>300192.12993299996</v>
      </c>
      <c r="WZT59" s="265"/>
      <c r="WZU59" s="265"/>
      <c r="WZV59" s="265"/>
      <c r="WZW59" s="265"/>
      <c r="WZX59" s="265"/>
    </row>
    <row r="60" spans="1:19 16243:16248" s="263" customFormat="1" x14ac:dyDescent="0.2">
      <c r="A60" s="265"/>
      <c r="B60" s="108" t="s">
        <v>15</v>
      </c>
      <c r="C60" s="140">
        <f t="shared" ref="C60:J60" si="3">SUM(C61:C78)</f>
        <v>10298.970939000001</v>
      </c>
      <c r="D60" s="140">
        <f t="shared" si="3"/>
        <v>9.65</v>
      </c>
      <c r="E60" s="140">
        <f t="shared" si="3"/>
        <v>542.881934</v>
      </c>
      <c r="F60" s="140">
        <f t="shared" si="3"/>
        <v>10851.502872999998</v>
      </c>
      <c r="G60" s="140">
        <f t="shared" si="3"/>
        <v>10298.970939000001</v>
      </c>
      <c r="H60" s="140">
        <f t="shared" si="3"/>
        <v>9.65</v>
      </c>
      <c r="I60" s="140">
        <f t="shared" si="3"/>
        <v>542.881934</v>
      </c>
      <c r="J60" s="140">
        <f t="shared" si="3"/>
        <v>10851.502872999998</v>
      </c>
      <c r="WZT60" s="265"/>
      <c r="WZU60" s="265"/>
      <c r="WZV60" s="265"/>
      <c r="WZW60" s="265"/>
      <c r="WZX60" s="265"/>
    </row>
    <row r="61" spans="1:19 16243:16248" s="263" customFormat="1" x14ac:dyDescent="0.2">
      <c r="A61" s="265"/>
      <c r="B61" s="113" t="s">
        <v>20</v>
      </c>
      <c r="C61" s="252">
        <v>4172.28388</v>
      </c>
      <c r="D61" s="252">
        <v>0</v>
      </c>
      <c r="E61" s="252">
        <v>0.5</v>
      </c>
      <c r="F61" s="252">
        <v>4172.78388</v>
      </c>
      <c r="G61" s="252">
        <v>4172.28388</v>
      </c>
      <c r="H61" s="252">
        <v>0</v>
      </c>
      <c r="I61" s="252">
        <v>0.5</v>
      </c>
      <c r="J61" s="252">
        <v>4172.78388</v>
      </c>
      <c r="L61" s="102"/>
      <c r="M61" s="102"/>
      <c r="N61" s="102"/>
      <c r="O61" s="102"/>
      <c r="P61" s="102"/>
      <c r="Q61" s="102"/>
      <c r="R61" s="102"/>
      <c r="S61" s="102"/>
      <c r="WZT61" s="265"/>
      <c r="WZU61" s="265"/>
      <c r="WZV61" s="265"/>
      <c r="WZW61" s="265"/>
      <c r="WZX61" s="265"/>
    </row>
    <row r="62" spans="1:19 16243:16248" s="263" customFormat="1" x14ac:dyDescent="0.2">
      <c r="A62" s="265"/>
      <c r="B62" s="255" t="s">
        <v>855</v>
      </c>
      <c r="C62" s="252">
        <v>1267.7894509999999</v>
      </c>
      <c r="D62" s="252">
        <v>8.9</v>
      </c>
      <c r="E62" s="252">
        <v>371.1</v>
      </c>
      <c r="F62" s="252">
        <v>1647.7894509999999</v>
      </c>
      <c r="G62" s="252">
        <v>1267.7894509999999</v>
      </c>
      <c r="H62" s="252">
        <v>8.9</v>
      </c>
      <c r="I62" s="252">
        <v>371.1</v>
      </c>
      <c r="J62" s="252">
        <v>1647.7894509999999</v>
      </c>
      <c r="L62" s="102"/>
      <c r="M62" s="102"/>
      <c r="N62" s="102"/>
      <c r="O62" s="102"/>
      <c r="P62" s="102"/>
      <c r="Q62" s="102"/>
      <c r="R62" s="102"/>
      <c r="S62" s="102"/>
      <c r="WZT62" s="265"/>
      <c r="WZU62" s="265"/>
      <c r="WZV62" s="265"/>
      <c r="WZW62" s="265"/>
      <c r="WZX62" s="265"/>
    </row>
    <row r="63" spans="1:19 16243:16248" s="263" customFormat="1" ht="14.25" customHeight="1" x14ac:dyDescent="0.2">
      <c r="A63" s="265"/>
      <c r="B63" s="125" t="s">
        <v>16</v>
      </c>
      <c r="C63" s="252">
        <v>1779.011671</v>
      </c>
      <c r="D63" s="252">
        <v>0</v>
      </c>
      <c r="E63" s="252">
        <v>0</v>
      </c>
      <c r="F63" s="252">
        <v>1779.011671</v>
      </c>
      <c r="G63" s="252">
        <v>1779.011671</v>
      </c>
      <c r="H63" s="252">
        <v>0</v>
      </c>
      <c r="I63" s="252">
        <v>0</v>
      </c>
      <c r="J63" s="252">
        <v>1779.011671</v>
      </c>
      <c r="WZT63" s="265"/>
      <c r="WZU63" s="265"/>
      <c r="WZV63" s="265"/>
      <c r="WZW63" s="265"/>
      <c r="WZX63" s="265"/>
    </row>
    <row r="64" spans="1:19 16243:16248" s="263" customFormat="1" x14ac:dyDescent="0.2">
      <c r="A64" s="265"/>
      <c r="B64" s="125" t="s">
        <v>19</v>
      </c>
      <c r="C64" s="252">
        <v>183.02833699999999</v>
      </c>
      <c r="D64" s="252">
        <v>0</v>
      </c>
      <c r="E64" s="252">
        <v>0</v>
      </c>
      <c r="F64" s="252">
        <v>183.02833699999999</v>
      </c>
      <c r="G64" s="252">
        <v>183.02833699999999</v>
      </c>
      <c r="H64" s="252">
        <v>0</v>
      </c>
      <c r="I64" s="252">
        <v>0</v>
      </c>
      <c r="J64" s="252">
        <v>183.02833699999999</v>
      </c>
      <c r="WZT64" s="265"/>
      <c r="WZU64" s="265"/>
      <c r="WZV64" s="265"/>
      <c r="WZW64" s="265"/>
      <c r="WZX64" s="265"/>
    </row>
    <row r="65" spans="1:19 16244:16248" s="263" customFormat="1" x14ac:dyDescent="0.2">
      <c r="A65" s="265"/>
      <c r="B65" s="286" t="s">
        <v>18</v>
      </c>
      <c r="C65" s="252">
        <v>323.67317200000002</v>
      </c>
      <c r="D65" s="252">
        <v>0</v>
      </c>
      <c r="E65" s="252">
        <v>0</v>
      </c>
      <c r="F65" s="252">
        <v>323.67317200000002</v>
      </c>
      <c r="G65" s="252">
        <v>323.67317200000002</v>
      </c>
      <c r="H65" s="252">
        <v>0</v>
      </c>
      <c r="I65" s="252">
        <v>0</v>
      </c>
      <c r="J65" s="252">
        <v>323.67317200000002</v>
      </c>
      <c r="L65" s="283"/>
      <c r="M65" s="283"/>
      <c r="N65" s="283"/>
      <c r="O65" s="283"/>
      <c r="P65" s="283"/>
      <c r="Q65" s="283"/>
      <c r="R65" s="283"/>
      <c r="S65" s="283"/>
      <c r="WZT65" s="265"/>
      <c r="WZU65" s="265"/>
      <c r="WZV65" s="265"/>
      <c r="WZW65" s="265"/>
      <c r="WZX65" s="265"/>
    </row>
    <row r="66" spans="1:19 16244:16248" s="263" customFormat="1" x14ac:dyDescent="0.2">
      <c r="A66" s="265"/>
      <c r="B66" s="255" t="s">
        <v>467</v>
      </c>
      <c r="C66" s="252">
        <v>58.407941999999998</v>
      </c>
      <c r="D66" s="252">
        <v>0</v>
      </c>
      <c r="E66" s="252">
        <v>10</v>
      </c>
      <c r="F66" s="252">
        <v>68.407941999999991</v>
      </c>
      <c r="G66" s="252">
        <v>58.407941999999998</v>
      </c>
      <c r="H66" s="252">
        <v>0</v>
      </c>
      <c r="I66" s="252">
        <v>10</v>
      </c>
      <c r="J66" s="252">
        <v>68.407941999999991</v>
      </c>
      <c r="WZT66" s="265"/>
      <c r="WZU66" s="265"/>
      <c r="WZV66" s="265"/>
      <c r="WZW66" s="265"/>
      <c r="WZX66" s="265"/>
    </row>
    <row r="67" spans="1:19 16244:16248" s="263" customFormat="1" x14ac:dyDescent="0.2">
      <c r="A67" s="265"/>
      <c r="B67" s="125" t="s">
        <v>466</v>
      </c>
      <c r="C67" s="252">
        <v>337.84011600000002</v>
      </c>
      <c r="D67" s="252">
        <v>0</v>
      </c>
      <c r="E67" s="252">
        <v>0</v>
      </c>
      <c r="F67" s="252">
        <v>337.84011600000002</v>
      </c>
      <c r="G67" s="252">
        <v>337.84011600000002</v>
      </c>
      <c r="H67" s="252">
        <v>0</v>
      </c>
      <c r="I67" s="252">
        <v>0</v>
      </c>
      <c r="J67" s="252">
        <v>337.84011600000002</v>
      </c>
      <c r="WZT67" s="265"/>
      <c r="WZU67" s="265"/>
      <c r="WZV67" s="265"/>
      <c r="WZW67" s="265"/>
      <c r="WZX67" s="265"/>
    </row>
    <row r="68" spans="1:19 16244:16248" s="263" customFormat="1" ht="25.5" x14ac:dyDescent="0.2">
      <c r="A68" s="265"/>
      <c r="B68" s="125" t="s">
        <v>856</v>
      </c>
      <c r="C68" s="252">
        <v>513.63790700000004</v>
      </c>
      <c r="D68" s="252">
        <v>0</v>
      </c>
      <c r="E68" s="252">
        <v>0</v>
      </c>
      <c r="F68" s="252">
        <v>513.63790700000004</v>
      </c>
      <c r="G68" s="252">
        <v>513.63790700000004</v>
      </c>
      <c r="H68" s="252">
        <v>0</v>
      </c>
      <c r="I68" s="252">
        <v>0</v>
      </c>
      <c r="J68" s="252">
        <v>513.63790700000004</v>
      </c>
      <c r="WZT68" s="265"/>
      <c r="WZU68" s="265"/>
      <c r="WZV68" s="265"/>
      <c r="WZW68" s="265"/>
      <c r="WZX68" s="265"/>
    </row>
    <row r="69" spans="1:19 16244:16248" s="263" customFormat="1" ht="25.5" x14ac:dyDescent="0.2">
      <c r="A69" s="265"/>
      <c r="B69" s="255" t="s">
        <v>714</v>
      </c>
      <c r="C69" s="252">
        <v>95.441077000000007</v>
      </c>
      <c r="D69" s="252">
        <v>0</v>
      </c>
      <c r="E69" s="252">
        <v>0</v>
      </c>
      <c r="F69" s="252">
        <v>95.441077000000007</v>
      </c>
      <c r="G69" s="252">
        <v>95.441077000000007</v>
      </c>
      <c r="H69" s="252">
        <v>0</v>
      </c>
      <c r="I69" s="252">
        <v>0</v>
      </c>
      <c r="J69" s="252">
        <v>95.441077000000007</v>
      </c>
      <c r="WZT69" s="265"/>
      <c r="WZU69" s="265"/>
      <c r="WZV69" s="265"/>
      <c r="WZW69" s="265"/>
      <c r="WZX69" s="265"/>
    </row>
    <row r="70" spans="1:19 16244:16248" s="263" customFormat="1" x14ac:dyDescent="0.2">
      <c r="A70" s="265"/>
      <c r="B70" s="255" t="s">
        <v>21</v>
      </c>
      <c r="C70" s="252">
        <v>40</v>
      </c>
      <c r="D70" s="252">
        <v>0</v>
      </c>
      <c r="E70" s="252">
        <v>0</v>
      </c>
      <c r="F70" s="252">
        <v>40</v>
      </c>
      <c r="G70" s="252">
        <v>40</v>
      </c>
      <c r="H70" s="252">
        <v>0</v>
      </c>
      <c r="I70" s="252">
        <v>0</v>
      </c>
      <c r="J70" s="252">
        <v>40</v>
      </c>
      <c r="WZT70" s="265"/>
      <c r="WZU70" s="265"/>
      <c r="WZV70" s="265"/>
      <c r="WZW70" s="265"/>
      <c r="WZX70" s="265"/>
    </row>
    <row r="71" spans="1:19 16244:16248" s="263" customFormat="1" ht="25.5" x14ac:dyDescent="0.2">
      <c r="A71" s="265"/>
      <c r="B71" s="125" t="s">
        <v>556</v>
      </c>
      <c r="C71" s="252">
        <v>373.4</v>
      </c>
      <c r="D71" s="252">
        <v>0</v>
      </c>
      <c r="E71" s="252">
        <v>0</v>
      </c>
      <c r="F71" s="252">
        <v>373.4</v>
      </c>
      <c r="G71" s="252">
        <v>373.4</v>
      </c>
      <c r="H71" s="252">
        <v>0</v>
      </c>
      <c r="I71" s="252">
        <v>0</v>
      </c>
      <c r="J71" s="252">
        <v>373.4</v>
      </c>
      <c r="WZT71" s="265"/>
      <c r="WZU71" s="265"/>
      <c r="WZV71" s="265"/>
      <c r="WZW71" s="265"/>
      <c r="WZX71" s="265"/>
    </row>
    <row r="72" spans="1:19 16244:16248" s="263" customFormat="1" x14ac:dyDescent="0.2">
      <c r="A72" s="265"/>
      <c r="B72" s="288" t="s">
        <v>774</v>
      </c>
      <c r="C72" s="252">
        <v>339.17425900000001</v>
      </c>
      <c r="D72" s="252">
        <v>0</v>
      </c>
      <c r="E72" s="252">
        <v>14</v>
      </c>
      <c r="F72" s="252">
        <v>353.17425900000001</v>
      </c>
      <c r="G72" s="252">
        <v>339.17425900000001</v>
      </c>
      <c r="H72" s="252">
        <v>0</v>
      </c>
      <c r="I72" s="252">
        <v>14</v>
      </c>
      <c r="J72" s="252">
        <v>353.17425900000001</v>
      </c>
      <c r="WZT72" s="265"/>
      <c r="WZU72" s="265"/>
      <c r="WZV72" s="265"/>
      <c r="WZW72" s="265"/>
      <c r="WZX72" s="265"/>
    </row>
    <row r="73" spans="1:19 16244:16248" s="263" customFormat="1" x14ac:dyDescent="0.2">
      <c r="A73" s="265"/>
      <c r="B73" s="288" t="s">
        <v>465</v>
      </c>
      <c r="C73" s="252">
        <v>211.874728</v>
      </c>
      <c r="D73" s="252">
        <v>0</v>
      </c>
      <c r="E73" s="252">
        <v>0</v>
      </c>
      <c r="F73" s="252">
        <v>211.874728</v>
      </c>
      <c r="G73" s="252">
        <v>211.874728</v>
      </c>
      <c r="H73" s="252">
        <v>0</v>
      </c>
      <c r="I73" s="252">
        <v>0</v>
      </c>
      <c r="J73" s="252">
        <v>211.874728</v>
      </c>
      <c r="WZT73" s="265"/>
      <c r="WZU73" s="265"/>
      <c r="WZV73" s="265"/>
      <c r="WZW73" s="265"/>
      <c r="WZX73" s="265"/>
    </row>
    <row r="74" spans="1:19 16244:16248" s="263" customFormat="1" x14ac:dyDescent="0.2">
      <c r="A74" s="265"/>
      <c r="B74" s="332" t="s">
        <v>633</v>
      </c>
      <c r="C74" s="252">
        <v>75.969290000000001</v>
      </c>
      <c r="D74" s="252">
        <v>0</v>
      </c>
      <c r="E74" s="252">
        <v>0</v>
      </c>
      <c r="F74" s="252">
        <v>75.969290000000001</v>
      </c>
      <c r="G74" s="252">
        <v>75.969290000000001</v>
      </c>
      <c r="H74" s="252">
        <v>0</v>
      </c>
      <c r="I74" s="252">
        <v>0</v>
      </c>
      <c r="J74" s="252">
        <v>75.969290000000001</v>
      </c>
      <c r="WZT74" s="265"/>
      <c r="WZU74" s="265"/>
      <c r="WZV74" s="265"/>
      <c r="WZW74" s="265"/>
      <c r="WZX74" s="265"/>
    </row>
    <row r="75" spans="1:19 16244:16248" s="263" customFormat="1" x14ac:dyDescent="0.2">
      <c r="A75" s="265"/>
      <c r="B75" s="125" t="s">
        <v>22</v>
      </c>
      <c r="C75" s="252">
        <v>361.93793700000003</v>
      </c>
      <c r="D75" s="252">
        <v>0</v>
      </c>
      <c r="E75" s="252">
        <v>17.281542999999999</v>
      </c>
      <c r="F75" s="252">
        <v>379.21948000000003</v>
      </c>
      <c r="G75" s="252">
        <v>361.93793700000003</v>
      </c>
      <c r="H75" s="252">
        <v>0</v>
      </c>
      <c r="I75" s="252">
        <v>17.281542999999999</v>
      </c>
      <c r="J75" s="252">
        <v>379.21948000000003</v>
      </c>
      <c r="WZT75" s="265"/>
      <c r="WZU75" s="265"/>
      <c r="WZV75" s="265"/>
      <c r="WZW75" s="265"/>
      <c r="WZX75" s="265"/>
    </row>
    <row r="76" spans="1:19 16244:16248" s="263" customFormat="1" x14ac:dyDescent="0.2">
      <c r="A76" s="265"/>
      <c r="B76" s="255" t="s">
        <v>23</v>
      </c>
      <c r="C76" s="252">
        <v>4.1183690000000004</v>
      </c>
      <c r="D76" s="252">
        <v>0</v>
      </c>
      <c r="E76" s="252">
        <v>117.130194</v>
      </c>
      <c r="F76" s="252">
        <v>121.248563</v>
      </c>
      <c r="G76" s="252">
        <v>4.1183690000000004</v>
      </c>
      <c r="H76" s="252">
        <v>0</v>
      </c>
      <c r="I76" s="252">
        <v>117.130194</v>
      </c>
      <c r="J76" s="252">
        <v>121.248563</v>
      </c>
      <c r="WZT76" s="265"/>
      <c r="WZU76" s="265"/>
      <c r="WZV76" s="265"/>
      <c r="WZW76" s="265"/>
      <c r="WZX76" s="265"/>
    </row>
    <row r="77" spans="1:19 16244:16248" s="263" customFormat="1" ht="51" x14ac:dyDescent="0.2">
      <c r="A77" s="265"/>
      <c r="B77" s="255" t="s">
        <v>775</v>
      </c>
      <c r="C77" s="252">
        <v>57.300457999999999</v>
      </c>
      <c r="D77" s="252">
        <v>0</v>
      </c>
      <c r="E77" s="252">
        <v>0</v>
      </c>
      <c r="F77" s="252">
        <v>57.300457999999999</v>
      </c>
      <c r="G77" s="252">
        <v>57.300457999999999</v>
      </c>
      <c r="H77" s="252">
        <v>0</v>
      </c>
      <c r="I77" s="252">
        <v>0</v>
      </c>
      <c r="J77" s="252">
        <v>57.300457999999999</v>
      </c>
      <c r="WZT77" s="265"/>
      <c r="WZU77" s="265"/>
      <c r="WZV77" s="265"/>
      <c r="WZW77" s="265"/>
      <c r="WZX77" s="265"/>
    </row>
    <row r="78" spans="1:19 16244:16248" s="263" customFormat="1" x14ac:dyDescent="0.2">
      <c r="A78" s="265"/>
      <c r="B78" s="255" t="s">
        <v>25</v>
      </c>
      <c r="C78" s="252">
        <v>104.08234500000071</v>
      </c>
      <c r="D78" s="252">
        <v>0.75</v>
      </c>
      <c r="E78" s="252">
        <v>12.870196999999962</v>
      </c>
      <c r="F78" s="252">
        <v>117.70254199999908</v>
      </c>
      <c r="G78" s="252">
        <v>104.08234500000071</v>
      </c>
      <c r="H78" s="252">
        <v>0.75</v>
      </c>
      <c r="I78" s="252">
        <v>12.870196999999962</v>
      </c>
      <c r="J78" s="252">
        <v>117.70254199999908</v>
      </c>
      <c r="WZT78" s="265"/>
      <c r="WZU78" s="265"/>
      <c r="WZV78" s="265"/>
      <c r="WZW78" s="265"/>
      <c r="WZX78" s="265"/>
    </row>
    <row r="79" spans="1:19 16244:16248" s="263" customFormat="1" x14ac:dyDescent="0.2">
      <c r="A79" s="265"/>
      <c r="B79" s="108" t="s">
        <v>26</v>
      </c>
      <c r="C79" s="140">
        <f t="shared" ref="C79:J79" si="4">C80+C114+C136+C137</f>
        <v>140574.92961999998</v>
      </c>
      <c r="D79" s="140">
        <f t="shared" si="4"/>
        <v>-0.7</v>
      </c>
      <c r="E79" s="140">
        <f t="shared" si="4"/>
        <v>2557.452581</v>
      </c>
      <c r="F79" s="140">
        <f t="shared" si="4"/>
        <v>143131.68220100002</v>
      </c>
      <c r="G79" s="140">
        <f t="shared" si="4"/>
        <v>144131.96538999997</v>
      </c>
      <c r="H79" s="140">
        <f t="shared" si="4"/>
        <v>-0.7</v>
      </c>
      <c r="I79" s="140">
        <f t="shared" si="4"/>
        <v>2557.452581</v>
      </c>
      <c r="J79" s="140">
        <f t="shared" si="4"/>
        <v>146688.71797099998</v>
      </c>
      <c r="WZT79" s="265"/>
      <c r="WZU79" s="265"/>
      <c r="WZV79" s="265"/>
      <c r="WZW79" s="265"/>
      <c r="WZX79" s="265"/>
    </row>
    <row r="80" spans="1:19 16244:16248" s="263" customFormat="1" x14ac:dyDescent="0.2">
      <c r="A80" s="265"/>
      <c r="B80" s="108" t="s">
        <v>27</v>
      </c>
      <c r="C80" s="140">
        <f t="shared" ref="C80:J80" si="5">SUM(C81:C113)</f>
        <v>120360.58365499999</v>
      </c>
      <c r="D80" s="140">
        <f t="shared" si="5"/>
        <v>-0.7</v>
      </c>
      <c r="E80" s="140">
        <f t="shared" si="5"/>
        <v>1626.4698059999998</v>
      </c>
      <c r="F80" s="140">
        <f t="shared" si="5"/>
        <v>121986.35346100001</v>
      </c>
      <c r="G80" s="140">
        <f t="shared" si="5"/>
        <v>123932.61942499998</v>
      </c>
      <c r="H80" s="140">
        <f t="shared" si="5"/>
        <v>-0.7</v>
      </c>
      <c r="I80" s="140">
        <f t="shared" si="5"/>
        <v>1626.4698059999998</v>
      </c>
      <c r="J80" s="140">
        <f t="shared" si="5"/>
        <v>125558.38923099999</v>
      </c>
      <c r="WZT80" s="265"/>
      <c r="WZU80" s="265"/>
      <c r="WZV80" s="265"/>
      <c r="WZW80" s="265"/>
      <c r="WZX80" s="265"/>
    </row>
    <row r="81" spans="2:19" ht="26.25" customHeight="1" x14ac:dyDescent="0.2">
      <c r="B81" s="255" t="s">
        <v>782</v>
      </c>
      <c r="C81" s="252">
        <v>8159</v>
      </c>
      <c r="D81" s="252">
        <v>0</v>
      </c>
      <c r="E81" s="252">
        <v>0</v>
      </c>
      <c r="F81" s="252">
        <v>8159</v>
      </c>
      <c r="G81" s="252">
        <v>8159</v>
      </c>
      <c r="H81" s="252">
        <v>0</v>
      </c>
      <c r="I81" s="252">
        <v>0</v>
      </c>
      <c r="J81" s="252">
        <v>8159</v>
      </c>
    </row>
    <row r="82" spans="2:19" x14ac:dyDescent="0.2">
      <c r="B82" s="255" t="s">
        <v>468</v>
      </c>
      <c r="C82" s="252">
        <v>450</v>
      </c>
      <c r="D82" s="252">
        <v>0</v>
      </c>
      <c r="E82" s="252">
        <v>0</v>
      </c>
      <c r="F82" s="252">
        <v>450</v>
      </c>
      <c r="G82" s="252">
        <v>450</v>
      </c>
      <c r="H82" s="252">
        <v>0</v>
      </c>
      <c r="I82" s="252">
        <v>0</v>
      </c>
      <c r="J82" s="252">
        <v>450</v>
      </c>
    </row>
    <row r="83" spans="2:19" x14ac:dyDescent="0.2">
      <c r="B83" s="255" t="s">
        <v>28</v>
      </c>
      <c r="C83" s="252">
        <v>10480</v>
      </c>
      <c r="D83" s="252">
        <v>0</v>
      </c>
      <c r="E83" s="252">
        <v>0</v>
      </c>
      <c r="F83" s="252">
        <v>10480</v>
      </c>
      <c r="G83" s="252">
        <v>10480</v>
      </c>
      <c r="H83" s="252">
        <v>0</v>
      </c>
      <c r="I83" s="252">
        <v>0</v>
      </c>
      <c r="J83" s="252">
        <v>10480</v>
      </c>
      <c r="K83" s="101"/>
      <c r="L83" s="101"/>
      <c r="M83" s="101"/>
      <c r="N83" s="101"/>
      <c r="O83" s="101"/>
      <c r="P83" s="101"/>
      <c r="Q83" s="101"/>
      <c r="R83" s="101"/>
      <c r="S83" s="260"/>
    </row>
    <row r="84" spans="2:19" x14ac:dyDescent="0.2">
      <c r="B84" s="255" t="s">
        <v>781</v>
      </c>
      <c r="C84" s="252">
        <v>4950</v>
      </c>
      <c r="D84" s="252">
        <v>0</v>
      </c>
      <c r="E84" s="252">
        <v>0</v>
      </c>
      <c r="F84" s="252">
        <v>4950</v>
      </c>
      <c r="G84" s="252">
        <v>4950</v>
      </c>
      <c r="H84" s="252">
        <v>0</v>
      </c>
      <c r="I84" s="252">
        <v>0</v>
      </c>
      <c r="J84" s="252">
        <v>4950</v>
      </c>
      <c r="K84" s="101"/>
      <c r="L84" s="101"/>
      <c r="M84" s="101"/>
      <c r="N84" s="101"/>
      <c r="O84" s="101"/>
      <c r="P84" s="101"/>
      <c r="Q84" s="101"/>
      <c r="R84" s="101"/>
    </row>
    <row r="85" spans="2:19" x14ac:dyDescent="0.2">
      <c r="B85" s="254" t="s">
        <v>30</v>
      </c>
      <c r="C85" s="252">
        <v>262</v>
      </c>
      <c r="D85" s="252">
        <v>0</v>
      </c>
      <c r="E85" s="252">
        <v>0</v>
      </c>
      <c r="F85" s="252">
        <v>262</v>
      </c>
      <c r="G85" s="252">
        <v>262</v>
      </c>
      <c r="H85" s="252">
        <v>0</v>
      </c>
      <c r="I85" s="252">
        <v>0</v>
      </c>
      <c r="J85" s="252">
        <v>262</v>
      </c>
      <c r="K85" s="101"/>
      <c r="L85" s="101"/>
      <c r="M85" s="101"/>
    </row>
    <row r="86" spans="2:19" ht="14.25" customHeight="1" x14ac:dyDescent="0.2">
      <c r="B86" s="333" t="s">
        <v>634</v>
      </c>
      <c r="C86" s="252">
        <v>6606</v>
      </c>
      <c r="D86" s="252">
        <v>0</v>
      </c>
      <c r="E86" s="252">
        <v>0</v>
      </c>
      <c r="F86" s="252">
        <v>6606</v>
      </c>
      <c r="G86" s="252">
        <v>6606</v>
      </c>
      <c r="H86" s="252">
        <v>0</v>
      </c>
      <c r="I86" s="252">
        <v>0</v>
      </c>
      <c r="J86" s="252">
        <v>6606</v>
      </c>
    </row>
    <row r="87" spans="2:19" ht="25.5" x14ac:dyDescent="0.2">
      <c r="B87" s="254" t="s">
        <v>722</v>
      </c>
      <c r="C87" s="252">
        <v>25</v>
      </c>
      <c r="D87" s="252">
        <v>0</v>
      </c>
      <c r="E87" s="252">
        <v>25</v>
      </c>
      <c r="F87" s="252">
        <v>50</v>
      </c>
      <c r="G87" s="252">
        <v>25</v>
      </c>
      <c r="H87" s="252">
        <v>0</v>
      </c>
      <c r="I87" s="252">
        <v>25</v>
      </c>
      <c r="J87" s="252">
        <v>50</v>
      </c>
      <c r="K87" s="101"/>
      <c r="L87" s="101"/>
      <c r="M87" s="101"/>
    </row>
    <row r="88" spans="2:19" ht="25.5" x14ac:dyDescent="0.2">
      <c r="B88" s="254" t="s">
        <v>779</v>
      </c>
      <c r="C88" s="252">
        <v>116</v>
      </c>
      <c r="D88" s="252">
        <v>0</v>
      </c>
      <c r="E88" s="252">
        <v>0</v>
      </c>
      <c r="F88" s="252">
        <v>116</v>
      </c>
      <c r="G88" s="252">
        <v>116</v>
      </c>
      <c r="H88" s="252">
        <v>0</v>
      </c>
      <c r="I88" s="252">
        <v>0</v>
      </c>
      <c r="J88" s="252">
        <v>116</v>
      </c>
      <c r="K88" s="101"/>
      <c r="L88" s="101"/>
      <c r="M88" s="101"/>
    </row>
    <row r="89" spans="2:19" ht="38.25" x14ac:dyDescent="0.2">
      <c r="B89" s="254" t="s">
        <v>780</v>
      </c>
      <c r="C89" s="252">
        <v>135.80000000000001</v>
      </c>
      <c r="D89" s="252">
        <v>0</v>
      </c>
      <c r="E89" s="252">
        <v>0</v>
      </c>
      <c r="F89" s="252">
        <v>135.80000000000001</v>
      </c>
      <c r="G89" s="252">
        <v>135.80000000000001</v>
      </c>
      <c r="H89" s="252">
        <v>0</v>
      </c>
      <c r="I89" s="252">
        <v>0</v>
      </c>
      <c r="J89" s="252">
        <v>135.80000000000001</v>
      </c>
      <c r="K89" s="101"/>
      <c r="L89" s="101"/>
      <c r="M89" s="101"/>
    </row>
    <row r="90" spans="2:19" x14ac:dyDescent="0.2">
      <c r="B90" s="254" t="s">
        <v>32</v>
      </c>
      <c r="C90" s="252">
        <v>258.82672100000002</v>
      </c>
      <c r="D90" s="252">
        <v>0</v>
      </c>
      <c r="E90" s="252">
        <v>0</v>
      </c>
      <c r="F90" s="252">
        <v>258.82672100000002</v>
      </c>
      <c r="G90" s="252">
        <v>258.82672100000002</v>
      </c>
      <c r="H90" s="252">
        <v>0</v>
      </c>
      <c r="I90" s="252">
        <v>0</v>
      </c>
      <c r="J90" s="252">
        <v>258.82672100000002</v>
      </c>
      <c r="K90" s="101"/>
      <c r="L90" s="101"/>
      <c r="M90" s="101"/>
    </row>
    <row r="91" spans="2:19" ht="54.75" customHeight="1" x14ac:dyDescent="0.2">
      <c r="B91" s="255" t="s">
        <v>876</v>
      </c>
      <c r="C91" s="252">
        <v>0</v>
      </c>
      <c r="D91" s="252">
        <v>0</v>
      </c>
      <c r="E91" s="252">
        <v>300</v>
      </c>
      <c r="F91" s="252">
        <v>300</v>
      </c>
      <c r="G91" s="252">
        <v>0</v>
      </c>
      <c r="H91" s="252">
        <v>0</v>
      </c>
      <c r="I91" s="252">
        <v>300</v>
      </c>
      <c r="J91" s="252">
        <v>300</v>
      </c>
      <c r="K91" s="101"/>
      <c r="L91" s="101"/>
      <c r="M91" s="101"/>
    </row>
    <row r="92" spans="2:19" ht="25.5" x14ac:dyDescent="0.2">
      <c r="B92" s="255" t="s">
        <v>716</v>
      </c>
      <c r="C92" s="252">
        <v>72513</v>
      </c>
      <c r="D92" s="252">
        <v>-0.7</v>
      </c>
      <c r="E92" s="252">
        <v>-24.04</v>
      </c>
      <c r="F92" s="252">
        <v>72488.260000000009</v>
      </c>
      <c r="G92" s="252">
        <v>75084.035770000002</v>
      </c>
      <c r="H92" s="252">
        <v>-0.7</v>
      </c>
      <c r="I92" s="252">
        <v>-24.04</v>
      </c>
      <c r="J92" s="252">
        <v>75059.295770000012</v>
      </c>
      <c r="L92" s="101"/>
      <c r="M92" s="101"/>
      <c r="N92" s="101"/>
      <c r="O92" s="101"/>
      <c r="P92" s="101"/>
      <c r="Q92" s="101"/>
      <c r="R92" s="101"/>
      <c r="S92" s="101"/>
    </row>
    <row r="93" spans="2:19" ht="25.5" x14ac:dyDescent="0.2">
      <c r="B93" s="255" t="s">
        <v>718</v>
      </c>
      <c r="C93" s="252">
        <v>424</v>
      </c>
      <c r="D93" s="252">
        <v>0</v>
      </c>
      <c r="E93" s="252">
        <v>0</v>
      </c>
      <c r="F93" s="252">
        <v>424</v>
      </c>
      <c r="G93" s="252">
        <v>424</v>
      </c>
      <c r="H93" s="252">
        <v>0</v>
      </c>
      <c r="I93" s="252">
        <v>0</v>
      </c>
      <c r="J93" s="252">
        <v>424</v>
      </c>
    </row>
    <row r="94" spans="2:19" ht="25.5" x14ac:dyDescent="0.2">
      <c r="B94" s="255" t="s">
        <v>523</v>
      </c>
      <c r="C94" s="252">
        <v>384.673</v>
      </c>
      <c r="D94" s="252">
        <v>0</v>
      </c>
      <c r="E94" s="252">
        <v>0</v>
      </c>
      <c r="F94" s="252">
        <v>384.673</v>
      </c>
      <c r="G94" s="252">
        <v>384.673</v>
      </c>
      <c r="H94" s="252">
        <v>0</v>
      </c>
      <c r="I94" s="252">
        <v>0</v>
      </c>
      <c r="J94" s="252">
        <v>384.673</v>
      </c>
    </row>
    <row r="95" spans="2:19" x14ac:dyDescent="0.2">
      <c r="B95" s="255" t="s">
        <v>31</v>
      </c>
      <c r="C95" s="252">
        <v>7397</v>
      </c>
      <c r="D95" s="252">
        <v>0</v>
      </c>
      <c r="E95" s="252">
        <v>840.86980600000004</v>
      </c>
      <c r="F95" s="252">
        <v>8237.8698060000006</v>
      </c>
      <c r="G95" s="252">
        <v>8397</v>
      </c>
      <c r="H95" s="252">
        <v>0</v>
      </c>
      <c r="I95" s="252">
        <v>840.86980600000004</v>
      </c>
      <c r="J95" s="252">
        <v>9237.8698060000006</v>
      </c>
    </row>
    <row r="96" spans="2:19" ht="25.5" x14ac:dyDescent="0.2">
      <c r="B96" s="255" t="s">
        <v>469</v>
      </c>
      <c r="C96" s="252">
        <v>1000</v>
      </c>
      <c r="D96" s="252">
        <v>0</v>
      </c>
      <c r="E96" s="252">
        <v>0</v>
      </c>
      <c r="F96" s="252">
        <v>1000</v>
      </c>
      <c r="G96" s="252">
        <v>1000</v>
      </c>
      <c r="H96" s="252">
        <v>0</v>
      </c>
      <c r="I96" s="252">
        <v>0</v>
      </c>
      <c r="J96" s="252">
        <v>1000</v>
      </c>
      <c r="K96" s="263"/>
    </row>
    <row r="97" spans="2:13" x14ac:dyDescent="0.2">
      <c r="B97" s="255" t="s">
        <v>35</v>
      </c>
      <c r="C97" s="252">
        <v>35</v>
      </c>
      <c r="D97" s="252">
        <v>0</v>
      </c>
      <c r="E97" s="252">
        <v>0</v>
      </c>
      <c r="F97" s="252">
        <v>35</v>
      </c>
      <c r="G97" s="252">
        <v>35</v>
      </c>
      <c r="H97" s="252">
        <v>0</v>
      </c>
      <c r="I97" s="252">
        <v>0</v>
      </c>
      <c r="J97" s="252">
        <v>35</v>
      </c>
      <c r="K97" s="101"/>
      <c r="L97" s="101"/>
      <c r="M97" s="101"/>
    </row>
    <row r="98" spans="2:13" x14ac:dyDescent="0.2">
      <c r="B98" s="255" t="s">
        <v>34</v>
      </c>
      <c r="C98" s="252">
        <v>45</v>
      </c>
      <c r="D98" s="252">
        <v>0</v>
      </c>
      <c r="E98" s="252">
        <v>1</v>
      </c>
      <c r="F98" s="252">
        <v>46</v>
      </c>
      <c r="G98" s="252">
        <v>45</v>
      </c>
      <c r="H98" s="252">
        <v>0</v>
      </c>
      <c r="I98" s="252">
        <v>1</v>
      </c>
      <c r="J98" s="252">
        <v>46</v>
      </c>
      <c r="K98" s="101"/>
      <c r="L98" s="101"/>
      <c r="M98" s="101"/>
    </row>
    <row r="99" spans="2:13" ht="51" x14ac:dyDescent="0.2">
      <c r="B99" s="254" t="s">
        <v>778</v>
      </c>
      <c r="C99" s="252">
        <v>89</v>
      </c>
      <c r="D99" s="252">
        <v>0</v>
      </c>
      <c r="E99" s="252">
        <v>0</v>
      </c>
      <c r="F99" s="252">
        <v>89</v>
      </c>
      <c r="G99" s="252">
        <v>89</v>
      </c>
      <c r="H99" s="252">
        <v>0</v>
      </c>
      <c r="I99" s="252">
        <v>0</v>
      </c>
      <c r="J99" s="252">
        <v>89</v>
      </c>
      <c r="K99" s="101"/>
      <c r="L99" s="101"/>
      <c r="M99" s="101"/>
    </row>
    <row r="100" spans="2:13" ht="25.5" x14ac:dyDescent="0.2">
      <c r="B100" s="255" t="s">
        <v>777</v>
      </c>
      <c r="C100" s="252">
        <v>4874.5540000000001</v>
      </c>
      <c r="D100" s="252">
        <v>0</v>
      </c>
      <c r="E100" s="252">
        <v>0</v>
      </c>
      <c r="F100" s="252">
        <v>4874.5540000000001</v>
      </c>
      <c r="G100" s="252">
        <v>4874.5540000000001</v>
      </c>
      <c r="H100" s="252">
        <v>0</v>
      </c>
      <c r="I100" s="252">
        <v>0</v>
      </c>
      <c r="J100" s="252">
        <v>4874.5540000000001</v>
      </c>
    </row>
    <row r="101" spans="2:13" ht="25.5" x14ac:dyDescent="0.2">
      <c r="B101" s="255" t="s">
        <v>808</v>
      </c>
      <c r="C101" s="252">
        <v>0</v>
      </c>
      <c r="D101" s="252">
        <v>0</v>
      </c>
      <c r="E101" s="252">
        <v>79.14</v>
      </c>
      <c r="F101" s="252">
        <v>79.14</v>
      </c>
      <c r="G101" s="252">
        <v>0</v>
      </c>
      <c r="H101" s="252">
        <v>0</v>
      </c>
      <c r="I101" s="252">
        <v>79.14</v>
      </c>
      <c r="J101" s="252">
        <v>79.14</v>
      </c>
      <c r="K101" s="101"/>
      <c r="L101" s="101"/>
      <c r="M101" s="101"/>
    </row>
    <row r="102" spans="2:13" x14ac:dyDescent="0.2">
      <c r="B102" s="255" t="s">
        <v>470</v>
      </c>
      <c r="C102" s="252">
        <v>715</v>
      </c>
      <c r="D102" s="252">
        <v>0</v>
      </c>
      <c r="E102" s="252">
        <v>0</v>
      </c>
      <c r="F102" s="252">
        <v>715</v>
      </c>
      <c r="G102" s="252">
        <v>715</v>
      </c>
      <c r="H102" s="252">
        <v>0</v>
      </c>
      <c r="I102" s="252">
        <v>0</v>
      </c>
      <c r="J102" s="252">
        <v>715</v>
      </c>
    </row>
    <row r="103" spans="2:13" x14ac:dyDescent="0.2">
      <c r="B103" s="255" t="s">
        <v>33</v>
      </c>
      <c r="C103" s="252">
        <v>567</v>
      </c>
      <c r="D103" s="252">
        <v>0</v>
      </c>
      <c r="E103" s="252">
        <v>100</v>
      </c>
      <c r="F103" s="252">
        <v>667</v>
      </c>
      <c r="G103" s="252">
        <v>567</v>
      </c>
      <c r="H103" s="252">
        <v>0</v>
      </c>
      <c r="I103" s="252">
        <v>100</v>
      </c>
      <c r="J103" s="252">
        <v>667</v>
      </c>
    </row>
    <row r="104" spans="2:13" ht="38.25" x14ac:dyDescent="0.2">
      <c r="B104" s="255" t="s">
        <v>721</v>
      </c>
      <c r="C104" s="252">
        <v>100</v>
      </c>
      <c r="D104" s="252">
        <v>0</v>
      </c>
      <c r="E104" s="252">
        <v>0</v>
      </c>
      <c r="F104" s="252">
        <v>100</v>
      </c>
      <c r="G104" s="252">
        <v>100</v>
      </c>
      <c r="H104" s="252">
        <v>0</v>
      </c>
      <c r="I104" s="252">
        <v>0</v>
      </c>
      <c r="J104" s="252">
        <v>100</v>
      </c>
      <c r="K104" s="101"/>
      <c r="L104" s="101"/>
      <c r="M104" s="101"/>
    </row>
    <row r="105" spans="2:13" ht="25.5" x14ac:dyDescent="0.2">
      <c r="B105" s="255" t="s">
        <v>720</v>
      </c>
      <c r="C105" s="252">
        <v>56.1</v>
      </c>
      <c r="D105" s="252">
        <v>0</v>
      </c>
      <c r="E105" s="252">
        <v>20</v>
      </c>
      <c r="F105" s="252">
        <v>76.099999999999994</v>
      </c>
      <c r="G105" s="252">
        <v>56.1</v>
      </c>
      <c r="H105" s="252">
        <v>0</v>
      </c>
      <c r="I105" s="252">
        <v>20</v>
      </c>
      <c r="J105" s="252">
        <v>76.099999999999994</v>
      </c>
      <c r="K105" s="101"/>
      <c r="L105" s="101"/>
      <c r="M105" s="101"/>
    </row>
    <row r="106" spans="2:13" ht="38.25" x14ac:dyDescent="0.2">
      <c r="B106" s="254" t="s">
        <v>524</v>
      </c>
      <c r="C106" s="252">
        <v>28.794</v>
      </c>
      <c r="D106" s="252">
        <v>0</v>
      </c>
      <c r="E106" s="252">
        <v>0</v>
      </c>
      <c r="F106" s="252">
        <v>28.794</v>
      </c>
      <c r="G106" s="252">
        <v>28.794</v>
      </c>
      <c r="H106" s="252">
        <v>0</v>
      </c>
      <c r="I106" s="252">
        <v>0</v>
      </c>
      <c r="J106" s="252">
        <v>28.794</v>
      </c>
      <c r="K106" s="101"/>
      <c r="L106" s="101"/>
      <c r="M106" s="101"/>
    </row>
    <row r="107" spans="2:13" x14ac:dyDescent="0.2">
      <c r="B107" s="255" t="s">
        <v>36</v>
      </c>
      <c r="C107" s="252">
        <v>237.814548</v>
      </c>
      <c r="D107" s="252">
        <v>0</v>
      </c>
      <c r="E107" s="252">
        <v>70</v>
      </c>
      <c r="F107" s="252">
        <v>307.814548</v>
      </c>
      <c r="G107" s="252">
        <v>237.814548</v>
      </c>
      <c r="H107" s="252">
        <v>0</v>
      </c>
      <c r="I107" s="252">
        <v>70</v>
      </c>
      <c r="J107" s="252">
        <v>307.814548</v>
      </c>
      <c r="K107" s="101"/>
      <c r="L107" s="101"/>
      <c r="M107" s="101"/>
    </row>
    <row r="108" spans="2:13" x14ac:dyDescent="0.2">
      <c r="B108" s="255" t="s">
        <v>471</v>
      </c>
      <c r="C108" s="252">
        <v>103</v>
      </c>
      <c r="D108" s="252">
        <v>0</v>
      </c>
      <c r="E108" s="252">
        <v>0</v>
      </c>
      <c r="F108" s="252">
        <v>103</v>
      </c>
      <c r="G108" s="252">
        <v>103</v>
      </c>
      <c r="H108" s="252">
        <v>0</v>
      </c>
      <c r="I108" s="252">
        <v>0</v>
      </c>
      <c r="J108" s="252">
        <v>103</v>
      </c>
      <c r="K108" s="101"/>
      <c r="L108" s="101"/>
      <c r="M108" s="101"/>
    </row>
    <row r="109" spans="2:13" x14ac:dyDescent="0.2">
      <c r="B109" s="255" t="s">
        <v>719</v>
      </c>
      <c r="C109" s="252">
        <v>50</v>
      </c>
      <c r="D109" s="252">
        <v>0</v>
      </c>
      <c r="E109" s="252">
        <v>180</v>
      </c>
      <c r="F109" s="252">
        <v>230</v>
      </c>
      <c r="G109" s="252">
        <v>50</v>
      </c>
      <c r="H109" s="252">
        <v>0</v>
      </c>
      <c r="I109" s="252">
        <v>180</v>
      </c>
      <c r="J109" s="252">
        <v>230</v>
      </c>
      <c r="K109" s="101"/>
      <c r="L109" s="101"/>
      <c r="M109" s="101"/>
    </row>
    <row r="110" spans="2:13" x14ac:dyDescent="0.2">
      <c r="B110" s="255" t="s">
        <v>877</v>
      </c>
      <c r="C110" s="252">
        <v>44</v>
      </c>
      <c r="D110" s="252">
        <v>0</v>
      </c>
      <c r="E110" s="252">
        <v>0</v>
      </c>
      <c r="F110" s="252">
        <v>44</v>
      </c>
      <c r="G110" s="252">
        <v>44</v>
      </c>
      <c r="H110" s="252">
        <v>0</v>
      </c>
      <c r="I110" s="252">
        <v>0</v>
      </c>
      <c r="J110" s="252">
        <v>44</v>
      </c>
      <c r="K110" s="101"/>
      <c r="L110" s="101"/>
      <c r="M110" s="101"/>
    </row>
    <row r="111" spans="2:13" ht="25.5" x14ac:dyDescent="0.2">
      <c r="B111" s="255" t="s">
        <v>902</v>
      </c>
      <c r="C111" s="252">
        <v>30</v>
      </c>
      <c r="D111" s="252">
        <v>0</v>
      </c>
      <c r="E111" s="252">
        <v>0</v>
      </c>
      <c r="F111" s="252">
        <v>30</v>
      </c>
      <c r="G111" s="252">
        <v>30</v>
      </c>
      <c r="H111" s="252">
        <v>0</v>
      </c>
      <c r="I111" s="252">
        <v>0</v>
      </c>
      <c r="J111" s="252">
        <v>30</v>
      </c>
      <c r="K111" s="101"/>
      <c r="L111" s="101"/>
      <c r="M111" s="101"/>
    </row>
    <row r="112" spans="2:13" ht="38.25" x14ac:dyDescent="0.2">
      <c r="B112" s="255" t="s">
        <v>723</v>
      </c>
      <c r="C112" s="252">
        <v>25</v>
      </c>
      <c r="D112" s="252">
        <v>0</v>
      </c>
      <c r="E112" s="252">
        <v>0</v>
      </c>
      <c r="F112" s="252">
        <v>25</v>
      </c>
      <c r="G112" s="252">
        <v>25</v>
      </c>
      <c r="H112" s="252">
        <v>0</v>
      </c>
      <c r="I112" s="252">
        <v>0</v>
      </c>
      <c r="J112" s="252">
        <v>25</v>
      </c>
      <c r="K112" s="101"/>
      <c r="L112" s="101"/>
      <c r="M112" s="101"/>
    </row>
    <row r="113" spans="1:19 16244:16248" x14ac:dyDescent="0.2">
      <c r="B113" s="254" t="s">
        <v>38</v>
      </c>
      <c r="C113" s="338">
        <v>199.02138599999307</v>
      </c>
      <c r="D113" s="338">
        <v>0</v>
      </c>
      <c r="E113" s="338">
        <v>34.499999999999773</v>
      </c>
      <c r="F113" s="338">
        <v>233.52138599999307</v>
      </c>
      <c r="G113" s="338">
        <v>200.02138599999307</v>
      </c>
      <c r="H113" s="338">
        <v>0</v>
      </c>
      <c r="I113" s="338">
        <v>34.499999999999773</v>
      </c>
      <c r="J113" s="338">
        <v>234.52138599999307</v>
      </c>
      <c r="K113" s="101"/>
      <c r="L113" s="101"/>
      <c r="M113" s="101"/>
    </row>
    <row r="114" spans="1:19 16244:16248" s="263" customFormat="1" x14ac:dyDescent="0.2">
      <c r="A114" s="265"/>
      <c r="B114" s="108" t="s">
        <v>39</v>
      </c>
      <c r="C114" s="140">
        <f>SUM(C115:C135)</f>
        <v>11133.229437000002</v>
      </c>
      <c r="D114" s="140">
        <f t="shared" ref="D114:J114" si="6">SUM(D115:D135)</f>
        <v>0</v>
      </c>
      <c r="E114" s="140">
        <f t="shared" si="6"/>
        <v>632</v>
      </c>
      <c r="F114" s="140">
        <f t="shared" si="6"/>
        <v>11765.229437000002</v>
      </c>
      <c r="G114" s="140">
        <f t="shared" si="6"/>
        <v>11118.229437000002</v>
      </c>
      <c r="H114" s="140">
        <f t="shared" si="6"/>
        <v>0</v>
      </c>
      <c r="I114" s="140">
        <f t="shared" si="6"/>
        <v>632</v>
      </c>
      <c r="J114" s="140">
        <f t="shared" si="6"/>
        <v>11750.229437000002</v>
      </c>
      <c r="WZT114" s="265"/>
      <c r="WZU114" s="265"/>
      <c r="WZV114" s="265"/>
      <c r="WZW114" s="265"/>
      <c r="WZX114" s="265"/>
    </row>
    <row r="115" spans="1:19 16244:16248" x14ac:dyDescent="0.2">
      <c r="B115" s="255" t="s">
        <v>40</v>
      </c>
      <c r="C115" s="252">
        <v>6751.7125269999997</v>
      </c>
      <c r="D115" s="252">
        <v>0</v>
      </c>
      <c r="E115" s="252">
        <v>356</v>
      </c>
      <c r="F115" s="252">
        <v>7107.7125269999997</v>
      </c>
      <c r="G115" s="252">
        <v>6751.7125269999997</v>
      </c>
      <c r="H115" s="252">
        <v>0</v>
      </c>
      <c r="I115" s="252">
        <v>356</v>
      </c>
      <c r="J115" s="252">
        <v>7107.7125269999997</v>
      </c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1:19 16244:16248" ht="25.5" x14ac:dyDescent="0.2">
      <c r="B116" s="255" t="s">
        <v>785</v>
      </c>
      <c r="C116" s="252">
        <v>532.58100000000002</v>
      </c>
      <c r="D116" s="252">
        <v>0</v>
      </c>
      <c r="E116" s="252">
        <v>0</v>
      </c>
      <c r="F116" s="252">
        <v>532.58100000000002</v>
      </c>
      <c r="G116" s="252">
        <v>532.58100000000002</v>
      </c>
      <c r="H116" s="252">
        <v>0</v>
      </c>
      <c r="I116" s="252">
        <v>0</v>
      </c>
      <c r="J116" s="252">
        <v>532.58100000000002</v>
      </c>
      <c r="K116" s="101"/>
      <c r="L116" s="101"/>
      <c r="M116" s="101"/>
      <c r="N116" s="101"/>
      <c r="O116" s="101"/>
      <c r="P116" s="101"/>
      <c r="Q116" s="101"/>
      <c r="R116" s="101"/>
    </row>
    <row r="117" spans="1:19 16244:16248" ht="25.5" x14ac:dyDescent="0.2">
      <c r="B117" s="255" t="s">
        <v>635</v>
      </c>
      <c r="C117" s="252">
        <v>238.11743200000001</v>
      </c>
      <c r="D117" s="252">
        <v>0</v>
      </c>
      <c r="E117" s="252">
        <v>0</v>
      </c>
      <c r="F117" s="252">
        <v>238.11743200000001</v>
      </c>
      <c r="G117" s="252">
        <v>238.11743200000001</v>
      </c>
      <c r="H117" s="252">
        <v>0</v>
      </c>
      <c r="I117" s="252">
        <v>0</v>
      </c>
      <c r="J117" s="252">
        <v>238.11743200000001</v>
      </c>
      <c r="K117" s="101"/>
      <c r="L117" s="101"/>
      <c r="M117" s="101"/>
    </row>
    <row r="118" spans="1:19 16244:16248" ht="25.5" x14ac:dyDescent="0.2">
      <c r="B118" s="255" t="s">
        <v>557</v>
      </c>
      <c r="C118" s="252">
        <v>30</v>
      </c>
      <c r="D118" s="252">
        <v>0</v>
      </c>
      <c r="E118" s="252">
        <v>0</v>
      </c>
      <c r="F118" s="252">
        <v>30</v>
      </c>
      <c r="G118" s="252">
        <v>30</v>
      </c>
      <c r="H118" s="252">
        <v>0</v>
      </c>
      <c r="I118" s="252">
        <v>0</v>
      </c>
      <c r="J118" s="252">
        <v>30</v>
      </c>
      <c r="K118" s="101"/>
    </row>
    <row r="119" spans="1:19 16244:16248" ht="25.5" x14ac:dyDescent="0.2">
      <c r="B119" s="255" t="s">
        <v>783</v>
      </c>
      <c r="C119" s="252">
        <v>1160</v>
      </c>
      <c r="D119" s="252">
        <v>0</v>
      </c>
      <c r="E119" s="252">
        <v>0</v>
      </c>
      <c r="F119" s="252">
        <v>1160</v>
      </c>
      <c r="G119" s="252">
        <v>1160</v>
      </c>
      <c r="H119" s="252">
        <v>0</v>
      </c>
      <c r="I119" s="252">
        <v>0</v>
      </c>
      <c r="J119" s="252">
        <v>1160</v>
      </c>
      <c r="L119" s="101"/>
      <c r="M119" s="101"/>
      <c r="N119" s="101"/>
      <c r="O119" s="101"/>
      <c r="P119" s="101"/>
      <c r="Q119" s="101"/>
      <c r="R119" s="101"/>
      <c r="S119" s="101"/>
    </row>
    <row r="120" spans="1:19 16244:16248" ht="38.25" x14ac:dyDescent="0.2">
      <c r="B120" s="255" t="s">
        <v>784</v>
      </c>
      <c r="C120" s="252">
        <v>400</v>
      </c>
      <c r="D120" s="252">
        <v>0</v>
      </c>
      <c r="E120" s="252">
        <v>0</v>
      </c>
      <c r="F120" s="252">
        <v>400</v>
      </c>
      <c r="G120" s="252">
        <v>400</v>
      </c>
      <c r="H120" s="252">
        <v>0</v>
      </c>
      <c r="I120" s="252">
        <v>0</v>
      </c>
      <c r="J120" s="252">
        <v>400</v>
      </c>
      <c r="L120" s="101"/>
      <c r="M120" s="101"/>
    </row>
    <row r="121" spans="1:19 16244:16248" ht="25.5" x14ac:dyDescent="0.2">
      <c r="B121" s="255" t="s">
        <v>724</v>
      </c>
      <c r="C121" s="252">
        <v>126.515372</v>
      </c>
      <c r="D121" s="252">
        <v>0</v>
      </c>
      <c r="E121" s="252">
        <v>0</v>
      </c>
      <c r="F121" s="252">
        <v>126.515372</v>
      </c>
      <c r="G121" s="252">
        <v>126.515372</v>
      </c>
      <c r="H121" s="252">
        <v>0</v>
      </c>
      <c r="I121" s="252">
        <v>0</v>
      </c>
      <c r="J121" s="252">
        <v>126.515372</v>
      </c>
      <c r="K121" s="101"/>
    </row>
    <row r="122" spans="1:19 16244:16248" ht="38.25" x14ac:dyDescent="0.2">
      <c r="B122" s="255" t="s">
        <v>878</v>
      </c>
      <c r="C122" s="252">
        <v>80</v>
      </c>
      <c r="D122" s="252">
        <v>0</v>
      </c>
      <c r="E122" s="252">
        <v>10</v>
      </c>
      <c r="F122" s="252">
        <v>90</v>
      </c>
      <c r="G122" s="252">
        <v>80</v>
      </c>
      <c r="H122" s="252">
        <v>0</v>
      </c>
      <c r="I122" s="252">
        <v>10</v>
      </c>
      <c r="J122" s="252">
        <v>90</v>
      </c>
      <c r="K122" s="101"/>
    </row>
    <row r="123" spans="1:19 16244:16248" ht="44.25" customHeight="1" x14ac:dyDescent="0.2">
      <c r="B123" s="255" t="s">
        <v>842</v>
      </c>
      <c r="C123" s="252">
        <v>50</v>
      </c>
      <c r="D123" s="252">
        <v>0</v>
      </c>
      <c r="E123" s="252">
        <v>0</v>
      </c>
      <c r="F123" s="252">
        <v>50</v>
      </c>
      <c r="G123" s="252">
        <v>50</v>
      </c>
      <c r="H123" s="252">
        <v>0</v>
      </c>
      <c r="I123" s="252">
        <v>0</v>
      </c>
      <c r="J123" s="252">
        <v>50</v>
      </c>
      <c r="K123" s="101"/>
    </row>
    <row r="124" spans="1:19 16244:16248" ht="25.5" x14ac:dyDescent="0.2">
      <c r="B124" s="255" t="s">
        <v>525</v>
      </c>
      <c r="C124" s="252">
        <v>404.26047499999999</v>
      </c>
      <c r="D124" s="252">
        <v>0</v>
      </c>
      <c r="E124" s="252">
        <v>100</v>
      </c>
      <c r="F124" s="252">
        <v>504.26047499999999</v>
      </c>
      <c r="G124" s="252">
        <v>404.26047499999999</v>
      </c>
      <c r="H124" s="252">
        <v>0</v>
      </c>
      <c r="I124" s="252">
        <v>100</v>
      </c>
      <c r="J124" s="252">
        <v>504.26047499999999</v>
      </c>
      <c r="L124" s="101"/>
      <c r="M124" s="101"/>
    </row>
    <row r="125" spans="1:19 16244:16248" ht="25.5" x14ac:dyDescent="0.2">
      <c r="B125" s="255" t="s">
        <v>903</v>
      </c>
      <c r="C125" s="252">
        <v>188.0247</v>
      </c>
      <c r="D125" s="252">
        <v>0</v>
      </c>
      <c r="E125" s="252">
        <v>5.5</v>
      </c>
      <c r="F125" s="252">
        <v>193.5247</v>
      </c>
      <c r="G125" s="252">
        <v>188.0247</v>
      </c>
      <c r="H125" s="252">
        <v>0</v>
      </c>
      <c r="I125" s="252">
        <v>5.5</v>
      </c>
      <c r="J125" s="252">
        <v>193.5247</v>
      </c>
      <c r="K125" s="101"/>
    </row>
    <row r="126" spans="1:19 16244:16248" ht="38.25" x14ac:dyDescent="0.2">
      <c r="B126" s="255" t="s">
        <v>862</v>
      </c>
      <c r="C126" s="252">
        <v>447.84471300000001</v>
      </c>
      <c r="D126" s="252">
        <v>0</v>
      </c>
      <c r="E126" s="252">
        <v>0</v>
      </c>
      <c r="F126" s="252">
        <v>447.84471300000001</v>
      </c>
      <c r="G126" s="252">
        <v>432.84471300000001</v>
      </c>
      <c r="H126" s="252">
        <v>0</v>
      </c>
      <c r="I126" s="252">
        <v>0</v>
      </c>
      <c r="J126" s="252">
        <v>432.84471300000001</v>
      </c>
      <c r="L126" s="101"/>
      <c r="M126" s="101"/>
    </row>
    <row r="127" spans="1:19 16244:16248" x14ac:dyDescent="0.2">
      <c r="B127" s="255" t="s">
        <v>638</v>
      </c>
      <c r="C127" s="252">
        <v>50</v>
      </c>
      <c r="D127" s="252">
        <v>0</v>
      </c>
      <c r="E127" s="252">
        <v>50</v>
      </c>
      <c r="F127" s="252">
        <v>100</v>
      </c>
      <c r="G127" s="252">
        <v>50</v>
      </c>
      <c r="H127" s="252">
        <v>0</v>
      </c>
      <c r="I127" s="252">
        <v>50</v>
      </c>
      <c r="J127" s="252">
        <v>100</v>
      </c>
      <c r="K127" s="101"/>
    </row>
    <row r="128" spans="1:19 16244:16248" ht="25.5" x14ac:dyDescent="0.2">
      <c r="B128" s="255" t="s">
        <v>526</v>
      </c>
      <c r="C128" s="252">
        <v>249</v>
      </c>
      <c r="D128" s="252">
        <v>0</v>
      </c>
      <c r="E128" s="252">
        <v>60</v>
      </c>
      <c r="F128" s="252">
        <v>309</v>
      </c>
      <c r="G128" s="252">
        <v>249</v>
      </c>
      <c r="H128" s="252">
        <v>0</v>
      </c>
      <c r="I128" s="252">
        <v>60</v>
      </c>
      <c r="J128" s="252">
        <v>309</v>
      </c>
      <c r="L128" s="101"/>
      <c r="M128" s="101"/>
    </row>
    <row r="129" spans="1:11 16244:16248" ht="25.5" x14ac:dyDescent="0.2">
      <c r="B129" s="255" t="s">
        <v>527</v>
      </c>
      <c r="C129" s="252">
        <v>39.700000000000003</v>
      </c>
      <c r="D129" s="252">
        <v>0</v>
      </c>
      <c r="E129" s="252">
        <v>0</v>
      </c>
      <c r="F129" s="252">
        <v>39.700000000000003</v>
      </c>
      <c r="G129" s="252">
        <v>39.700000000000003</v>
      </c>
      <c r="H129" s="252">
        <v>0</v>
      </c>
      <c r="I129" s="252">
        <v>0</v>
      </c>
      <c r="J129" s="252">
        <v>39.700000000000003</v>
      </c>
      <c r="K129" s="101"/>
    </row>
    <row r="130" spans="1:11 16244:16248" x14ac:dyDescent="0.2">
      <c r="B130" s="255" t="s">
        <v>41</v>
      </c>
      <c r="C130" s="252">
        <v>65.400000000000006</v>
      </c>
      <c r="D130" s="252">
        <v>0</v>
      </c>
      <c r="E130" s="252">
        <v>0</v>
      </c>
      <c r="F130" s="252">
        <v>65.400000000000006</v>
      </c>
      <c r="G130" s="252">
        <v>65.400000000000006</v>
      </c>
      <c r="H130" s="252">
        <v>0</v>
      </c>
      <c r="I130" s="252">
        <v>0</v>
      </c>
      <c r="J130" s="252">
        <v>65.400000000000006</v>
      </c>
      <c r="K130" s="101"/>
    </row>
    <row r="131" spans="1:11 16244:16248" x14ac:dyDescent="0.2">
      <c r="B131" s="255" t="s">
        <v>810</v>
      </c>
      <c r="C131" s="252">
        <v>19.583594999999999</v>
      </c>
      <c r="D131" s="252">
        <v>0</v>
      </c>
      <c r="E131" s="252">
        <v>0</v>
      </c>
      <c r="F131" s="252">
        <v>19.583594999999999</v>
      </c>
      <c r="G131" s="252">
        <v>19.583594999999999</v>
      </c>
      <c r="H131" s="252">
        <v>0</v>
      </c>
      <c r="I131" s="252">
        <v>0</v>
      </c>
      <c r="J131" s="252">
        <v>19.583594999999999</v>
      </c>
      <c r="K131" s="101"/>
    </row>
    <row r="132" spans="1:11 16244:16248" ht="25.5" x14ac:dyDescent="0.2">
      <c r="B132" s="255" t="s">
        <v>557</v>
      </c>
      <c r="C132" s="252">
        <v>30</v>
      </c>
      <c r="D132" s="252">
        <v>0</v>
      </c>
      <c r="E132" s="252">
        <v>0</v>
      </c>
      <c r="F132" s="252">
        <v>30</v>
      </c>
      <c r="G132" s="252">
        <v>30</v>
      </c>
      <c r="H132" s="252">
        <v>0</v>
      </c>
      <c r="I132" s="252">
        <v>0</v>
      </c>
      <c r="J132" s="252">
        <v>30</v>
      </c>
      <c r="K132" s="101"/>
    </row>
    <row r="133" spans="1:11 16244:16248" ht="25.5" x14ac:dyDescent="0.2">
      <c r="B133" s="255" t="s">
        <v>811</v>
      </c>
      <c r="C133" s="252">
        <v>28.8</v>
      </c>
      <c r="D133" s="252">
        <v>0</v>
      </c>
      <c r="E133" s="252">
        <v>0</v>
      </c>
      <c r="F133" s="252">
        <v>28.8</v>
      </c>
      <c r="G133" s="252">
        <v>28.8</v>
      </c>
      <c r="H133" s="252">
        <v>0</v>
      </c>
      <c r="I133" s="252">
        <v>0</v>
      </c>
      <c r="J133" s="252">
        <v>28.8</v>
      </c>
      <c r="K133" s="101"/>
    </row>
    <row r="134" spans="1:11 16244:16248" ht="25.5" x14ac:dyDescent="0.2">
      <c r="B134" s="255" t="s">
        <v>819</v>
      </c>
      <c r="C134" s="252">
        <v>9.1999999999999993</v>
      </c>
      <c r="D134" s="252">
        <v>0</v>
      </c>
      <c r="E134" s="252">
        <v>0</v>
      </c>
      <c r="F134" s="252">
        <v>9.1999999999999993</v>
      </c>
      <c r="G134" s="252">
        <v>9.1999999999999993</v>
      </c>
      <c r="H134" s="252">
        <v>0</v>
      </c>
      <c r="I134" s="252">
        <v>0</v>
      </c>
      <c r="J134" s="252">
        <v>9.1999999999999993</v>
      </c>
      <c r="K134" s="101"/>
    </row>
    <row r="135" spans="1:11 16244:16248" x14ac:dyDescent="0.2">
      <c r="B135" s="255" t="s">
        <v>42</v>
      </c>
      <c r="C135" s="266">
        <v>232.4896230000013</v>
      </c>
      <c r="D135" s="266">
        <v>0</v>
      </c>
      <c r="E135" s="266">
        <v>50.5</v>
      </c>
      <c r="F135" s="266">
        <v>282.9896230000013</v>
      </c>
      <c r="G135" s="266">
        <v>232.4896230000013</v>
      </c>
      <c r="H135" s="266">
        <v>0</v>
      </c>
      <c r="I135" s="266">
        <v>50.5</v>
      </c>
      <c r="J135" s="266">
        <v>282.9896230000013</v>
      </c>
      <c r="K135" s="101"/>
    </row>
    <row r="136" spans="1:11 16244:16248" s="263" customFormat="1" x14ac:dyDescent="0.2">
      <c r="A136" s="265"/>
      <c r="B136" s="108" t="s">
        <v>43</v>
      </c>
      <c r="C136" s="140">
        <v>8280.545811</v>
      </c>
      <c r="D136" s="140">
        <v>0</v>
      </c>
      <c r="E136" s="140">
        <v>187.1</v>
      </c>
      <c r="F136" s="140">
        <v>8467.6458110000003</v>
      </c>
      <c r="G136" s="140">
        <v>8280.545811</v>
      </c>
      <c r="H136" s="140">
        <v>0</v>
      </c>
      <c r="I136" s="140">
        <v>187.1</v>
      </c>
      <c r="J136" s="140">
        <v>8467.6458110000003</v>
      </c>
      <c r="WZT136" s="265"/>
      <c r="WZU136" s="265"/>
      <c r="WZV136" s="265"/>
      <c r="WZW136" s="265"/>
      <c r="WZX136" s="265"/>
    </row>
    <row r="137" spans="1:11 16244:16248" s="263" customFormat="1" x14ac:dyDescent="0.2">
      <c r="A137" s="265"/>
      <c r="B137" s="262" t="s">
        <v>706</v>
      </c>
      <c r="C137" s="140">
        <v>800.57071700000051</v>
      </c>
      <c r="D137" s="140">
        <v>0</v>
      </c>
      <c r="E137" s="140">
        <v>111.88277500000001</v>
      </c>
      <c r="F137" s="140">
        <v>912.45349200000055</v>
      </c>
      <c r="G137" s="140">
        <v>800.57071700000051</v>
      </c>
      <c r="H137" s="140">
        <v>0</v>
      </c>
      <c r="I137" s="140">
        <v>111.88277500000001</v>
      </c>
      <c r="J137" s="140">
        <v>912.45349200000055</v>
      </c>
      <c r="WZT137" s="265"/>
      <c r="WZU137" s="265"/>
      <c r="WZV137" s="265"/>
      <c r="WZW137" s="265"/>
      <c r="WZX137" s="265"/>
    </row>
    <row r="138" spans="1:11 16244:16248" x14ac:dyDescent="0.2">
      <c r="B138" s="334" t="s">
        <v>45</v>
      </c>
      <c r="C138" s="321">
        <v>307.49953099999999</v>
      </c>
      <c r="D138" s="321">
        <v>0</v>
      </c>
      <c r="E138" s="321">
        <v>42.882775000000002</v>
      </c>
      <c r="F138" s="321">
        <v>350.38230599999997</v>
      </c>
      <c r="G138" s="321">
        <v>307.49953099999999</v>
      </c>
      <c r="H138" s="321">
        <v>0</v>
      </c>
      <c r="I138" s="321">
        <v>42.882775000000002</v>
      </c>
      <c r="J138" s="321">
        <v>350.38230599999997</v>
      </c>
    </row>
    <row r="139" spans="1:11 16244:16248" x14ac:dyDescent="0.2">
      <c r="B139" s="334" t="s">
        <v>639</v>
      </c>
      <c r="C139" s="321">
        <v>248.64251999999999</v>
      </c>
      <c r="D139" s="321">
        <v>0</v>
      </c>
      <c r="E139" s="321">
        <v>50</v>
      </c>
      <c r="F139" s="321">
        <v>298.64251999999999</v>
      </c>
      <c r="G139" s="321">
        <v>248.64251999999999</v>
      </c>
      <c r="H139" s="321">
        <v>0</v>
      </c>
      <c r="I139" s="321">
        <v>50</v>
      </c>
      <c r="J139" s="321">
        <v>298.64251999999999</v>
      </c>
    </row>
    <row r="140" spans="1:11 16244:16248" ht="25.5" x14ac:dyDescent="0.2">
      <c r="B140" s="334" t="s">
        <v>640</v>
      </c>
      <c r="C140" s="321">
        <v>0</v>
      </c>
      <c r="D140" s="321">
        <v>0</v>
      </c>
      <c r="E140" s="321">
        <v>68</v>
      </c>
      <c r="F140" s="321">
        <v>68</v>
      </c>
      <c r="G140" s="321">
        <v>0</v>
      </c>
      <c r="H140" s="321">
        <v>0</v>
      </c>
      <c r="I140" s="321">
        <v>68</v>
      </c>
      <c r="J140" s="321">
        <v>68</v>
      </c>
    </row>
    <row r="141" spans="1:11 16244:16248" s="263" customFormat="1" x14ac:dyDescent="0.2">
      <c r="A141" s="265"/>
      <c r="B141" s="108" t="s">
        <v>46</v>
      </c>
      <c r="C141" s="140">
        <f t="shared" ref="C141:J141" si="7">C142+C157+C158</f>
        <v>140965.63948000001</v>
      </c>
      <c r="D141" s="140">
        <f t="shared" si="7"/>
        <v>-47.610199999999999</v>
      </c>
      <c r="E141" s="140">
        <f t="shared" si="7"/>
        <v>1239.4599999999996</v>
      </c>
      <c r="F141" s="140">
        <f t="shared" si="7"/>
        <v>142157.48928000001</v>
      </c>
      <c r="G141" s="140">
        <f t="shared" si="7"/>
        <v>141460.059289</v>
      </c>
      <c r="H141" s="140">
        <f t="shared" si="7"/>
        <v>-47.610199999999999</v>
      </c>
      <c r="I141" s="140">
        <f t="shared" si="7"/>
        <v>1239.4599999999996</v>
      </c>
      <c r="J141" s="140">
        <f t="shared" si="7"/>
        <v>142651.90908899999</v>
      </c>
      <c r="WZT141" s="265"/>
      <c r="WZU141" s="265"/>
      <c r="WZV141" s="265"/>
      <c r="WZW141" s="265"/>
      <c r="WZX141" s="265"/>
    </row>
    <row r="142" spans="1:11 16244:16248" x14ac:dyDescent="0.2">
      <c r="B142" s="113" t="s">
        <v>47</v>
      </c>
      <c r="C142" s="252">
        <v>139233.267708</v>
      </c>
      <c r="D142" s="252">
        <v>-47.610199999999999</v>
      </c>
      <c r="E142" s="252">
        <v>1215.8599999999997</v>
      </c>
      <c r="F142" s="252">
        <v>140401.51750799999</v>
      </c>
      <c r="G142" s="252">
        <v>139981.887517</v>
      </c>
      <c r="H142" s="252">
        <v>-47.610199999999999</v>
      </c>
      <c r="I142" s="252">
        <v>1215.8599999999997</v>
      </c>
      <c r="J142" s="252">
        <v>141150.13731699999</v>
      </c>
    </row>
    <row r="143" spans="1:11 16244:16248" x14ac:dyDescent="0.2">
      <c r="B143" s="334" t="s">
        <v>528</v>
      </c>
      <c r="C143" s="253">
        <v>20029.127976</v>
      </c>
      <c r="D143" s="253">
        <v>0</v>
      </c>
      <c r="E143" s="253">
        <v>0</v>
      </c>
      <c r="F143" s="253">
        <v>20029.127976</v>
      </c>
      <c r="G143" s="253">
        <v>20029.127976</v>
      </c>
      <c r="H143" s="253">
        <v>0</v>
      </c>
      <c r="I143" s="253">
        <v>0</v>
      </c>
      <c r="J143" s="253">
        <v>20029.127976</v>
      </c>
    </row>
    <row r="144" spans="1:11 16244:16248" x14ac:dyDescent="0.2">
      <c r="B144" s="334" t="s">
        <v>48</v>
      </c>
      <c r="C144" s="253">
        <v>11973.517878000001</v>
      </c>
      <c r="D144" s="253">
        <v>-43.7</v>
      </c>
      <c r="E144" s="253">
        <v>-4681</v>
      </c>
      <c r="F144" s="253">
        <v>7248.8178779999998</v>
      </c>
      <c r="G144" s="253">
        <v>11973.517878000001</v>
      </c>
      <c r="H144" s="253">
        <v>-43.7</v>
      </c>
      <c r="I144" s="253">
        <v>-4681</v>
      </c>
      <c r="J144" s="253">
        <v>7248.8178779999998</v>
      </c>
    </row>
    <row r="145" spans="1:16 16244:16248" x14ac:dyDescent="0.2">
      <c r="B145" s="334" t="s">
        <v>49</v>
      </c>
      <c r="C145" s="253">
        <v>3600</v>
      </c>
      <c r="D145" s="253">
        <v>0</v>
      </c>
      <c r="E145" s="253">
        <v>0</v>
      </c>
      <c r="F145" s="253">
        <v>3600</v>
      </c>
      <c r="G145" s="253">
        <v>3600</v>
      </c>
      <c r="H145" s="253">
        <v>0</v>
      </c>
      <c r="I145" s="253">
        <v>0</v>
      </c>
      <c r="J145" s="253">
        <v>3600</v>
      </c>
    </row>
    <row r="146" spans="1:16 16244:16248" x14ac:dyDescent="0.2">
      <c r="B146" s="334" t="s">
        <v>529</v>
      </c>
      <c r="C146" s="253">
        <v>770.67595100000005</v>
      </c>
      <c r="D146" s="253">
        <v>0</v>
      </c>
      <c r="E146" s="253">
        <v>418.9</v>
      </c>
      <c r="F146" s="253">
        <v>1189.575951</v>
      </c>
      <c r="G146" s="253">
        <v>1269.3957600000001</v>
      </c>
      <c r="H146" s="253">
        <v>0</v>
      </c>
      <c r="I146" s="253">
        <v>418.9</v>
      </c>
      <c r="J146" s="253">
        <v>1688.29576</v>
      </c>
    </row>
    <row r="147" spans="1:16 16244:16248" ht="25.5" x14ac:dyDescent="0.2">
      <c r="B147" s="334" t="s">
        <v>641</v>
      </c>
      <c r="C147" s="253">
        <v>1327</v>
      </c>
      <c r="D147" s="253">
        <v>0</v>
      </c>
      <c r="E147" s="253">
        <v>0</v>
      </c>
      <c r="F147" s="253">
        <v>1327</v>
      </c>
      <c r="G147" s="253">
        <v>1327</v>
      </c>
      <c r="H147" s="253">
        <v>0</v>
      </c>
      <c r="I147" s="253">
        <v>0</v>
      </c>
      <c r="J147" s="253">
        <v>1327</v>
      </c>
    </row>
    <row r="148" spans="1:16 16244:16248" x14ac:dyDescent="0.2">
      <c r="B148" s="334" t="s">
        <v>530</v>
      </c>
      <c r="C148" s="253">
        <v>6205.4</v>
      </c>
      <c r="D148" s="253">
        <v>0</v>
      </c>
      <c r="E148" s="253">
        <v>0</v>
      </c>
      <c r="F148" s="253">
        <v>6205.4</v>
      </c>
      <c r="G148" s="253">
        <v>6205.4</v>
      </c>
      <c r="H148" s="253">
        <v>0</v>
      </c>
      <c r="I148" s="253">
        <v>0</v>
      </c>
      <c r="J148" s="253">
        <v>6205.4</v>
      </c>
    </row>
    <row r="149" spans="1:16 16244:16248" x14ac:dyDescent="0.2">
      <c r="B149" s="334" t="s">
        <v>558</v>
      </c>
      <c r="C149" s="253">
        <v>15</v>
      </c>
      <c r="D149" s="253">
        <v>0</v>
      </c>
      <c r="E149" s="253">
        <v>0</v>
      </c>
      <c r="F149" s="253">
        <v>15</v>
      </c>
      <c r="G149" s="253">
        <v>15</v>
      </c>
      <c r="H149" s="253">
        <v>0</v>
      </c>
      <c r="I149" s="253">
        <v>0</v>
      </c>
      <c r="J149" s="253">
        <v>15</v>
      </c>
    </row>
    <row r="150" spans="1:16 16244:16248" x14ac:dyDescent="0.2">
      <c r="B150" s="334" t="s">
        <v>642</v>
      </c>
      <c r="C150" s="253">
        <v>16788.067923999999</v>
      </c>
      <c r="D150" s="253">
        <v>-3.9102000000000001</v>
      </c>
      <c r="E150" s="253">
        <v>3862.5</v>
      </c>
      <c r="F150" s="253">
        <v>20646.657724000001</v>
      </c>
      <c r="G150" s="253">
        <v>16783.767924</v>
      </c>
      <c r="H150" s="253">
        <v>-3.9102000000000001</v>
      </c>
      <c r="I150" s="253">
        <v>3862.5</v>
      </c>
      <c r="J150" s="253">
        <v>20642.357724000001</v>
      </c>
    </row>
    <row r="151" spans="1:16 16244:16248" x14ac:dyDescent="0.2">
      <c r="B151" s="335" t="s">
        <v>531</v>
      </c>
      <c r="C151" s="253">
        <v>0</v>
      </c>
      <c r="D151" s="253">
        <v>0</v>
      </c>
      <c r="E151" s="253">
        <v>400</v>
      </c>
      <c r="F151" s="253">
        <v>400</v>
      </c>
      <c r="G151" s="253">
        <v>0</v>
      </c>
      <c r="H151" s="253">
        <v>0</v>
      </c>
      <c r="I151" s="253">
        <v>400</v>
      </c>
      <c r="J151" s="253">
        <v>400</v>
      </c>
    </row>
    <row r="152" spans="1:16 16244:16248" x14ac:dyDescent="0.2">
      <c r="B152" s="334" t="s">
        <v>796</v>
      </c>
      <c r="C152" s="253">
        <v>7214.7</v>
      </c>
      <c r="D152" s="253">
        <v>0</v>
      </c>
      <c r="E152" s="253">
        <v>0</v>
      </c>
      <c r="F152" s="253">
        <v>7214.7</v>
      </c>
      <c r="G152" s="253">
        <v>7214.7</v>
      </c>
      <c r="H152" s="253">
        <v>0</v>
      </c>
      <c r="I152" s="253">
        <v>0</v>
      </c>
      <c r="J152" s="253">
        <v>7214.7</v>
      </c>
    </row>
    <row r="153" spans="1:16 16244:16248" x14ac:dyDescent="0.2">
      <c r="B153" s="334" t="s">
        <v>820</v>
      </c>
      <c r="C153" s="253">
        <v>7245.9</v>
      </c>
      <c r="D153" s="253">
        <v>0</v>
      </c>
      <c r="E153" s="253">
        <v>473.7</v>
      </c>
      <c r="F153" s="253">
        <v>7719.5999999999995</v>
      </c>
      <c r="G153" s="253">
        <v>7245.9</v>
      </c>
      <c r="H153" s="253">
        <v>0</v>
      </c>
      <c r="I153" s="253">
        <v>473.7</v>
      </c>
      <c r="J153" s="253">
        <v>7719.5999999999995</v>
      </c>
    </row>
    <row r="154" spans="1:16 16244:16248" ht="38.25" x14ac:dyDescent="0.2">
      <c r="B154" s="334" t="s">
        <v>904</v>
      </c>
      <c r="C154" s="253">
        <v>2661.460313</v>
      </c>
      <c r="D154" s="253">
        <v>0</v>
      </c>
      <c r="E154" s="253">
        <v>0</v>
      </c>
      <c r="F154" s="253">
        <v>2661.460313</v>
      </c>
      <c r="G154" s="253">
        <v>2661.460313</v>
      </c>
      <c r="H154" s="253">
        <v>0</v>
      </c>
      <c r="I154" s="253">
        <v>0</v>
      </c>
      <c r="J154" s="253">
        <v>2661.460313</v>
      </c>
    </row>
    <row r="155" spans="1:16 16244:16248" x14ac:dyDescent="0.2">
      <c r="B155" s="334" t="s">
        <v>867</v>
      </c>
      <c r="C155" s="253">
        <v>386.3</v>
      </c>
      <c r="D155" s="253">
        <v>0</v>
      </c>
      <c r="E155" s="253">
        <v>183.9</v>
      </c>
      <c r="F155" s="253">
        <v>570.20000000000005</v>
      </c>
      <c r="G155" s="253">
        <v>386.3</v>
      </c>
      <c r="H155" s="253">
        <v>0</v>
      </c>
      <c r="I155" s="253">
        <v>183.9</v>
      </c>
      <c r="J155" s="253">
        <v>570.20000000000005</v>
      </c>
    </row>
    <row r="156" spans="1:16 16244:16248" x14ac:dyDescent="0.2">
      <c r="B156" s="334" t="s">
        <v>787</v>
      </c>
      <c r="C156" s="253">
        <v>522.29999999999995</v>
      </c>
      <c r="D156" s="253">
        <v>0</v>
      </c>
      <c r="E156" s="253">
        <v>267.7</v>
      </c>
      <c r="F156" s="253">
        <v>790</v>
      </c>
      <c r="G156" s="253">
        <v>522.29999999999995</v>
      </c>
      <c r="H156" s="253">
        <v>0</v>
      </c>
      <c r="I156" s="253">
        <v>267.7</v>
      </c>
      <c r="J156" s="253">
        <v>790</v>
      </c>
    </row>
    <row r="157" spans="1:16 16244:16248" x14ac:dyDescent="0.2">
      <c r="B157" s="256" t="s">
        <v>472</v>
      </c>
      <c r="C157" s="252">
        <v>1638.7003780000002</v>
      </c>
      <c r="D157" s="252">
        <v>0</v>
      </c>
      <c r="E157" s="252">
        <v>23.599999999999998</v>
      </c>
      <c r="F157" s="252">
        <v>1662.3003780000001</v>
      </c>
      <c r="G157" s="252">
        <v>1384.5003779999997</v>
      </c>
      <c r="H157" s="252">
        <v>0</v>
      </c>
      <c r="I157" s="252">
        <v>23.599999999999998</v>
      </c>
      <c r="J157" s="252">
        <v>1408.1003779999996</v>
      </c>
    </row>
    <row r="158" spans="1:16 16244:16248" x14ac:dyDescent="0.2">
      <c r="B158" s="336" t="s">
        <v>473</v>
      </c>
      <c r="C158" s="252">
        <v>93.671393999999992</v>
      </c>
      <c r="D158" s="252">
        <v>0</v>
      </c>
      <c r="E158" s="252">
        <v>0</v>
      </c>
      <c r="F158" s="252">
        <v>93.671393999999992</v>
      </c>
      <c r="G158" s="252">
        <v>93.671393999999992</v>
      </c>
      <c r="H158" s="252">
        <v>0</v>
      </c>
      <c r="I158" s="252">
        <v>0</v>
      </c>
      <c r="J158" s="252">
        <v>93.671393999999992</v>
      </c>
    </row>
    <row r="159" spans="1:16 16244:16248" s="263" customFormat="1" x14ac:dyDescent="0.2">
      <c r="A159" s="265"/>
      <c r="B159" s="141" t="s">
        <v>59</v>
      </c>
      <c r="C159" s="264">
        <f t="shared" ref="C159:J159" si="8">C160+C176+C182</f>
        <v>22062.957857000005</v>
      </c>
      <c r="D159" s="264">
        <f t="shared" si="8"/>
        <v>0</v>
      </c>
      <c r="E159" s="264">
        <f t="shared" si="8"/>
        <v>184.52200000000002</v>
      </c>
      <c r="F159" s="264">
        <f t="shared" si="8"/>
        <v>22247.479857000002</v>
      </c>
      <c r="G159" s="264">
        <f t="shared" si="8"/>
        <v>22062.757857000004</v>
      </c>
      <c r="H159" s="264">
        <f t="shared" si="8"/>
        <v>0</v>
      </c>
      <c r="I159" s="264">
        <f t="shared" si="8"/>
        <v>184.52200000000002</v>
      </c>
      <c r="J159" s="264">
        <f t="shared" si="8"/>
        <v>22247.279857000001</v>
      </c>
      <c r="WZT159" s="265"/>
      <c r="WZU159" s="265"/>
      <c r="WZV159" s="265"/>
      <c r="WZW159" s="265"/>
      <c r="WZX159" s="265"/>
    </row>
    <row r="160" spans="1:16 16244:16248" s="263" customFormat="1" x14ac:dyDescent="0.2">
      <c r="A160" s="265"/>
      <c r="B160" s="108" t="s">
        <v>60</v>
      </c>
      <c r="C160" s="140">
        <f t="shared" ref="C160:J160" si="9">SUM(C161:C175)</f>
        <v>19984.849932000005</v>
      </c>
      <c r="D160" s="140">
        <f t="shared" si="9"/>
        <v>0</v>
      </c>
      <c r="E160" s="140">
        <f t="shared" si="9"/>
        <v>90.4</v>
      </c>
      <c r="F160" s="140">
        <f t="shared" si="9"/>
        <v>20075.249932000002</v>
      </c>
      <c r="G160" s="140">
        <f t="shared" si="9"/>
        <v>19984.849932000005</v>
      </c>
      <c r="H160" s="140">
        <f t="shared" si="9"/>
        <v>0</v>
      </c>
      <c r="I160" s="140">
        <f t="shared" si="9"/>
        <v>90.4</v>
      </c>
      <c r="J160" s="140">
        <f t="shared" si="9"/>
        <v>20075.249932000002</v>
      </c>
      <c r="L160" s="102"/>
      <c r="M160" s="102"/>
      <c r="N160" s="102"/>
      <c r="O160" s="102"/>
      <c r="P160" s="102"/>
      <c r="WZT160" s="265"/>
      <c r="WZU160" s="265"/>
      <c r="WZV160" s="265"/>
      <c r="WZW160" s="265"/>
      <c r="WZX160" s="265"/>
    </row>
    <row r="161" spans="1:10 16244:16248" x14ac:dyDescent="0.2">
      <c r="B161" s="120" t="s">
        <v>725</v>
      </c>
      <c r="C161" s="252">
        <v>13256</v>
      </c>
      <c r="D161" s="252">
        <v>0</v>
      </c>
      <c r="E161" s="252">
        <v>0</v>
      </c>
      <c r="F161" s="252">
        <v>13256</v>
      </c>
      <c r="G161" s="252">
        <v>13256</v>
      </c>
      <c r="H161" s="252">
        <v>0</v>
      </c>
      <c r="I161" s="252">
        <v>0</v>
      </c>
      <c r="J161" s="252">
        <v>13256</v>
      </c>
    </row>
    <row r="162" spans="1:10 16244:16248" ht="25.5" x14ac:dyDescent="0.2">
      <c r="B162" s="256" t="s">
        <v>651</v>
      </c>
      <c r="C162" s="252">
        <v>3000</v>
      </c>
      <c r="D162" s="252">
        <v>0</v>
      </c>
      <c r="E162" s="252">
        <v>0</v>
      </c>
      <c r="F162" s="252">
        <v>3000</v>
      </c>
      <c r="G162" s="252">
        <v>3000</v>
      </c>
      <c r="H162" s="252">
        <v>0</v>
      </c>
      <c r="I162" s="252">
        <v>0</v>
      </c>
      <c r="J162" s="252">
        <v>3000</v>
      </c>
    </row>
    <row r="163" spans="1:10 16244:16248" x14ac:dyDescent="0.2">
      <c r="B163" s="336" t="s">
        <v>533</v>
      </c>
      <c r="C163" s="252">
        <v>1255.208736</v>
      </c>
      <c r="D163" s="252">
        <v>0</v>
      </c>
      <c r="E163" s="252">
        <v>0</v>
      </c>
      <c r="F163" s="252">
        <v>1255.208736</v>
      </c>
      <c r="G163" s="252">
        <v>1255.208736</v>
      </c>
      <c r="H163" s="252">
        <v>0</v>
      </c>
      <c r="I163" s="252">
        <v>0</v>
      </c>
      <c r="J163" s="252">
        <v>1255.208736</v>
      </c>
    </row>
    <row r="164" spans="1:10 16244:16248" x14ac:dyDescent="0.2">
      <c r="B164" s="256" t="s">
        <v>829</v>
      </c>
      <c r="C164" s="252">
        <v>615</v>
      </c>
      <c r="D164" s="252">
        <v>0</v>
      </c>
      <c r="E164" s="252">
        <v>7</v>
      </c>
      <c r="F164" s="252">
        <v>622</v>
      </c>
      <c r="G164" s="252">
        <v>615</v>
      </c>
      <c r="H164" s="252">
        <v>0</v>
      </c>
      <c r="I164" s="252">
        <v>7</v>
      </c>
      <c r="J164" s="252">
        <v>622</v>
      </c>
    </row>
    <row r="165" spans="1:10 16244:16248" x14ac:dyDescent="0.2">
      <c r="B165" s="336" t="s">
        <v>62</v>
      </c>
      <c r="C165" s="252">
        <v>168.12401</v>
      </c>
      <c r="D165" s="252">
        <v>0</v>
      </c>
      <c r="E165" s="252">
        <v>0</v>
      </c>
      <c r="F165" s="252">
        <v>168.12401</v>
      </c>
      <c r="G165" s="252">
        <v>168.12401</v>
      </c>
      <c r="H165" s="252">
        <v>0</v>
      </c>
      <c r="I165" s="252">
        <v>0</v>
      </c>
      <c r="J165" s="252">
        <v>168.12401</v>
      </c>
    </row>
    <row r="166" spans="1:10 16244:16248" x14ac:dyDescent="0.2">
      <c r="B166" s="336" t="s">
        <v>726</v>
      </c>
      <c r="C166" s="252">
        <v>444.12762600000002</v>
      </c>
      <c r="D166" s="252">
        <v>0</v>
      </c>
      <c r="E166" s="252">
        <v>80.900000000000006</v>
      </c>
      <c r="F166" s="252">
        <v>525.02762600000005</v>
      </c>
      <c r="G166" s="252">
        <v>444.12762600000002</v>
      </c>
      <c r="H166" s="252">
        <v>0</v>
      </c>
      <c r="I166" s="252">
        <v>80.900000000000006</v>
      </c>
      <c r="J166" s="252">
        <v>525.02762600000005</v>
      </c>
    </row>
    <row r="167" spans="1:10 16244:16248" x14ac:dyDescent="0.2">
      <c r="B167" s="336" t="s">
        <v>61</v>
      </c>
      <c r="C167" s="252">
        <v>466.23218100000003</v>
      </c>
      <c r="D167" s="252">
        <v>0</v>
      </c>
      <c r="E167" s="252">
        <v>0</v>
      </c>
      <c r="F167" s="252">
        <v>466.23218100000003</v>
      </c>
      <c r="G167" s="252">
        <v>466.23218100000003</v>
      </c>
      <c r="H167" s="252">
        <v>0</v>
      </c>
      <c r="I167" s="252">
        <v>0</v>
      </c>
      <c r="J167" s="252">
        <v>466.23218100000003</v>
      </c>
    </row>
    <row r="168" spans="1:10 16244:16248" x14ac:dyDescent="0.2">
      <c r="B168" s="289" t="s">
        <v>63</v>
      </c>
      <c r="C168" s="252">
        <v>54.061649000000003</v>
      </c>
      <c r="D168" s="252">
        <v>0</v>
      </c>
      <c r="E168" s="252">
        <v>2.5</v>
      </c>
      <c r="F168" s="252">
        <v>56.561649000000003</v>
      </c>
      <c r="G168" s="252">
        <v>54.061649000000003</v>
      </c>
      <c r="H168" s="252">
        <v>0</v>
      </c>
      <c r="I168" s="252">
        <v>2.5</v>
      </c>
      <c r="J168" s="252">
        <v>56.561649000000003</v>
      </c>
    </row>
    <row r="169" spans="1:10 16244:16248" ht="25.5" x14ac:dyDescent="0.2">
      <c r="B169" s="256" t="s">
        <v>65</v>
      </c>
      <c r="C169" s="252">
        <v>167.747649</v>
      </c>
      <c r="D169" s="252">
        <v>0</v>
      </c>
      <c r="E169" s="252">
        <v>0</v>
      </c>
      <c r="F169" s="252">
        <v>167.747649</v>
      </c>
      <c r="G169" s="252">
        <v>167.747649</v>
      </c>
      <c r="H169" s="252">
        <v>0</v>
      </c>
      <c r="I169" s="252">
        <v>0</v>
      </c>
      <c r="J169" s="252">
        <v>167.747649</v>
      </c>
    </row>
    <row r="170" spans="1:10 16244:16248" x14ac:dyDescent="0.2">
      <c r="B170" s="257" t="s">
        <v>905</v>
      </c>
      <c r="C170" s="252">
        <v>61.561283000000003</v>
      </c>
      <c r="D170" s="252">
        <v>0</v>
      </c>
      <c r="E170" s="252">
        <v>0</v>
      </c>
      <c r="F170" s="252">
        <v>61.561283000000003</v>
      </c>
      <c r="G170" s="252">
        <v>61.561283000000003</v>
      </c>
      <c r="H170" s="252">
        <v>0</v>
      </c>
      <c r="I170" s="252">
        <v>0</v>
      </c>
      <c r="J170" s="252">
        <v>61.561283000000003</v>
      </c>
    </row>
    <row r="171" spans="1:10 16244:16248" ht="25.5" x14ac:dyDescent="0.2">
      <c r="B171" s="256" t="s">
        <v>475</v>
      </c>
      <c r="C171" s="252">
        <v>204</v>
      </c>
      <c r="D171" s="252">
        <v>0</v>
      </c>
      <c r="E171" s="252">
        <v>0</v>
      </c>
      <c r="F171" s="252">
        <v>204</v>
      </c>
      <c r="G171" s="252">
        <v>204</v>
      </c>
      <c r="H171" s="252">
        <v>0</v>
      </c>
      <c r="I171" s="252">
        <v>0</v>
      </c>
      <c r="J171" s="252">
        <v>204</v>
      </c>
    </row>
    <row r="172" spans="1:10 16244:16248" x14ac:dyDescent="0.2">
      <c r="B172" s="289" t="s">
        <v>64</v>
      </c>
      <c r="C172" s="252">
        <v>50</v>
      </c>
      <c r="D172" s="252">
        <v>0</v>
      </c>
      <c r="E172" s="252">
        <v>0</v>
      </c>
      <c r="F172" s="252">
        <v>50</v>
      </c>
      <c r="G172" s="252">
        <v>50</v>
      </c>
      <c r="H172" s="252">
        <v>0</v>
      </c>
      <c r="I172" s="252">
        <v>0</v>
      </c>
      <c r="J172" s="252">
        <v>50</v>
      </c>
    </row>
    <row r="173" spans="1:10 16244:16248" ht="25.5" x14ac:dyDescent="0.2">
      <c r="B173" s="256" t="s">
        <v>884</v>
      </c>
      <c r="C173" s="252">
        <v>126.447198</v>
      </c>
      <c r="D173" s="252">
        <v>0</v>
      </c>
      <c r="E173" s="252">
        <v>0</v>
      </c>
      <c r="F173" s="252">
        <v>126.447198</v>
      </c>
      <c r="G173" s="252">
        <v>126.447198</v>
      </c>
      <c r="H173" s="252">
        <v>0</v>
      </c>
      <c r="I173" s="252">
        <v>0</v>
      </c>
      <c r="J173" s="252">
        <v>126.447198</v>
      </c>
    </row>
    <row r="174" spans="1:10 16244:16248" x14ac:dyDescent="0.2">
      <c r="B174" s="257" t="s">
        <v>652</v>
      </c>
      <c r="C174" s="252">
        <v>48.355435999999997</v>
      </c>
      <c r="D174" s="252">
        <v>0</v>
      </c>
      <c r="E174" s="252">
        <v>0</v>
      </c>
      <c r="F174" s="252">
        <v>48.355435999999997</v>
      </c>
      <c r="G174" s="252">
        <v>48.355435999999997</v>
      </c>
      <c r="H174" s="252">
        <v>0</v>
      </c>
      <c r="I174" s="252">
        <v>0</v>
      </c>
      <c r="J174" s="252">
        <v>48.355435999999997</v>
      </c>
    </row>
    <row r="175" spans="1:10 16244:16248" x14ac:dyDescent="0.2">
      <c r="B175" s="336" t="s">
        <v>474</v>
      </c>
      <c r="C175" s="252">
        <v>67.984164000000007</v>
      </c>
      <c r="D175" s="252">
        <v>0</v>
      </c>
      <c r="E175" s="252">
        <v>0</v>
      </c>
      <c r="F175" s="252">
        <v>67.984164000000007</v>
      </c>
      <c r="G175" s="252">
        <v>67.984164000000007</v>
      </c>
      <c r="H175" s="252">
        <v>0</v>
      </c>
      <c r="I175" s="252">
        <v>0</v>
      </c>
      <c r="J175" s="252">
        <v>67.984164000000007</v>
      </c>
    </row>
    <row r="176" spans="1:10 16244:16248" s="263" customFormat="1" x14ac:dyDescent="0.2">
      <c r="A176" s="265"/>
      <c r="B176" s="108" t="s">
        <v>66</v>
      </c>
      <c r="C176" s="140">
        <f>SUM(C177:C181)</f>
        <v>1816.3325629999997</v>
      </c>
      <c r="D176" s="140">
        <f t="shared" ref="D176:J176" si="10">SUM(D177:D181)</f>
        <v>0</v>
      </c>
      <c r="E176" s="140">
        <f t="shared" si="10"/>
        <v>0</v>
      </c>
      <c r="F176" s="140">
        <f t="shared" si="10"/>
        <v>1816.3325629999997</v>
      </c>
      <c r="G176" s="140">
        <f t="shared" si="10"/>
        <v>1816.3325629999997</v>
      </c>
      <c r="H176" s="140">
        <f t="shared" si="10"/>
        <v>0</v>
      </c>
      <c r="I176" s="140">
        <f t="shared" si="10"/>
        <v>0</v>
      </c>
      <c r="J176" s="140">
        <f t="shared" si="10"/>
        <v>1816.3325629999997</v>
      </c>
      <c r="WZT176" s="265"/>
      <c r="WZU176" s="265"/>
      <c r="WZV176" s="265"/>
      <c r="WZW176" s="265"/>
      <c r="WZX176" s="265"/>
    </row>
    <row r="177" spans="1:19 16244:16248" x14ac:dyDescent="0.2">
      <c r="B177" s="126" t="s">
        <v>476</v>
      </c>
      <c r="C177" s="252">
        <v>1160.8205149999999</v>
      </c>
      <c r="D177" s="252">
        <v>0</v>
      </c>
      <c r="E177" s="252">
        <v>0</v>
      </c>
      <c r="F177" s="252">
        <v>1160.8205149999999</v>
      </c>
      <c r="G177" s="252">
        <v>1160.8205149999999</v>
      </c>
      <c r="H177" s="252">
        <v>0</v>
      </c>
      <c r="I177" s="252">
        <v>0</v>
      </c>
      <c r="J177" s="252">
        <v>1160.8205149999999</v>
      </c>
    </row>
    <row r="178" spans="1:19 16244:16248" x14ac:dyDescent="0.2">
      <c r="B178" s="336" t="s">
        <v>68</v>
      </c>
      <c r="C178" s="252">
        <v>76.546758999999994</v>
      </c>
      <c r="D178" s="252">
        <v>0</v>
      </c>
      <c r="E178" s="252">
        <v>0</v>
      </c>
      <c r="F178" s="252">
        <v>76.546758999999994</v>
      </c>
      <c r="G178" s="252">
        <v>76.546758999999994</v>
      </c>
      <c r="H178" s="252">
        <v>0</v>
      </c>
      <c r="I178" s="252">
        <v>0</v>
      </c>
      <c r="J178" s="252">
        <v>76.546758999999994</v>
      </c>
    </row>
    <row r="179" spans="1:19 16244:16248" x14ac:dyDescent="0.2">
      <c r="B179" s="126" t="s">
        <v>67</v>
      </c>
      <c r="C179" s="252">
        <v>336.99122899999998</v>
      </c>
      <c r="D179" s="252">
        <v>0</v>
      </c>
      <c r="E179" s="252">
        <v>0</v>
      </c>
      <c r="F179" s="252">
        <v>336.99122899999998</v>
      </c>
      <c r="G179" s="252">
        <v>336.99122899999998</v>
      </c>
      <c r="H179" s="252">
        <v>0</v>
      </c>
      <c r="I179" s="252">
        <v>0</v>
      </c>
      <c r="J179" s="252">
        <v>336.99122899999998</v>
      </c>
    </row>
    <row r="180" spans="1:19 16244:16248" ht="25.5" x14ac:dyDescent="0.2">
      <c r="B180" s="120" t="s">
        <v>653</v>
      </c>
      <c r="C180" s="252">
        <v>155.11405999999999</v>
      </c>
      <c r="D180" s="252">
        <v>0</v>
      </c>
      <c r="E180" s="252">
        <v>0</v>
      </c>
      <c r="F180" s="252">
        <v>155.11405999999999</v>
      </c>
      <c r="G180" s="252">
        <v>155.11405999999999</v>
      </c>
      <c r="H180" s="252">
        <v>0</v>
      </c>
      <c r="I180" s="252">
        <v>0</v>
      </c>
      <c r="J180" s="252">
        <v>155.11405999999999</v>
      </c>
    </row>
    <row r="181" spans="1:19 16244:16248" x14ac:dyDescent="0.2">
      <c r="B181" s="257" t="s">
        <v>895</v>
      </c>
      <c r="C181" s="338">
        <v>86.86</v>
      </c>
      <c r="D181" s="338">
        <v>0</v>
      </c>
      <c r="E181" s="338">
        <v>0</v>
      </c>
      <c r="F181" s="338">
        <v>86.86</v>
      </c>
      <c r="G181" s="338">
        <v>86.86</v>
      </c>
      <c r="H181" s="338">
        <v>0</v>
      </c>
      <c r="I181" s="338">
        <v>0</v>
      </c>
      <c r="J181" s="338">
        <v>86.86</v>
      </c>
    </row>
    <row r="182" spans="1:19 16244:16248" x14ac:dyDescent="0.2">
      <c r="B182" s="108" t="s">
        <v>570</v>
      </c>
      <c r="C182" s="140">
        <v>261.77536199999901</v>
      </c>
      <c r="D182" s="140">
        <v>0</v>
      </c>
      <c r="E182" s="140">
        <v>94.122000000000014</v>
      </c>
      <c r="F182" s="140">
        <v>355.89736199999896</v>
      </c>
      <c r="G182" s="140">
        <v>261.57536199999799</v>
      </c>
      <c r="H182" s="140">
        <v>0</v>
      </c>
      <c r="I182" s="140">
        <v>94.122000000000014</v>
      </c>
      <c r="J182" s="140">
        <v>355.69736199999801</v>
      </c>
    </row>
    <row r="183" spans="1:19 16244:16248" s="263" customFormat="1" x14ac:dyDescent="0.2">
      <c r="A183" s="265"/>
      <c r="B183" s="107" t="s">
        <v>50</v>
      </c>
      <c r="C183" s="264">
        <f t="shared" ref="C183:J183" si="11">SUM(C184:C188)</f>
        <v>2077.9578860000001</v>
      </c>
      <c r="D183" s="264">
        <f t="shared" si="11"/>
        <v>0</v>
      </c>
      <c r="E183" s="264">
        <f t="shared" si="11"/>
        <v>13.906278</v>
      </c>
      <c r="F183" s="264">
        <f t="shared" si="11"/>
        <v>2091.8641639999996</v>
      </c>
      <c r="G183" s="264">
        <f t="shared" si="11"/>
        <v>2093.9578860000001</v>
      </c>
      <c r="H183" s="264">
        <f t="shared" si="11"/>
        <v>0</v>
      </c>
      <c r="I183" s="264">
        <f t="shared" si="11"/>
        <v>13.906278</v>
      </c>
      <c r="J183" s="264">
        <f t="shared" si="11"/>
        <v>2107.8641639999996</v>
      </c>
      <c r="L183" s="102"/>
      <c r="M183" s="102"/>
      <c r="N183" s="102"/>
      <c r="O183" s="102"/>
      <c r="P183" s="102"/>
      <c r="Q183" s="102"/>
      <c r="R183" s="102"/>
      <c r="S183" s="102"/>
      <c r="WZT183" s="265"/>
      <c r="WZU183" s="265"/>
      <c r="WZV183" s="265"/>
      <c r="WZW183" s="265"/>
      <c r="WZX183" s="265"/>
    </row>
    <row r="184" spans="1:19 16244:16248" x14ac:dyDescent="0.2">
      <c r="B184" s="113" t="s">
        <v>643</v>
      </c>
      <c r="C184" s="252">
        <v>1556.0057959999999</v>
      </c>
      <c r="D184" s="252">
        <v>0</v>
      </c>
      <c r="E184" s="252">
        <v>13.906278</v>
      </c>
      <c r="F184" s="252">
        <v>1569.9120739999998</v>
      </c>
      <c r="G184" s="252">
        <v>1556.0057959999999</v>
      </c>
      <c r="H184" s="252">
        <v>0</v>
      </c>
      <c r="I184" s="252">
        <v>13.906278</v>
      </c>
      <c r="J184" s="252">
        <v>1569.9120739999998</v>
      </c>
    </row>
    <row r="185" spans="1:19 16244:16248" x14ac:dyDescent="0.2">
      <c r="B185" s="125" t="s">
        <v>51</v>
      </c>
      <c r="C185" s="252">
        <v>314.90983899999998</v>
      </c>
      <c r="D185" s="252">
        <v>0</v>
      </c>
      <c r="E185" s="252">
        <v>0</v>
      </c>
      <c r="F185" s="252">
        <v>314.90983899999998</v>
      </c>
      <c r="G185" s="252">
        <v>314.90983899999998</v>
      </c>
      <c r="H185" s="252">
        <v>0</v>
      </c>
      <c r="I185" s="252">
        <v>0</v>
      </c>
      <c r="J185" s="252">
        <v>314.90983899999998</v>
      </c>
    </row>
    <row r="186" spans="1:19 16244:16248" x14ac:dyDescent="0.2">
      <c r="B186" s="125" t="s">
        <v>52</v>
      </c>
      <c r="C186" s="252">
        <v>177.04225099999999</v>
      </c>
      <c r="D186" s="252">
        <v>0</v>
      </c>
      <c r="E186" s="252">
        <v>0</v>
      </c>
      <c r="F186" s="252">
        <v>177.04225099999999</v>
      </c>
      <c r="G186" s="252">
        <v>177.04225099999999</v>
      </c>
      <c r="H186" s="252">
        <v>0</v>
      </c>
      <c r="I186" s="252">
        <v>0</v>
      </c>
      <c r="J186" s="252">
        <v>177.04225099999999</v>
      </c>
    </row>
    <row r="187" spans="1:19 16244:16248" x14ac:dyDescent="0.2">
      <c r="B187" s="125" t="s">
        <v>559</v>
      </c>
      <c r="C187" s="252">
        <v>30</v>
      </c>
      <c r="D187" s="252">
        <v>0</v>
      </c>
      <c r="E187" s="252">
        <v>0</v>
      </c>
      <c r="F187" s="252">
        <v>30</v>
      </c>
      <c r="G187" s="252">
        <v>30</v>
      </c>
      <c r="H187" s="252">
        <v>0</v>
      </c>
      <c r="I187" s="252">
        <v>0</v>
      </c>
      <c r="J187" s="252">
        <v>30</v>
      </c>
    </row>
    <row r="188" spans="1:19 16244:16248" ht="38.25" x14ac:dyDescent="0.2">
      <c r="B188" s="125" t="s">
        <v>644</v>
      </c>
      <c r="C188" s="252">
        <v>0</v>
      </c>
      <c r="D188" s="252">
        <v>0</v>
      </c>
      <c r="E188" s="252">
        <v>0</v>
      </c>
      <c r="F188" s="252">
        <v>0</v>
      </c>
      <c r="G188" s="252">
        <v>16</v>
      </c>
      <c r="H188" s="252">
        <v>0</v>
      </c>
      <c r="I188" s="252">
        <v>0</v>
      </c>
      <c r="J188" s="252">
        <v>16</v>
      </c>
    </row>
    <row r="189" spans="1:19 16244:16248" s="263" customFormat="1" ht="13.5" customHeight="1" x14ac:dyDescent="0.2">
      <c r="A189" s="265"/>
      <c r="B189" s="107" t="s">
        <v>53</v>
      </c>
      <c r="C189" s="264">
        <f t="shared" ref="C189:J189" si="12">SUM(C190:C206)-C191</f>
        <v>6149.7436450000023</v>
      </c>
      <c r="D189" s="264">
        <f t="shared" si="12"/>
        <v>0</v>
      </c>
      <c r="E189" s="264">
        <f t="shared" si="12"/>
        <v>2567.7079199999998</v>
      </c>
      <c r="F189" s="264">
        <f t="shared" si="12"/>
        <v>8717.451565000003</v>
      </c>
      <c r="G189" s="264">
        <f t="shared" si="12"/>
        <v>6149.7436450000023</v>
      </c>
      <c r="H189" s="264">
        <f t="shared" si="12"/>
        <v>0</v>
      </c>
      <c r="I189" s="264">
        <f t="shared" si="12"/>
        <v>2567.7079199999998</v>
      </c>
      <c r="J189" s="264">
        <f t="shared" si="12"/>
        <v>8717.451565000003</v>
      </c>
      <c r="WZT189" s="265"/>
      <c r="WZU189" s="265"/>
      <c r="WZV189" s="265"/>
      <c r="WZW189" s="265"/>
      <c r="WZX189" s="265"/>
    </row>
    <row r="190" spans="1:19 16244:16248" x14ac:dyDescent="0.2">
      <c r="A190" s="2"/>
      <c r="B190" s="125" t="s">
        <v>108</v>
      </c>
      <c r="C190" s="266">
        <v>3171.2447499999998</v>
      </c>
      <c r="D190" s="266">
        <v>0</v>
      </c>
      <c r="E190" s="266">
        <v>2375.1999999999998</v>
      </c>
      <c r="F190" s="266">
        <v>5546.4447499999997</v>
      </c>
      <c r="G190" s="266">
        <v>3171.2447499999998</v>
      </c>
      <c r="H190" s="266">
        <v>0</v>
      </c>
      <c r="I190" s="266">
        <v>2375.1999999999998</v>
      </c>
      <c r="J190" s="266">
        <v>5546.4447499999997</v>
      </c>
      <c r="L190" s="364"/>
      <c r="M190" s="364"/>
      <c r="N190" s="364"/>
      <c r="O190" s="364"/>
      <c r="P190" s="364"/>
      <c r="Q190" s="364"/>
      <c r="R190" s="364"/>
      <c r="S190" s="364"/>
    </row>
    <row r="191" spans="1:19 16244:16248" ht="45" customHeight="1" x14ac:dyDescent="0.2">
      <c r="A191" s="2"/>
      <c r="B191" s="322" t="s">
        <v>958</v>
      </c>
      <c r="C191" s="266">
        <v>3000</v>
      </c>
      <c r="D191" s="266">
        <v>0</v>
      </c>
      <c r="E191" s="266">
        <v>2315.6999999999998</v>
      </c>
      <c r="F191" s="266">
        <v>5315.7</v>
      </c>
      <c r="G191" s="266">
        <v>3000</v>
      </c>
      <c r="H191" s="266">
        <v>0</v>
      </c>
      <c r="I191" s="266">
        <v>2315.6999999999998</v>
      </c>
      <c r="J191" s="266">
        <v>5315.7</v>
      </c>
      <c r="L191" s="101"/>
      <c r="M191" s="101"/>
      <c r="N191" s="101"/>
      <c r="O191" s="101"/>
      <c r="P191" s="101"/>
      <c r="Q191" s="101"/>
      <c r="R191" s="101"/>
      <c r="S191" s="101"/>
    </row>
    <row r="192" spans="1:19 16244:16248" x14ac:dyDescent="0.2">
      <c r="B192" s="125" t="s">
        <v>54</v>
      </c>
      <c r="C192" s="252">
        <v>186.31129799999999</v>
      </c>
      <c r="D192" s="252">
        <v>0</v>
      </c>
      <c r="E192" s="252">
        <v>0</v>
      </c>
      <c r="F192" s="252">
        <v>186.31129799999999</v>
      </c>
      <c r="G192" s="252">
        <v>186.31129799999999</v>
      </c>
      <c r="H192" s="252">
        <v>0</v>
      </c>
      <c r="I192" s="252">
        <v>0</v>
      </c>
      <c r="J192" s="252">
        <v>186.31129799999999</v>
      </c>
    </row>
    <row r="193" spans="1:19 16244:16248" ht="25.5" x14ac:dyDescent="0.2">
      <c r="B193" s="125" t="s">
        <v>648</v>
      </c>
      <c r="C193" s="252">
        <v>0</v>
      </c>
      <c r="D193" s="252">
        <v>0</v>
      </c>
      <c r="E193" s="252">
        <v>60</v>
      </c>
      <c r="F193" s="252">
        <v>60</v>
      </c>
      <c r="G193" s="252">
        <v>0</v>
      </c>
      <c r="H193" s="252">
        <v>0</v>
      </c>
      <c r="I193" s="252">
        <v>60</v>
      </c>
      <c r="J193" s="252">
        <v>60</v>
      </c>
    </row>
    <row r="194" spans="1:19 16244:16248" ht="38.25" x14ac:dyDescent="0.2">
      <c r="B194" s="125" t="s">
        <v>645</v>
      </c>
      <c r="C194" s="252">
        <v>1509.4</v>
      </c>
      <c r="D194" s="252">
        <v>0</v>
      </c>
      <c r="E194" s="252">
        <v>0</v>
      </c>
      <c r="F194" s="252">
        <v>1509.4</v>
      </c>
      <c r="G194" s="252">
        <v>1509.4</v>
      </c>
      <c r="H194" s="252">
        <v>0</v>
      </c>
      <c r="I194" s="252">
        <v>0</v>
      </c>
      <c r="J194" s="252">
        <v>1509.4</v>
      </c>
      <c r="L194" s="101"/>
      <c r="M194" s="101"/>
      <c r="N194" s="101"/>
      <c r="O194" s="101"/>
      <c r="P194" s="101"/>
      <c r="Q194" s="101"/>
      <c r="R194" s="101"/>
      <c r="S194" s="101"/>
    </row>
    <row r="195" spans="1:19 16244:16248" ht="25.5" x14ac:dyDescent="0.2">
      <c r="B195" s="125" t="s">
        <v>57</v>
      </c>
      <c r="C195" s="252">
        <v>240</v>
      </c>
      <c r="D195" s="252">
        <v>0</v>
      </c>
      <c r="E195" s="252">
        <v>0</v>
      </c>
      <c r="F195" s="252">
        <v>240</v>
      </c>
      <c r="G195" s="252">
        <v>240</v>
      </c>
      <c r="H195" s="252">
        <v>0</v>
      </c>
      <c r="I195" s="252">
        <v>0</v>
      </c>
      <c r="J195" s="252">
        <v>240</v>
      </c>
    </row>
    <row r="196" spans="1:19 16244:16248" x14ac:dyDescent="0.2">
      <c r="B196" s="125" t="s">
        <v>730</v>
      </c>
      <c r="C196" s="252">
        <v>8.5415869999999998</v>
      </c>
      <c r="D196" s="252">
        <v>0</v>
      </c>
      <c r="E196" s="252">
        <v>0</v>
      </c>
      <c r="F196" s="252">
        <v>8.5415869999999998</v>
      </c>
      <c r="G196" s="252">
        <v>8.5415869999999998</v>
      </c>
      <c r="H196" s="252">
        <v>0</v>
      </c>
      <c r="I196" s="252">
        <v>0</v>
      </c>
      <c r="J196" s="252">
        <v>8.5415869999999998</v>
      </c>
    </row>
    <row r="197" spans="1:19 16244:16248" x14ac:dyDescent="0.2">
      <c r="B197" s="125" t="s">
        <v>434</v>
      </c>
      <c r="C197" s="252">
        <v>467.92508900000001</v>
      </c>
      <c r="D197" s="252">
        <v>0</v>
      </c>
      <c r="E197" s="252">
        <v>20</v>
      </c>
      <c r="F197" s="252">
        <v>487.92508900000001</v>
      </c>
      <c r="G197" s="252">
        <v>467.92508900000001</v>
      </c>
      <c r="H197" s="252">
        <v>0</v>
      </c>
      <c r="I197" s="252">
        <v>20</v>
      </c>
      <c r="J197" s="252">
        <v>487.92508900000001</v>
      </c>
    </row>
    <row r="198" spans="1:19 16244:16248" x14ac:dyDescent="0.2">
      <c r="B198" s="125" t="s">
        <v>55</v>
      </c>
      <c r="C198" s="252">
        <v>68.305000000000007</v>
      </c>
      <c r="D198" s="252">
        <v>0</v>
      </c>
      <c r="E198" s="252">
        <v>0</v>
      </c>
      <c r="F198" s="252">
        <v>68.305000000000007</v>
      </c>
      <c r="G198" s="252">
        <v>68.305000000000007</v>
      </c>
      <c r="H198" s="252">
        <v>0</v>
      </c>
      <c r="I198" s="252">
        <v>0</v>
      </c>
      <c r="J198" s="252">
        <v>68.305000000000007</v>
      </c>
    </row>
    <row r="199" spans="1:19 16244:16248" ht="38.25" x14ac:dyDescent="0.2">
      <c r="B199" s="125" t="s">
        <v>647</v>
      </c>
      <c r="C199" s="252">
        <v>80</v>
      </c>
      <c r="D199" s="252">
        <v>0</v>
      </c>
      <c r="E199" s="252">
        <v>30</v>
      </c>
      <c r="F199" s="252">
        <v>110</v>
      </c>
      <c r="G199" s="252">
        <v>80</v>
      </c>
      <c r="H199" s="252">
        <v>0</v>
      </c>
      <c r="I199" s="252">
        <v>30</v>
      </c>
      <c r="J199" s="252">
        <v>110</v>
      </c>
      <c r="L199" s="101"/>
      <c r="M199" s="101"/>
      <c r="N199" s="101"/>
      <c r="O199" s="101"/>
    </row>
    <row r="200" spans="1:19 16244:16248" ht="51" x14ac:dyDescent="0.2">
      <c r="B200" s="125" t="s">
        <v>532</v>
      </c>
      <c r="C200" s="252">
        <v>0</v>
      </c>
      <c r="D200" s="252">
        <v>0</v>
      </c>
      <c r="E200" s="252">
        <v>19.5</v>
      </c>
      <c r="F200" s="252">
        <v>19.5</v>
      </c>
      <c r="G200" s="252">
        <v>0</v>
      </c>
      <c r="H200" s="252">
        <v>0</v>
      </c>
      <c r="I200" s="252">
        <v>19.5</v>
      </c>
      <c r="J200" s="252">
        <v>19.5</v>
      </c>
    </row>
    <row r="201" spans="1:19 16244:16248" ht="25.5" x14ac:dyDescent="0.2">
      <c r="B201" s="125" t="s">
        <v>649</v>
      </c>
      <c r="C201" s="252">
        <v>0</v>
      </c>
      <c r="D201" s="252">
        <v>0</v>
      </c>
      <c r="E201" s="252">
        <v>19</v>
      </c>
      <c r="F201" s="252">
        <v>19</v>
      </c>
      <c r="G201" s="252">
        <v>0</v>
      </c>
      <c r="H201" s="252">
        <v>0</v>
      </c>
      <c r="I201" s="252">
        <v>19</v>
      </c>
      <c r="J201" s="252">
        <v>19</v>
      </c>
    </row>
    <row r="202" spans="1:19 16244:16248" x14ac:dyDescent="0.2">
      <c r="B202" s="125" t="s">
        <v>887</v>
      </c>
      <c r="C202" s="266">
        <v>134.85175100000001</v>
      </c>
      <c r="D202" s="266">
        <v>0</v>
      </c>
      <c r="E202" s="266">
        <v>0</v>
      </c>
      <c r="F202" s="266">
        <v>134.85175100000001</v>
      </c>
      <c r="G202" s="266">
        <v>134.85175100000001</v>
      </c>
      <c r="H202" s="266">
        <v>0</v>
      </c>
      <c r="I202" s="266">
        <v>0</v>
      </c>
      <c r="J202" s="266">
        <v>134.85175100000001</v>
      </c>
    </row>
    <row r="203" spans="1:19 16244:16248" ht="25.5" x14ac:dyDescent="0.2">
      <c r="B203" s="125" t="s">
        <v>56</v>
      </c>
      <c r="C203" s="252">
        <v>40.57</v>
      </c>
      <c r="D203" s="252">
        <v>0</v>
      </c>
      <c r="E203" s="252">
        <v>6.3079200000000002</v>
      </c>
      <c r="F203" s="252">
        <v>46.877920000000003</v>
      </c>
      <c r="G203" s="252">
        <v>40.57</v>
      </c>
      <c r="H203" s="252">
        <v>0</v>
      </c>
      <c r="I203" s="252">
        <v>6.3079200000000002</v>
      </c>
      <c r="J203" s="252">
        <v>46.877920000000003</v>
      </c>
    </row>
    <row r="204" spans="1:19 16244:16248" ht="51" x14ac:dyDescent="0.2">
      <c r="B204" s="313" t="s">
        <v>830</v>
      </c>
      <c r="C204" s="252">
        <v>37.808356000000003</v>
      </c>
      <c r="D204" s="252">
        <v>0</v>
      </c>
      <c r="E204" s="252">
        <v>0</v>
      </c>
      <c r="F204" s="252">
        <v>37.808356000000003</v>
      </c>
      <c r="G204" s="252">
        <v>37.808356000000003</v>
      </c>
      <c r="H204" s="252">
        <v>0</v>
      </c>
      <c r="I204" s="252">
        <v>0</v>
      </c>
      <c r="J204" s="252">
        <v>37.808356000000003</v>
      </c>
    </row>
    <row r="205" spans="1:19 16244:16248" ht="51" x14ac:dyDescent="0.2">
      <c r="B205" s="125" t="s">
        <v>788</v>
      </c>
      <c r="C205" s="252">
        <v>35.427385000000001</v>
      </c>
      <c r="D205" s="252">
        <v>0</v>
      </c>
      <c r="E205" s="252">
        <v>1</v>
      </c>
      <c r="F205" s="252">
        <v>36.427385000000001</v>
      </c>
      <c r="G205" s="252">
        <v>35.427385000000001</v>
      </c>
      <c r="H205" s="252">
        <v>0</v>
      </c>
      <c r="I205" s="252">
        <v>1</v>
      </c>
      <c r="J205" s="252">
        <v>36.427385000000001</v>
      </c>
    </row>
    <row r="206" spans="1:19 16244:16248" x14ac:dyDescent="0.2">
      <c r="B206" s="125" t="s">
        <v>58</v>
      </c>
      <c r="C206" s="252">
        <v>169.35842900000102</v>
      </c>
      <c r="D206" s="252">
        <v>0</v>
      </c>
      <c r="E206" s="252">
        <v>36.700000000000273</v>
      </c>
      <c r="F206" s="252">
        <v>206.05842900000101</v>
      </c>
      <c r="G206" s="252">
        <v>169.35842900000102</v>
      </c>
      <c r="H206" s="252">
        <v>0</v>
      </c>
      <c r="I206" s="252">
        <v>36.700000000000273</v>
      </c>
      <c r="J206" s="252">
        <v>206.05842900000101</v>
      </c>
    </row>
    <row r="207" spans="1:19 16244:16248" s="263" customFormat="1" x14ac:dyDescent="0.2">
      <c r="A207" s="265"/>
      <c r="B207" s="107" t="s">
        <v>69</v>
      </c>
      <c r="C207" s="264">
        <f t="shared" ref="C207:J207" si="13">SUM(C208:C213)</f>
        <v>1274.1714199999999</v>
      </c>
      <c r="D207" s="264">
        <f t="shared" si="13"/>
        <v>0</v>
      </c>
      <c r="E207" s="264">
        <f t="shared" si="13"/>
        <v>80</v>
      </c>
      <c r="F207" s="264">
        <f t="shared" si="13"/>
        <v>1354.1714199999999</v>
      </c>
      <c r="G207" s="264">
        <f t="shared" si="13"/>
        <v>1274.1714199999999</v>
      </c>
      <c r="H207" s="264">
        <f t="shared" si="13"/>
        <v>0</v>
      </c>
      <c r="I207" s="264">
        <f t="shared" si="13"/>
        <v>80</v>
      </c>
      <c r="J207" s="264">
        <f t="shared" si="13"/>
        <v>1354.1714199999999</v>
      </c>
      <c r="WZT207" s="265"/>
      <c r="WZU207" s="265"/>
      <c r="WZV207" s="265"/>
      <c r="WZW207" s="265"/>
      <c r="WZX207" s="265"/>
    </row>
    <row r="208" spans="1:19 16244:16248" x14ac:dyDescent="0.2">
      <c r="B208" s="286" t="s">
        <v>70</v>
      </c>
      <c r="C208" s="252">
        <v>459.84192100000001</v>
      </c>
      <c r="D208" s="252">
        <v>0</v>
      </c>
      <c r="E208" s="252">
        <v>2.2000000000000002</v>
      </c>
      <c r="F208" s="252">
        <v>462.041921</v>
      </c>
      <c r="G208" s="252">
        <v>459.84192100000001</v>
      </c>
      <c r="H208" s="252">
        <v>0</v>
      </c>
      <c r="I208" s="252">
        <v>2.2000000000000002</v>
      </c>
      <c r="J208" s="252">
        <v>462.041921</v>
      </c>
      <c r="L208" s="101"/>
      <c r="M208" s="101"/>
      <c r="N208" s="101"/>
      <c r="O208" s="101"/>
      <c r="P208" s="101"/>
      <c r="Q208" s="101"/>
      <c r="R208" s="101"/>
      <c r="S208" s="101"/>
    </row>
    <row r="209" spans="1:19 16244:16248" ht="51" x14ac:dyDescent="0.2">
      <c r="B209" s="258" t="s">
        <v>831</v>
      </c>
      <c r="C209" s="252">
        <v>375.90269999999998</v>
      </c>
      <c r="D209" s="252">
        <v>0</v>
      </c>
      <c r="E209" s="252">
        <v>0</v>
      </c>
      <c r="F209" s="252">
        <v>375.90269999999998</v>
      </c>
      <c r="G209" s="252">
        <v>375.90269999999998</v>
      </c>
      <c r="H209" s="252">
        <v>0</v>
      </c>
      <c r="I209" s="252">
        <v>0</v>
      </c>
      <c r="J209" s="252">
        <v>375.90269999999998</v>
      </c>
      <c r="L209" s="101"/>
      <c r="M209" s="101"/>
      <c r="N209" s="101"/>
      <c r="O209" s="101"/>
      <c r="P209" s="101"/>
      <c r="Q209" s="101"/>
      <c r="R209" s="101"/>
      <c r="S209" s="101"/>
    </row>
    <row r="210" spans="1:19 16244:16248" x14ac:dyDescent="0.2">
      <c r="B210" s="258" t="s">
        <v>71</v>
      </c>
      <c r="C210" s="252">
        <v>162.60574199999999</v>
      </c>
      <c r="D210" s="252">
        <v>0</v>
      </c>
      <c r="E210" s="252">
        <v>0</v>
      </c>
      <c r="F210" s="252">
        <v>162.60574199999999</v>
      </c>
      <c r="G210" s="252">
        <v>162.60574199999999</v>
      </c>
      <c r="H210" s="252">
        <v>0</v>
      </c>
      <c r="I210" s="252">
        <v>0</v>
      </c>
      <c r="J210" s="252">
        <v>162.60574199999999</v>
      </c>
    </row>
    <row r="211" spans="1:19 16244:16248" x14ac:dyDescent="0.2">
      <c r="B211" s="258" t="s">
        <v>655</v>
      </c>
      <c r="C211" s="252">
        <v>0</v>
      </c>
      <c r="D211" s="252">
        <v>0</v>
      </c>
      <c r="E211" s="252">
        <v>68.561000000000007</v>
      </c>
      <c r="F211" s="252">
        <v>68.561000000000007</v>
      </c>
      <c r="G211" s="252">
        <v>0</v>
      </c>
      <c r="H211" s="252">
        <v>0</v>
      </c>
      <c r="I211" s="252">
        <v>68.561000000000007</v>
      </c>
      <c r="J211" s="252">
        <v>68.561000000000007</v>
      </c>
    </row>
    <row r="212" spans="1:19 16244:16248" ht="38.25" x14ac:dyDescent="0.2">
      <c r="B212" s="258" t="s">
        <v>654</v>
      </c>
      <c r="C212" s="252">
        <v>40</v>
      </c>
      <c r="D212" s="252">
        <v>0</v>
      </c>
      <c r="E212" s="252">
        <v>0</v>
      </c>
      <c r="F212" s="252">
        <v>40</v>
      </c>
      <c r="G212" s="252">
        <v>40</v>
      </c>
      <c r="H212" s="252">
        <v>0</v>
      </c>
      <c r="I212" s="252">
        <v>0</v>
      </c>
      <c r="J212" s="252">
        <v>40</v>
      </c>
    </row>
    <row r="213" spans="1:19 16244:16248" x14ac:dyDescent="0.2">
      <c r="B213" s="258" t="s">
        <v>72</v>
      </c>
      <c r="C213" s="252">
        <v>235.82105699999988</v>
      </c>
      <c r="D213" s="252">
        <v>0</v>
      </c>
      <c r="E213" s="252">
        <v>9.2389999999999901</v>
      </c>
      <c r="F213" s="252">
        <v>245.06005699999992</v>
      </c>
      <c r="G213" s="252">
        <v>235.82105699999988</v>
      </c>
      <c r="H213" s="252">
        <v>0</v>
      </c>
      <c r="I213" s="252">
        <v>9.2389999999999901</v>
      </c>
      <c r="J213" s="252">
        <v>245.06005699999992</v>
      </c>
    </row>
    <row r="214" spans="1:19 16244:16248" s="263" customFormat="1" x14ac:dyDescent="0.2">
      <c r="A214" s="265"/>
      <c r="B214" s="107" t="s">
        <v>73</v>
      </c>
      <c r="C214" s="264">
        <f>SUM(C215:C218)</f>
        <v>21320</v>
      </c>
      <c r="D214" s="264">
        <f t="shared" ref="D214:J214" si="14">SUM(D215:D218)</f>
        <v>0</v>
      </c>
      <c r="E214" s="264">
        <f t="shared" si="14"/>
        <v>0</v>
      </c>
      <c r="F214" s="264">
        <f t="shared" si="14"/>
        <v>21320</v>
      </c>
      <c r="G214" s="264">
        <f t="shared" si="14"/>
        <v>21320</v>
      </c>
      <c r="H214" s="264">
        <f t="shared" si="14"/>
        <v>0</v>
      </c>
      <c r="I214" s="264">
        <f t="shared" si="14"/>
        <v>0</v>
      </c>
      <c r="J214" s="264">
        <f t="shared" si="14"/>
        <v>21320</v>
      </c>
      <c r="WZT214" s="265"/>
      <c r="WZU214" s="265"/>
      <c r="WZV214" s="265"/>
      <c r="WZW214" s="265"/>
      <c r="WZX214" s="265"/>
    </row>
    <row r="215" spans="1:19 16244:16248" x14ac:dyDescent="0.2">
      <c r="B215" s="125" t="s">
        <v>76</v>
      </c>
      <c r="C215" s="252">
        <v>16500</v>
      </c>
      <c r="D215" s="252">
        <v>0</v>
      </c>
      <c r="E215" s="252">
        <v>0</v>
      </c>
      <c r="F215" s="252">
        <v>16500</v>
      </c>
      <c r="G215" s="252">
        <v>16500</v>
      </c>
      <c r="H215" s="252">
        <v>0</v>
      </c>
      <c r="I215" s="252">
        <v>0</v>
      </c>
      <c r="J215" s="252">
        <v>16500</v>
      </c>
    </row>
    <row r="216" spans="1:19 16244:16248" x14ac:dyDescent="0.2">
      <c r="B216" s="255" t="s">
        <v>74</v>
      </c>
      <c r="C216" s="252">
        <v>2400</v>
      </c>
      <c r="D216" s="252">
        <v>0</v>
      </c>
      <c r="E216" s="252">
        <v>0</v>
      </c>
      <c r="F216" s="252">
        <v>2400</v>
      </c>
      <c r="G216" s="252">
        <v>2400</v>
      </c>
      <c r="H216" s="252">
        <v>0</v>
      </c>
      <c r="I216" s="252">
        <v>0</v>
      </c>
      <c r="J216" s="252">
        <v>2400</v>
      </c>
    </row>
    <row r="217" spans="1:19 16244:16248" x14ac:dyDescent="0.2">
      <c r="B217" s="337" t="s">
        <v>75</v>
      </c>
      <c r="C217" s="252">
        <v>2400</v>
      </c>
      <c r="D217" s="252">
        <v>0</v>
      </c>
      <c r="E217" s="252">
        <v>0</v>
      </c>
      <c r="F217" s="252">
        <v>2400</v>
      </c>
      <c r="G217" s="252">
        <v>2400</v>
      </c>
      <c r="H217" s="252">
        <v>0</v>
      </c>
      <c r="I217" s="252">
        <v>0</v>
      </c>
      <c r="J217" s="252">
        <v>2400</v>
      </c>
    </row>
    <row r="218" spans="1:19 16244:16248" ht="25.5" x14ac:dyDescent="0.2">
      <c r="B218" s="337" t="s">
        <v>534</v>
      </c>
      <c r="C218" s="252">
        <v>20</v>
      </c>
      <c r="D218" s="252">
        <v>0</v>
      </c>
      <c r="E218" s="252">
        <v>0</v>
      </c>
      <c r="F218" s="252">
        <v>20</v>
      </c>
      <c r="G218" s="252">
        <v>20</v>
      </c>
      <c r="H218" s="252">
        <v>0</v>
      </c>
      <c r="I218" s="252">
        <v>0</v>
      </c>
      <c r="J218" s="252">
        <v>20</v>
      </c>
    </row>
    <row r="219" spans="1:19 16244:16248" s="263" customFormat="1" x14ac:dyDescent="0.2">
      <c r="A219" s="265"/>
      <c r="B219" s="107" t="s">
        <v>871</v>
      </c>
      <c r="C219" s="264">
        <f t="shared" ref="C219:J219" si="15">SUM(C220:C227)</f>
        <v>82406.261029999994</v>
      </c>
      <c r="D219" s="264">
        <f t="shared" si="15"/>
        <v>0</v>
      </c>
      <c r="E219" s="264">
        <f t="shared" si="15"/>
        <v>0</v>
      </c>
      <c r="F219" s="264">
        <f t="shared" si="15"/>
        <v>82406.261029999994</v>
      </c>
      <c r="G219" s="264">
        <f t="shared" si="15"/>
        <v>82406.261029999994</v>
      </c>
      <c r="H219" s="264">
        <f t="shared" si="15"/>
        <v>0</v>
      </c>
      <c r="I219" s="264">
        <f t="shared" si="15"/>
        <v>0</v>
      </c>
      <c r="J219" s="264">
        <f t="shared" si="15"/>
        <v>82406.261029999994</v>
      </c>
      <c r="WZT219" s="265"/>
      <c r="WZU219" s="265"/>
      <c r="WZV219" s="265"/>
      <c r="WZW219" s="265"/>
      <c r="WZX219" s="265"/>
    </row>
    <row r="220" spans="1:19 16244:16248" x14ac:dyDescent="0.2">
      <c r="B220" s="125" t="s">
        <v>480</v>
      </c>
      <c r="C220" s="252">
        <v>68214.100000000006</v>
      </c>
      <c r="D220" s="252">
        <v>0</v>
      </c>
      <c r="E220" s="252">
        <v>0</v>
      </c>
      <c r="F220" s="252">
        <v>68214.100000000006</v>
      </c>
      <c r="G220" s="252">
        <v>68214.100000000006</v>
      </c>
      <c r="H220" s="252">
        <v>0</v>
      </c>
      <c r="I220" s="252">
        <v>0</v>
      </c>
      <c r="J220" s="252">
        <v>68214.100000000006</v>
      </c>
      <c r="L220" s="101"/>
      <c r="M220" s="101"/>
      <c r="N220" s="101"/>
      <c r="O220" s="101"/>
      <c r="P220" s="101"/>
      <c r="Q220" s="101"/>
      <c r="R220" s="101"/>
      <c r="S220" s="101"/>
    </row>
    <row r="221" spans="1:19 16244:16248" x14ac:dyDescent="0.2">
      <c r="B221" s="255" t="s">
        <v>477</v>
      </c>
      <c r="C221" s="252">
        <v>6000</v>
      </c>
      <c r="D221" s="252">
        <v>0</v>
      </c>
      <c r="E221" s="252">
        <v>0</v>
      </c>
      <c r="F221" s="252">
        <v>6000</v>
      </c>
      <c r="G221" s="252">
        <v>6000</v>
      </c>
      <c r="H221" s="252">
        <v>0</v>
      </c>
      <c r="I221" s="252">
        <v>0</v>
      </c>
      <c r="J221" s="252">
        <v>6000</v>
      </c>
      <c r="L221" s="101"/>
      <c r="M221" s="101"/>
      <c r="N221" s="101"/>
      <c r="O221" s="101"/>
      <c r="P221" s="101"/>
      <c r="Q221" s="101"/>
      <c r="R221" s="101"/>
      <c r="S221" s="101"/>
    </row>
    <row r="222" spans="1:19 16244:16248" x14ac:dyDescent="0.2">
      <c r="B222" s="255" t="s">
        <v>479</v>
      </c>
      <c r="C222" s="252">
        <v>6000</v>
      </c>
      <c r="D222" s="252">
        <v>0</v>
      </c>
      <c r="E222" s="252">
        <v>0</v>
      </c>
      <c r="F222" s="252">
        <v>6000</v>
      </c>
      <c r="G222" s="252">
        <v>6000</v>
      </c>
      <c r="H222" s="252">
        <v>0</v>
      </c>
      <c r="I222" s="252">
        <v>0</v>
      </c>
      <c r="J222" s="252">
        <v>6000</v>
      </c>
    </row>
    <row r="223" spans="1:19 16244:16248" x14ac:dyDescent="0.2">
      <c r="B223" s="255" t="s">
        <v>656</v>
      </c>
      <c r="C223" s="252">
        <v>879.00311699999997</v>
      </c>
      <c r="D223" s="252">
        <v>0</v>
      </c>
      <c r="E223" s="252">
        <v>0</v>
      </c>
      <c r="F223" s="252">
        <v>879.00311699999997</v>
      </c>
      <c r="G223" s="252">
        <v>879.00311699999997</v>
      </c>
      <c r="H223" s="252">
        <v>0</v>
      </c>
      <c r="I223" s="252">
        <v>0</v>
      </c>
      <c r="J223" s="252">
        <v>879.00311699999997</v>
      </c>
    </row>
    <row r="224" spans="1:19 16244:16248" ht="25.5" x14ac:dyDescent="0.2">
      <c r="B224" s="255" t="s">
        <v>735</v>
      </c>
      <c r="C224" s="252">
        <v>462</v>
      </c>
      <c r="D224" s="252">
        <v>0</v>
      </c>
      <c r="E224" s="252">
        <v>0</v>
      </c>
      <c r="F224" s="252">
        <v>462</v>
      </c>
      <c r="G224" s="252">
        <v>462</v>
      </c>
      <c r="H224" s="252">
        <v>0</v>
      </c>
      <c r="I224" s="252">
        <v>0</v>
      </c>
      <c r="J224" s="252">
        <v>462</v>
      </c>
    </row>
    <row r="225" spans="1:19 16244:16248" x14ac:dyDescent="0.2">
      <c r="B225" s="255" t="s">
        <v>478</v>
      </c>
      <c r="C225" s="252">
        <v>456.24534899999998</v>
      </c>
      <c r="D225" s="252">
        <v>0</v>
      </c>
      <c r="E225" s="252">
        <v>0</v>
      </c>
      <c r="F225" s="252">
        <v>456.24534899999998</v>
      </c>
      <c r="G225" s="252">
        <v>456.24534899999998</v>
      </c>
      <c r="H225" s="252">
        <v>0</v>
      </c>
      <c r="I225" s="252">
        <v>0</v>
      </c>
      <c r="J225" s="252">
        <v>456.24534899999998</v>
      </c>
    </row>
    <row r="226" spans="1:19 16244:16248" ht="37.5" customHeight="1" x14ac:dyDescent="0.2">
      <c r="B226" s="255" t="s">
        <v>734</v>
      </c>
      <c r="C226" s="252">
        <v>250</v>
      </c>
      <c r="D226" s="252">
        <v>0</v>
      </c>
      <c r="E226" s="252">
        <v>0</v>
      </c>
      <c r="F226" s="252">
        <v>250</v>
      </c>
      <c r="G226" s="252">
        <v>250</v>
      </c>
      <c r="H226" s="252">
        <v>0</v>
      </c>
      <c r="I226" s="252">
        <v>0</v>
      </c>
      <c r="J226" s="252">
        <v>250</v>
      </c>
    </row>
    <row r="227" spans="1:19 16244:16248" ht="20.25" customHeight="1" x14ac:dyDescent="0.2">
      <c r="B227" s="255" t="s">
        <v>481</v>
      </c>
      <c r="C227" s="252">
        <v>144.912563999984</v>
      </c>
      <c r="D227" s="252">
        <v>0</v>
      </c>
      <c r="E227" s="252">
        <v>0</v>
      </c>
      <c r="F227" s="252">
        <v>144.912563999984</v>
      </c>
      <c r="G227" s="252">
        <v>144.912563999984</v>
      </c>
      <c r="H227" s="252">
        <v>0</v>
      </c>
      <c r="I227" s="252">
        <v>0</v>
      </c>
      <c r="J227" s="252">
        <v>144.912563999984</v>
      </c>
    </row>
    <row r="228" spans="1:19 16244:16248" s="263" customFormat="1" x14ac:dyDescent="0.2">
      <c r="A228" s="265"/>
      <c r="B228" s="107" t="s">
        <v>833</v>
      </c>
      <c r="C228" s="264">
        <f>SUM(C229:C241)-C234-C235-C236</f>
        <v>74629.718286000018</v>
      </c>
      <c r="D228" s="264">
        <f t="shared" ref="D228:J228" si="16">SUM(D229:D241)-D234-D235-D236</f>
        <v>0</v>
      </c>
      <c r="E228" s="264">
        <f t="shared" si="16"/>
        <v>78.55</v>
      </c>
      <c r="F228" s="264">
        <f t="shared" si="16"/>
        <v>74708.268286000006</v>
      </c>
      <c r="G228" s="264">
        <f t="shared" si="16"/>
        <v>74629.718286000018</v>
      </c>
      <c r="H228" s="264">
        <f t="shared" si="16"/>
        <v>0</v>
      </c>
      <c r="I228" s="264">
        <f t="shared" si="16"/>
        <v>78.55</v>
      </c>
      <c r="J228" s="264">
        <f t="shared" si="16"/>
        <v>74708.268286000006</v>
      </c>
      <c r="L228" s="259"/>
      <c r="M228" s="259"/>
      <c r="N228" s="259"/>
      <c r="O228" s="259"/>
      <c r="P228" s="259"/>
      <c r="Q228" s="259"/>
      <c r="R228" s="259"/>
      <c r="S228" s="259"/>
      <c r="WZT228" s="265"/>
      <c r="WZU228" s="265"/>
      <c r="WZV228" s="265"/>
      <c r="WZW228" s="265"/>
      <c r="WZX228" s="265"/>
    </row>
    <row r="229" spans="1:19 16244:16248" ht="25.5" x14ac:dyDescent="0.2">
      <c r="B229" s="255" t="s">
        <v>736</v>
      </c>
      <c r="C229" s="252">
        <v>52654.153057999996</v>
      </c>
      <c r="D229" s="252">
        <v>0</v>
      </c>
      <c r="E229" s="252">
        <v>0</v>
      </c>
      <c r="F229" s="252">
        <v>52654.153057999996</v>
      </c>
      <c r="G229" s="252">
        <v>52654.153057999996</v>
      </c>
      <c r="H229" s="252">
        <v>0</v>
      </c>
      <c r="I229" s="252">
        <v>0</v>
      </c>
      <c r="J229" s="252">
        <v>52654.153057999996</v>
      </c>
    </row>
    <row r="230" spans="1:19 16244:16248" x14ac:dyDescent="0.2">
      <c r="B230" s="255" t="s">
        <v>79</v>
      </c>
      <c r="C230" s="252">
        <v>3353.8761720000002</v>
      </c>
      <c r="D230" s="252">
        <v>0</v>
      </c>
      <c r="E230" s="252">
        <v>0</v>
      </c>
      <c r="F230" s="252">
        <v>3353.8761720000002</v>
      </c>
      <c r="G230" s="252">
        <v>3353.8761720000002</v>
      </c>
      <c r="H230" s="252">
        <v>0</v>
      </c>
      <c r="I230" s="252">
        <v>0</v>
      </c>
      <c r="J230" s="252">
        <v>3353.8761720000002</v>
      </c>
    </row>
    <row r="231" spans="1:19 16244:16248" x14ac:dyDescent="0.2">
      <c r="B231" s="255" t="s">
        <v>80</v>
      </c>
      <c r="C231" s="252">
        <v>1397.4513540000007</v>
      </c>
      <c r="D231" s="252">
        <v>0</v>
      </c>
      <c r="E231" s="252">
        <v>0</v>
      </c>
      <c r="F231" s="252">
        <v>1397.4513540000007</v>
      </c>
      <c r="G231" s="252">
        <v>1397.4513540000007</v>
      </c>
      <c r="H231" s="252">
        <v>0</v>
      </c>
      <c r="I231" s="252">
        <v>0</v>
      </c>
      <c r="J231" s="252">
        <v>1397.4513540000007</v>
      </c>
    </row>
    <row r="232" spans="1:19 16244:16248" x14ac:dyDescent="0.2">
      <c r="B232" s="255" t="s">
        <v>662</v>
      </c>
      <c r="C232" s="252">
        <v>5500</v>
      </c>
      <c r="D232" s="252">
        <v>0</v>
      </c>
      <c r="E232" s="252">
        <v>0</v>
      </c>
      <c r="F232" s="252">
        <v>5500</v>
      </c>
      <c r="G232" s="252">
        <v>5500</v>
      </c>
      <c r="H232" s="252">
        <v>0</v>
      </c>
      <c r="I232" s="252">
        <v>0</v>
      </c>
      <c r="J232" s="252">
        <v>5500</v>
      </c>
      <c r="L232" s="259"/>
      <c r="M232" s="259"/>
      <c r="N232" s="259"/>
      <c r="O232" s="259"/>
      <c r="P232" s="259"/>
      <c r="Q232" s="259"/>
      <c r="R232" s="259"/>
      <c r="S232" s="259"/>
    </row>
    <row r="233" spans="1:19 16244:16248" x14ac:dyDescent="0.2">
      <c r="B233" s="255" t="s">
        <v>657</v>
      </c>
      <c r="C233" s="252">
        <v>9047.6</v>
      </c>
      <c r="D233" s="252">
        <v>0</v>
      </c>
      <c r="E233" s="252">
        <v>0</v>
      </c>
      <c r="F233" s="252">
        <v>9047.6</v>
      </c>
      <c r="G233" s="252">
        <v>9047.6</v>
      </c>
      <c r="H233" s="252">
        <v>0</v>
      </c>
      <c r="I233" s="252">
        <v>0</v>
      </c>
      <c r="J233" s="252">
        <v>9047.6</v>
      </c>
      <c r="L233" s="259"/>
      <c r="M233" s="259"/>
      <c r="N233" s="259"/>
      <c r="O233" s="259"/>
      <c r="P233" s="259"/>
      <c r="Q233" s="259"/>
      <c r="R233" s="259"/>
      <c r="S233" s="259"/>
    </row>
    <row r="234" spans="1:19 16244:16248" x14ac:dyDescent="0.2">
      <c r="B234" s="322" t="s">
        <v>951</v>
      </c>
      <c r="C234" s="253">
        <v>1150</v>
      </c>
      <c r="D234" s="253">
        <v>0</v>
      </c>
      <c r="E234" s="253">
        <v>0</v>
      </c>
      <c r="F234" s="253">
        <v>1150</v>
      </c>
      <c r="G234" s="253">
        <v>1150</v>
      </c>
      <c r="H234" s="253">
        <v>0</v>
      </c>
      <c r="I234" s="253">
        <v>0</v>
      </c>
      <c r="J234" s="253">
        <v>1150</v>
      </c>
      <c r="L234" s="259"/>
      <c r="M234" s="259"/>
      <c r="N234" s="259"/>
      <c r="O234" s="259"/>
      <c r="P234" s="259"/>
      <c r="Q234" s="259"/>
      <c r="R234" s="259"/>
      <c r="S234" s="259"/>
    </row>
    <row r="235" spans="1:19 16244:16248" x14ac:dyDescent="0.2">
      <c r="B235" s="322" t="s">
        <v>952</v>
      </c>
      <c r="C235" s="253">
        <v>7250</v>
      </c>
      <c r="D235" s="253">
        <v>0</v>
      </c>
      <c r="E235" s="253">
        <v>0</v>
      </c>
      <c r="F235" s="253">
        <v>7250</v>
      </c>
      <c r="G235" s="253">
        <v>7250</v>
      </c>
      <c r="H235" s="253">
        <v>0</v>
      </c>
      <c r="I235" s="253">
        <v>0</v>
      </c>
      <c r="J235" s="253">
        <v>7250</v>
      </c>
      <c r="L235" s="259"/>
      <c r="M235" s="259"/>
      <c r="N235" s="259"/>
      <c r="O235" s="259"/>
      <c r="P235" s="259"/>
      <c r="Q235" s="259"/>
      <c r="R235" s="259"/>
      <c r="S235" s="259"/>
    </row>
    <row r="236" spans="1:19 16244:16248" x14ac:dyDescent="0.2">
      <c r="B236" s="322" t="s">
        <v>953</v>
      </c>
      <c r="C236" s="253">
        <v>458</v>
      </c>
      <c r="D236" s="253">
        <v>0</v>
      </c>
      <c r="E236" s="253">
        <v>0</v>
      </c>
      <c r="F236" s="253">
        <v>458</v>
      </c>
      <c r="G236" s="253">
        <v>458</v>
      </c>
      <c r="H236" s="253">
        <v>0</v>
      </c>
      <c r="I236" s="253">
        <v>0</v>
      </c>
      <c r="J236" s="253">
        <v>458</v>
      </c>
      <c r="L236" s="259"/>
      <c r="M236" s="259"/>
      <c r="N236" s="259"/>
      <c r="O236" s="259"/>
      <c r="P236" s="259"/>
      <c r="Q236" s="259"/>
      <c r="R236" s="259"/>
      <c r="S236" s="259"/>
    </row>
    <row r="237" spans="1:19 16244:16248" ht="25.5" x14ac:dyDescent="0.2">
      <c r="B237" s="255" t="s">
        <v>660</v>
      </c>
      <c r="C237" s="252">
        <v>249</v>
      </c>
      <c r="D237" s="252">
        <v>0</v>
      </c>
      <c r="E237" s="252">
        <v>0</v>
      </c>
      <c r="F237" s="252">
        <v>249</v>
      </c>
      <c r="G237" s="252">
        <v>249</v>
      </c>
      <c r="H237" s="252">
        <v>0</v>
      </c>
      <c r="I237" s="252">
        <v>0</v>
      </c>
      <c r="J237" s="252">
        <v>249</v>
      </c>
    </row>
    <row r="238" spans="1:19 16244:16248" x14ac:dyDescent="0.2">
      <c r="B238" s="255" t="s">
        <v>659</v>
      </c>
      <c r="C238" s="252">
        <v>51</v>
      </c>
      <c r="D238" s="252">
        <v>0</v>
      </c>
      <c r="E238" s="252">
        <v>0</v>
      </c>
      <c r="F238" s="252">
        <v>51</v>
      </c>
      <c r="G238" s="252">
        <v>51</v>
      </c>
      <c r="H238" s="252">
        <v>0</v>
      </c>
      <c r="I238" s="252">
        <v>0</v>
      </c>
      <c r="J238" s="252">
        <v>51</v>
      </c>
    </row>
    <row r="239" spans="1:19 16244:16248" ht="25.5" x14ac:dyDescent="0.2">
      <c r="B239" s="255" t="s">
        <v>661</v>
      </c>
      <c r="C239" s="252">
        <v>20</v>
      </c>
      <c r="D239" s="252">
        <v>0</v>
      </c>
      <c r="E239" s="252">
        <v>0</v>
      </c>
      <c r="F239" s="252">
        <v>20</v>
      </c>
      <c r="G239" s="252">
        <v>20</v>
      </c>
      <c r="H239" s="252">
        <v>0</v>
      </c>
      <c r="I239" s="252">
        <v>0</v>
      </c>
      <c r="J239" s="252">
        <v>20</v>
      </c>
    </row>
    <row r="240" spans="1:19 16244:16248" x14ac:dyDescent="0.2">
      <c r="B240" s="255" t="s">
        <v>832</v>
      </c>
      <c r="C240" s="252">
        <v>1690.3</v>
      </c>
      <c r="D240" s="252">
        <v>0</v>
      </c>
      <c r="E240" s="252">
        <v>78.55</v>
      </c>
      <c r="F240" s="252">
        <v>1768.85</v>
      </c>
      <c r="G240" s="252">
        <v>1690.3</v>
      </c>
      <c r="H240" s="252">
        <v>0</v>
      </c>
      <c r="I240" s="252">
        <v>78.55</v>
      </c>
      <c r="J240" s="252">
        <v>1768.85</v>
      </c>
    </row>
    <row r="241" spans="1:19 16244:16248" x14ac:dyDescent="0.2">
      <c r="B241" s="255" t="s">
        <v>834</v>
      </c>
      <c r="C241" s="252">
        <v>666.33770199999708</v>
      </c>
      <c r="D241" s="252">
        <v>0</v>
      </c>
      <c r="E241" s="252">
        <v>0</v>
      </c>
      <c r="F241" s="252">
        <v>666.33770199999708</v>
      </c>
      <c r="G241" s="252">
        <v>666.33770199999708</v>
      </c>
      <c r="H241" s="252">
        <v>0</v>
      </c>
      <c r="I241" s="252">
        <v>0</v>
      </c>
      <c r="J241" s="252">
        <v>666.33770199999708</v>
      </c>
    </row>
    <row r="242" spans="1:19 16244:16248" s="263" customFormat="1" x14ac:dyDescent="0.2">
      <c r="A242" s="265"/>
      <c r="B242" s="107" t="s">
        <v>81</v>
      </c>
      <c r="C242" s="264">
        <v>1169.0050000000001</v>
      </c>
      <c r="D242" s="264">
        <v>0</v>
      </c>
      <c r="E242" s="264">
        <v>0</v>
      </c>
      <c r="F242" s="264">
        <v>1169.0050000000001</v>
      </c>
      <c r="G242" s="264">
        <v>1169.0050000000001</v>
      </c>
      <c r="H242" s="264">
        <v>0</v>
      </c>
      <c r="I242" s="264">
        <v>0</v>
      </c>
      <c r="J242" s="264">
        <v>1169.0050000000001</v>
      </c>
      <c r="WZT242" s="265"/>
      <c r="WZU242" s="265"/>
      <c r="WZV242" s="265"/>
      <c r="WZW242" s="265"/>
      <c r="WZX242" s="265"/>
    </row>
    <row r="243" spans="1:19 16244:16248" s="263" customFormat="1" x14ac:dyDescent="0.2">
      <c r="A243" s="265"/>
      <c r="B243" s="107" t="s">
        <v>82</v>
      </c>
      <c r="C243" s="264">
        <f t="shared" ref="C243:J243" si="17">SUM(C244:C269)</f>
        <v>10822.736519</v>
      </c>
      <c r="D243" s="264">
        <f t="shared" si="17"/>
        <v>-300.95</v>
      </c>
      <c r="E243" s="264">
        <f t="shared" si="17"/>
        <v>7463.4984549999999</v>
      </c>
      <c r="F243" s="264">
        <f t="shared" si="17"/>
        <v>17985.284973999995</v>
      </c>
      <c r="G243" s="264">
        <f t="shared" si="17"/>
        <v>17097.236518999998</v>
      </c>
      <c r="H243" s="264">
        <f t="shared" si="17"/>
        <v>-300.95</v>
      </c>
      <c r="I243" s="264">
        <f t="shared" si="17"/>
        <v>7463.4984549999999</v>
      </c>
      <c r="J243" s="264">
        <f t="shared" si="17"/>
        <v>24259.784973999995</v>
      </c>
      <c r="WZT243" s="265"/>
      <c r="WZU243" s="265"/>
      <c r="WZV243" s="265"/>
      <c r="WZW243" s="265"/>
      <c r="WZX243" s="265"/>
    </row>
    <row r="244" spans="1:19 16244:16248" x14ac:dyDescent="0.2">
      <c r="B244" s="125" t="s">
        <v>663</v>
      </c>
      <c r="C244" s="252">
        <v>900</v>
      </c>
      <c r="D244" s="252">
        <v>0</v>
      </c>
      <c r="E244" s="252">
        <v>0</v>
      </c>
      <c r="F244" s="252">
        <v>900</v>
      </c>
      <c r="G244" s="252">
        <v>900</v>
      </c>
      <c r="H244" s="252">
        <v>0</v>
      </c>
      <c r="I244" s="252">
        <v>0</v>
      </c>
      <c r="J244" s="252">
        <v>900</v>
      </c>
    </row>
    <row r="245" spans="1:19 16244:16248" x14ac:dyDescent="0.2">
      <c r="B245" s="255" t="s">
        <v>664</v>
      </c>
      <c r="C245" s="252">
        <v>400</v>
      </c>
      <c r="D245" s="252">
        <v>0</v>
      </c>
      <c r="E245" s="252">
        <v>0</v>
      </c>
      <c r="F245" s="252">
        <v>400</v>
      </c>
      <c r="G245" s="252">
        <v>400</v>
      </c>
      <c r="H245" s="252">
        <v>0</v>
      </c>
      <c r="I245" s="252">
        <v>0</v>
      </c>
      <c r="J245" s="252">
        <v>400</v>
      </c>
    </row>
    <row r="246" spans="1:19 16244:16248" x14ac:dyDescent="0.2">
      <c r="B246" s="125" t="s">
        <v>667</v>
      </c>
      <c r="C246" s="252">
        <v>1500</v>
      </c>
      <c r="D246" s="252">
        <v>0</v>
      </c>
      <c r="E246" s="252">
        <v>0</v>
      </c>
      <c r="F246" s="252">
        <v>1500</v>
      </c>
      <c r="G246" s="252">
        <v>1500</v>
      </c>
      <c r="H246" s="252">
        <v>0</v>
      </c>
      <c r="I246" s="252">
        <v>0</v>
      </c>
      <c r="J246" s="252">
        <v>1500</v>
      </c>
      <c r="L246" s="101"/>
      <c r="M246" s="101"/>
      <c r="N246" s="101"/>
      <c r="O246" s="101"/>
      <c r="P246" s="101"/>
    </row>
    <row r="247" spans="1:19 16244:16248" x14ac:dyDescent="0.2">
      <c r="B247" s="255" t="s">
        <v>84</v>
      </c>
      <c r="C247" s="252">
        <v>0</v>
      </c>
      <c r="D247" s="252">
        <v>0</v>
      </c>
      <c r="E247" s="252">
        <v>0</v>
      </c>
      <c r="F247" s="252">
        <v>0</v>
      </c>
      <c r="G247" s="252">
        <v>6274.5</v>
      </c>
      <c r="H247" s="252">
        <v>0</v>
      </c>
      <c r="I247" s="252">
        <v>0</v>
      </c>
      <c r="J247" s="252">
        <v>6274.5</v>
      </c>
    </row>
    <row r="248" spans="1:19 16244:16248" x14ac:dyDescent="0.2">
      <c r="B248" s="125" t="s">
        <v>665</v>
      </c>
      <c r="C248" s="252">
        <v>303.27240899999998</v>
      </c>
      <c r="D248" s="252">
        <v>0</v>
      </c>
      <c r="E248" s="252">
        <v>217.94776200000001</v>
      </c>
      <c r="F248" s="252">
        <v>521.22017099999994</v>
      </c>
      <c r="G248" s="252">
        <v>303.27240899999998</v>
      </c>
      <c r="H248" s="252">
        <v>0</v>
      </c>
      <c r="I248" s="252">
        <v>217.94776200000001</v>
      </c>
      <c r="J248" s="252">
        <v>521.22017099999994</v>
      </c>
    </row>
    <row r="249" spans="1:19 16244:16248" ht="25.5" x14ac:dyDescent="0.2">
      <c r="B249" s="258" t="s">
        <v>739</v>
      </c>
      <c r="C249" s="252">
        <v>406.57955900000002</v>
      </c>
      <c r="D249" s="252">
        <v>0</v>
      </c>
      <c r="E249" s="252">
        <v>-2</v>
      </c>
      <c r="F249" s="252">
        <v>404.57955900000002</v>
      </c>
      <c r="G249" s="252">
        <v>406.57955900000002</v>
      </c>
      <c r="H249" s="252">
        <v>0</v>
      </c>
      <c r="I249" s="252">
        <v>-2</v>
      </c>
      <c r="J249" s="252">
        <v>404.57955900000002</v>
      </c>
    </row>
    <row r="250" spans="1:19 16244:16248" x14ac:dyDescent="0.2">
      <c r="B250" s="286" t="s">
        <v>737</v>
      </c>
      <c r="C250" s="252">
        <v>273.23927800000001</v>
      </c>
      <c r="D250" s="252">
        <v>-107.45</v>
      </c>
      <c r="E250" s="252">
        <v>309.10069299999998</v>
      </c>
      <c r="F250" s="252">
        <v>474.889971</v>
      </c>
      <c r="G250" s="252">
        <v>273.23927800000001</v>
      </c>
      <c r="H250" s="252">
        <v>-107.45</v>
      </c>
      <c r="I250" s="252">
        <v>309.10069299999998</v>
      </c>
      <c r="J250" s="252">
        <v>474.889971</v>
      </c>
    </row>
    <row r="251" spans="1:19 16244:16248" x14ac:dyDescent="0.2">
      <c r="B251" s="125" t="s">
        <v>85</v>
      </c>
      <c r="C251" s="252">
        <v>356.74653499999999</v>
      </c>
      <c r="D251" s="252">
        <v>-223.5</v>
      </c>
      <c r="E251" s="252">
        <v>344.9</v>
      </c>
      <c r="F251" s="252">
        <v>478.14653499999997</v>
      </c>
      <c r="G251" s="252">
        <v>356.74653499999999</v>
      </c>
      <c r="H251" s="252">
        <v>-223.5</v>
      </c>
      <c r="I251" s="252">
        <v>344.9</v>
      </c>
      <c r="J251" s="252">
        <v>478.14653499999997</v>
      </c>
    </row>
    <row r="252" spans="1:19 16244:16248" ht="25.5" x14ac:dyDescent="0.2">
      <c r="B252" s="125" t="s">
        <v>885</v>
      </c>
      <c r="C252" s="252">
        <v>850</v>
      </c>
      <c r="D252" s="252">
        <v>0</v>
      </c>
      <c r="E252" s="252">
        <v>750</v>
      </c>
      <c r="F252" s="252">
        <v>1600</v>
      </c>
      <c r="G252" s="252">
        <v>850</v>
      </c>
      <c r="H252" s="252">
        <v>0</v>
      </c>
      <c r="I252" s="252">
        <v>750</v>
      </c>
      <c r="J252" s="252">
        <v>1600</v>
      </c>
      <c r="L252" s="101"/>
      <c r="M252" s="101"/>
      <c r="N252" s="101"/>
      <c r="O252" s="101"/>
      <c r="P252" s="101"/>
      <c r="Q252" s="101"/>
      <c r="R252" s="101"/>
      <c r="S252" s="101"/>
    </row>
    <row r="253" spans="1:19 16244:16248" ht="25.5" x14ac:dyDescent="0.2">
      <c r="B253" s="286" t="s">
        <v>673</v>
      </c>
      <c r="C253" s="252">
        <v>0</v>
      </c>
      <c r="D253" s="252">
        <v>0</v>
      </c>
      <c r="E253" s="252">
        <v>8000</v>
      </c>
      <c r="F253" s="252">
        <v>8000</v>
      </c>
      <c r="G253" s="252">
        <v>0</v>
      </c>
      <c r="H253" s="252">
        <v>0</v>
      </c>
      <c r="I253" s="252">
        <v>8000</v>
      </c>
      <c r="J253" s="252">
        <v>8000</v>
      </c>
      <c r="L253" s="101"/>
      <c r="M253" s="101"/>
      <c r="N253" s="101"/>
      <c r="O253" s="101"/>
      <c r="P253" s="101"/>
      <c r="Q253" s="101"/>
      <c r="R253" s="101"/>
      <c r="S253" s="101"/>
    </row>
    <row r="254" spans="1:19 16244:16248" ht="12" customHeight="1" x14ac:dyDescent="0.2">
      <c r="B254" s="286" t="s">
        <v>669</v>
      </c>
      <c r="C254" s="252">
        <v>1033</v>
      </c>
      <c r="D254" s="252">
        <v>0</v>
      </c>
      <c r="E254" s="252">
        <v>-400</v>
      </c>
      <c r="F254" s="252">
        <v>633</v>
      </c>
      <c r="G254" s="252">
        <v>1033</v>
      </c>
      <c r="H254" s="252">
        <v>0</v>
      </c>
      <c r="I254" s="252">
        <v>-400</v>
      </c>
      <c r="J254" s="252">
        <v>633</v>
      </c>
    </row>
    <row r="255" spans="1:19 16244:16248" x14ac:dyDescent="0.2">
      <c r="B255" s="255" t="s">
        <v>571</v>
      </c>
      <c r="C255" s="252">
        <v>393.95859200000001</v>
      </c>
      <c r="D255" s="252">
        <v>0</v>
      </c>
      <c r="E255" s="252">
        <v>-2</v>
      </c>
      <c r="F255" s="252">
        <v>391.95859200000001</v>
      </c>
      <c r="G255" s="252">
        <v>393.95859200000001</v>
      </c>
      <c r="H255" s="252">
        <v>0</v>
      </c>
      <c r="I255" s="252">
        <v>-2</v>
      </c>
      <c r="J255" s="252">
        <v>391.95859200000001</v>
      </c>
    </row>
    <row r="256" spans="1:19 16244:16248" x14ac:dyDescent="0.2">
      <c r="B256" s="258" t="s">
        <v>738</v>
      </c>
      <c r="C256" s="252">
        <v>300</v>
      </c>
      <c r="D256" s="252">
        <v>0</v>
      </c>
      <c r="E256" s="252">
        <v>0</v>
      </c>
      <c r="F256" s="252">
        <v>300</v>
      </c>
      <c r="G256" s="252">
        <v>300</v>
      </c>
      <c r="H256" s="252">
        <v>0</v>
      </c>
      <c r="I256" s="252">
        <v>0</v>
      </c>
      <c r="J256" s="252">
        <v>300</v>
      </c>
    </row>
    <row r="257" spans="1:10 16244:16248" ht="25.5" x14ac:dyDescent="0.2">
      <c r="B257" s="258" t="s">
        <v>674</v>
      </c>
      <c r="C257" s="252">
        <v>0</v>
      </c>
      <c r="D257" s="252">
        <v>0</v>
      </c>
      <c r="E257" s="252">
        <v>30</v>
      </c>
      <c r="F257" s="252">
        <v>30</v>
      </c>
      <c r="G257" s="252">
        <v>0</v>
      </c>
      <c r="H257" s="252">
        <v>0</v>
      </c>
      <c r="I257" s="252">
        <v>30</v>
      </c>
      <c r="J257" s="252">
        <v>30</v>
      </c>
    </row>
    <row r="258" spans="1:10 16244:16248" x14ac:dyDescent="0.2">
      <c r="B258" s="125" t="s">
        <v>666</v>
      </c>
      <c r="C258" s="252">
        <v>525</v>
      </c>
      <c r="D258" s="252">
        <v>0</v>
      </c>
      <c r="E258" s="252">
        <v>0</v>
      </c>
      <c r="F258" s="252">
        <v>525</v>
      </c>
      <c r="G258" s="252">
        <v>525</v>
      </c>
      <c r="H258" s="252">
        <v>0</v>
      </c>
      <c r="I258" s="252">
        <v>0</v>
      </c>
      <c r="J258" s="252">
        <v>525</v>
      </c>
    </row>
    <row r="259" spans="1:10 16244:16248" x14ac:dyDescent="0.2">
      <c r="B259" s="255" t="s">
        <v>668</v>
      </c>
      <c r="C259" s="252">
        <v>300</v>
      </c>
      <c r="D259" s="252">
        <v>0</v>
      </c>
      <c r="E259" s="252">
        <v>0</v>
      </c>
      <c r="F259" s="252">
        <v>300</v>
      </c>
      <c r="G259" s="252">
        <v>300</v>
      </c>
      <c r="H259" s="252">
        <v>0</v>
      </c>
      <c r="I259" s="252">
        <v>0</v>
      </c>
      <c r="J259" s="252">
        <v>300</v>
      </c>
    </row>
    <row r="260" spans="1:10 16244:16248" ht="38.25" x14ac:dyDescent="0.2">
      <c r="B260" s="286" t="s">
        <v>880</v>
      </c>
      <c r="C260" s="252">
        <v>700</v>
      </c>
      <c r="D260" s="252">
        <v>0</v>
      </c>
      <c r="E260" s="252">
        <v>0</v>
      </c>
      <c r="F260" s="252">
        <v>700</v>
      </c>
      <c r="G260" s="252">
        <v>700</v>
      </c>
      <c r="H260" s="252">
        <v>0</v>
      </c>
      <c r="I260" s="252">
        <v>0</v>
      </c>
      <c r="J260" s="252">
        <v>700</v>
      </c>
    </row>
    <row r="261" spans="1:10 16244:16248" x14ac:dyDescent="0.2">
      <c r="B261" s="258" t="s">
        <v>740</v>
      </c>
      <c r="C261" s="252">
        <v>168.47320199999999</v>
      </c>
      <c r="D261" s="252">
        <v>0</v>
      </c>
      <c r="E261" s="252">
        <v>50</v>
      </c>
      <c r="F261" s="252">
        <v>218.47320199999999</v>
      </c>
      <c r="G261" s="252">
        <v>168.47320199999999</v>
      </c>
      <c r="H261" s="252">
        <v>0</v>
      </c>
      <c r="I261" s="252">
        <v>50</v>
      </c>
      <c r="J261" s="252">
        <v>218.47320199999999</v>
      </c>
    </row>
    <row r="262" spans="1:10 16244:16248" ht="29.25" customHeight="1" x14ac:dyDescent="0.2">
      <c r="B262" s="258" t="s">
        <v>822</v>
      </c>
      <c r="C262" s="252">
        <v>1</v>
      </c>
      <c r="D262" s="252">
        <v>0</v>
      </c>
      <c r="E262" s="252">
        <v>47</v>
      </c>
      <c r="F262" s="252">
        <v>48</v>
      </c>
      <c r="G262" s="252">
        <v>1</v>
      </c>
      <c r="H262" s="252">
        <v>0</v>
      </c>
      <c r="I262" s="252">
        <v>47</v>
      </c>
      <c r="J262" s="252">
        <v>48</v>
      </c>
    </row>
    <row r="263" spans="1:10 16244:16248" x14ac:dyDescent="0.2">
      <c r="B263" s="255" t="s">
        <v>83</v>
      </c>
      <c r="C263" s="252">
        <v>80.664046999999997</v>
      </c>
      <c r="D263" s="252">
        <v>0</v>
      </c>
      <c r="E263" s="252">
        <v>0</v>
      </c>
      <c r="F263" s="252">
        <v>80.664046999999997</v>
      </c>
      <c r="G263" s="252">
        <v>80.664046999999997</v>
      </c>
      <c r="H263" s="252">
        <v>0</v>
      </c>
      <c r="I263" s="252">
        <v>0</v>
      </c>
      <c r="J263" s="252">
        <v>80.664046999999997</v>
      </c>
    </row>
    <row r="264" spans="1:10 16244:16248" ht="25.5" x14ac:dyDescent="0.2">
      <c r="B264" s="258" t="s">
        <v>872</v>
      </c>
      <c r="C264" s="252">
        <v>55.001849</v>
      </c>
      <c r="D264" s="252">
        <v>0</v>
      </c>
      <c r="E264" s="252">
        <v>0</v>
      </c>
      <c r="F264" s="252">
        <v>55.001849</v>
      </c>
      <c r="G264" s="252">
        <v>55.001849</v>
      </c>
      <c r="H264" s="252">
        <v>0</v>
      </c>
      <c r="I264" s="252">
        <v>0</v>
      </c>
      <c r="J264" s="252">
        <v>55.001849</v>
      </c>
    </row>
    <row r="265" spans="1:10 16244:16248" ht="25.5" x14ac:dyDescent="0.2">
      <c r="B265" s="258" t="s">
        <v>672</v>
      </c>
      <c r="C265" s="252">
        <v>0</v>
      </c>
      <c r="D265" s="252">
        <v>0</v>
      </c>
      <c r="E265" s="252">
        <v>50</v>
      </c>
      <c r="F265" s="252">
        <v>50</v>
      </c>
      <c r="G265" s="252">
        <v>0</v>
      </c>
      <c r="H265" s="252">
        <v>0</v>
      </c>
      <c r="I265" s="252">
        <v>50</v>
      </c>
      <c r="J265" s="252">
        <v>50</v>
      </c>
    </row>
    <row r="266" spans="1:10 16244:16248" ht="25.5" x14ac:dyDescent="0.2">
      <c r="B266" s="258" t="s">
        <v>906</v>
      </c>
      <c r="C266" s="252">
        <v>89.55</v>
      </c>
      <c r="D266" s="252">
        <v>0</v>
      </c>
      <c r="E266" s="252">
        <v>-89.55</v>
      </c>
      <c r="F266" s="252">
        <v>0</v>
      </c>
      <c r="G266" s="252">
        <v>89.55</v>
      </c>
      <c r="H266" s="252">
        <v>0</v>
      </c>
      <c r="I266" s="252">
        <v>-89.55</v>
      </c>
      <c r="J266" s="252">
        <v>0</v>
      </c>
    </row>
    <row r="267" spans="1:10 16244:16248" x14ac:dyDescent="0.2">
      <c r="B267" s="258" t="s">
        <v>560</v>
      </c>
      <c r="C267" s="252">
        <v>473.7</v>
      </c>
      <c r="D267" s="252">
        <v>0</v>
      </c>
      <c r="E267" s="252">
        <v>-473.7</v>
      </c>
      <c r="F267" s="252">
        <v>0</v>
      </c>
      <c r="G267" s="252">
        <v>473.7</v>
      </c>
      <c r="H267" s="252">
        <v>0</v>
      </c>
      <c r="I267" s="252">
        <v>-473.7</v>
      </c>
      <c r="J267" s="252">
        <v>0</v>
      </c>
    </row>
    <row r="268" spans="1:10 16244:16248" ht="25.5" x14ac:dyDescent="0.2">
      <c r="B268" s="258" t="s">
        <v>709</v>
      </c>
      <c r="C268" s="252">
        <v>1426</v>
      </c>
      <c r="D268" s="252">
        <v>0</v>
      </c>
      <c r="E268" s="252">
        <v>-1426</v>
      </c>
      <c r="F268" s="252">
        <v>0</v>
      </c>
      <c r="G268" s="252">
        <v>1426</v>
      </c>
      <c r="H268" s="252">
        <v>0</v>
      </c>
      <c r="I268" s="252">
        <v>-1426</v>
      </c>
      <c r="J268" s="252">
        <v>0</v>
      </c>
    </row>
    <row r="269" spans="1:10 16244:16248" x14ac:dyDescent="0.2">
      <c r="B269" s="258" t="s">
        <v>482</v>
      </c>
      <c r="C269" s="338">
        <v>286.55104799999901</v>
      </c>
      <c r="D269" s="338">
        <v>30</v>
      </c>
      <c r="E269" s="338">
        <v>57.800000000000182</v>
      </c>
      <c r="F269" s="338">
        <v>374.35104799999596</v>
      </c>
      <c r="G269" s="338">
        <v>286.55104799999697</v>
      </c>
      <c r="H269" s="338">
        <v>30</v>
      </c>
      <c r="I269" s="338">
        <v>57.800000000000182</v>
      </c>
      <c r="J269" s="338">
        <v>374.35104799999294</v>
      </c>
    </row>
    <row r="270" spans="1:10 16244:16248" s="263" customFormat="1" x14ac:dyDescent="0.2">
      <c r="A270" s="265"/>
      <c r="B270" s="107" t="s">
        <v>86</v>
      </c>
      <c r="C270" s="264">
        <f>C4+C15+C58+C59+C159+C183+C189+C214+C228+C242+C243+C219+C207</f>
        <v>627358.96975399996</v>
      </c>
      <c r="D270" s="264">
        <f>D4+D15+D58+D59+D159+D183+D189+D214+D228+D242+D243+D219+D207</f>
        <v>-339.61019999999996</v>
      </c>
      <c r="E270" s="264">
        <f>E4+E15+E58+E59+E159+E183+E189+E214+E228+E242+E243+E219+E207</f>
        <v>16252.940035</v>
      </c>
      <c r="F270" s="264">
        <f>F4+F15+F58+F59+F159+F183+F189+F214+F228+F242+F243+F219+F207</f>
        <v>643272.29958900018</v>
      </c>
      <c r="G270" s="264">
        <f>G4+G15+G58+G59+G159+G183+G189+G214+G228+G242+G243+G219+G207</f>
        <v>637676.03363299998</v>
      </c>
      <c r="H270" s="264">
        <f>H4+H15+H58+H59+H159+H183+H189+H214+H228+H242+H243+H219+H207</f>
        <v>-339.61019999999996</v>
      </c>
      <c r="I270" s="264">
        <f>I4+I15+I58+I59+I159+I183+I189+I214+I228+I242+I243+I219+I207</f>
        <v>16252.940035</v>
      </c>
      <c r="J270" s="264">
        <f>J4+J15+J58+J59+J159+J183+J189+J214+J228+J242+J243+J219+J207</f>
        <v>653589.36346799997</v>
      </c>
      <c r="WZT270" s="265"/>
      <c r="WZU270" s="265"/>
      <c r="WZV270" s="265"/>
      <c r="WZW270" s="265"/>
      <c r="WZX270" s="265"/>
    </row>
    <row r="271" spans="1:10 16244:16248" s="263" customFormat="1" x14ac:dyDescent="0.2">
      <c r="A271" s="265"/>
      <c r="B271" s="107" t="s">
        <v>87</v>
      </c>
      <c r="C271" s="264">
        <f>C4+C15+C58+C59+C159+C183+C189+C207+C214+C228+C242+C243</f>
        <v>544952.70872400003</v>
      </c>
      <c r="D271" s="264">
        <f>D4+D15+D58+D59+D159+D183+D189+D207+D214+D228+D242+D243</f>
        <v>-339.61019999999996</v>
      </c>
      <c r="E271" s="264">
        <f>E4+E15+E58+E59+E159+E183+E189+E207+E214+E228+E242+E243</f>
        <v>16252.940035</v>
      </c>
      <c r="F271" s="264">
        <f>F4+F15+F58+F59+F159+F183+F189+F207+F214+F228+F242+F243</f>
        <v>560866.03855900012</v>
      </c>
      <c r="G271" s="264">
        <f>G4+G15+G58+G59+G159+G183+G189+G207+G214+G228+G242+G243</f>
        <v>555269.77260299993</v>
      </c>
      <c r="H271" s="264">
        <f>H4+H15+H58+H59+H159+H183+H189+H207+H214+H228+H242+H243</f>
        <v>-339.61019999999996</v>
      </c>
      <c r="I271" s="264">
        <f>I4+I15+I58+I59+I159+I183+I189+I207+I214+I228+I242+I243</f>
        <v>16252.940035</v>
      </c>
      <c r="J271" s="264">
        <f>J4+J15+J58+J59+J159+J183+J189+J207+J214+J228+J242+J243</f>
        <v>571183.10243799991</v>
      </c>
      <c r="WZT271" s="265"/>
      <c r="WZU271" s="265"/>
      <c r="WZV271" s="265"/>
      <c r="WZW271" s="265"/>
      <c r="WZX271" s="265"/>
    </row>
    <row r="272" spans="1:10 16244:16248" s="263" customFormat="1" ht="12.75" customHeight="1" x14ac:dyDescent="0.2">
      <c r="A272" s="265"/>
      <c r="B272" s="109"/>
      <c r="C272" s="447" t="s">
        <v>604</v>
      </c>
      <c r="D272" s="448"/>
      <c r="E272" s="448"/>
      <c r="F272" s="449"/>
      <c r="G272" s="447" t="s">
        <v>605</v>
      </c>
      <c r="H272" s="448"/>
      <c r="I272" s="448"/>
      <c r="J272" s="449"/>
      <c r="WZT272" s="265"/>
      <c r="WZU272" s="265"/>
      <c r="WZV272" s="265"/>
      <c r="WZW272" s="265"/>
      <c r="WZX272" s="265"/>
    </row>
    <row r="273" spans="1:10 16244:16248" ht="89.25" x14ac:dyDescent="0.2">
      <c r="B273" s="316" t="s">
        <v>131</v>
      </c>
      <c r="C273" s="6" t="s">
        <v>624</v>
      </c>
      <c r="D273" s="317" t="s">
        <v>707</v>
      </c>
      <c r="E273" s="6" t="s">
        <v>498</v>
      </c>
      <c r="F273" s="6" t="s">
        <v>703</v>
      </c>
      <c r="G273" s="6" t="s">
        <v>624</v>
      </c>
      <c r="H273" s="317" t="s">
        <v>707</v>
      </c>
      <c r="I273" s="6" t="s">
        <v>498</v>
      </c>
      <c r="J273" s="6" t="s">
        <v>703</v>
      </c>
    </row>
    <row r="274" spans="1:10 16244:16248" s="263" customFormat="1" x14ac:dyDescent="0.2">
      <c r="A274" s="265"/>
      <c r="B274" s="107" t="s">
        <v>88</v>
      </c>
      <c r="C274" s="264">
        <f>SUM(C275:C286)</f>
        <v>7584.7716910000008</v>
      </c>
      <c r="D274" s="264">
        <f>SUM(D275:D286)</f>
        <v>0</v>
      </c>
      <c r="E274" s="264">
        <f>SUM(E275:E286)</f>
        <v>2171</v>
      </c>
      <c r="F274" s="264">
        <f>SUM(F275:F286)</f>
        <v>9755.7716910000017</v>
      </c>
      <c r="G274" s="264">
        <f>SUM(G275:G286)</f>
        <v>7693.9286069999998</v>
      </c>
      <c r="H274" s="264">
        <f>SUM(H275:H286)</f>
        <v>0</v>
      </c>
      <c r="I274" s="264">
        <f>SUM(I275:I286)</f>
        <v>2171</v>
      </c>
      <c r="J274" s="264">
        <f>SUM(J275:J286)</f>
        <v>9864.9286069999998</v>
      </c>
      <c r="WZT274" s="265"/>
      <c r="WZU274" s="265"/>
      <c r="WZV274" s="265"/>
      <c r="WZW274" s="265"/>
      <c r="WZX274" s="265"/>
    </row>
    <row r="275" spans="1:10 16244:16248" x14ac:dyDescent="0.2">
      <c r="B275" s="258" t="s">
        <v>741</v>
      </c>
      <c r="C275" s="252">
        <v>3245.7663950000001</v>
      </c>
      <c r="D275" s="252">
        <v>0</v>
      </c>
      <c r="E275" s="252">
        <v>1764</v>
      </c>
      <c r="F275" s="252">
        <v>5009.7663950000006</v>
      </c>
      <c r="G275" s="252">
        <v>3251.0492899999999</v>
      </c>
      <c r="H275" s="252">
        <v>0</v>
      </c>
      <c r="I275" s="252">
        <v>1764</v>
      </c>
      <c r="J275" s="252">
        <v>5015.0492899999999</v>
      </c>
    </row>
    <row r="276" spans="1:10 16244:16248" ht="25.5" x14ac:dyDescent="0.2">
      <c r="B276" s="258" t="s">
        <v>484</v>
      </c>
      <c r="C276" s="252">
        <v>1738.09303</v>
      </c>
      <c r="D276" s="252">
        <v>0</v>
      </c>
      <c r="E276" s="252">
        <v>167</v>
      </c>
      <c r="F276" s="252">
        <v>1905.09303</v>
      </c>
      <c r="G276" s="252">
        <v>1743.084683</v>
      </c>
      <c r="H276" s="252">
        <v>0</v>
      </c>
      <c r="I276" s="252">
        <v>167</v>
      </c>
      <c r="J276" s="252">
        <v>1910.084683</v>
      </c>
    </row>
    <row r="277" spans="1:10 16244:16248" x14ac:dyDescent="0.2">
      <c r="B277" s="258" t="s">
        <v>486</v>
      </c>
      <c r="C277" s="252">
        <v>633.52312900000004</v>
      </c>
      <c r="D277" s="252">
        <v>0</v>
      </c>
      <c r="E277" s="252">
        <v>4</v>
      </c>
      <c r="F277" s="252">
        <v>637.52312900000004</v>
      </c>
      <c r="G277" s="252">
        <v>633.52312900000004</v>
      </c>
      <c r="H277" s="252">
        <v>0</v>
      </c>
      <c r="I277" s="252">
        <v>4</v>
      </c>
      <c r="J277" s="252">
        <v>637.52312900000004</v>
      </c>
    </row>
    <row r="278" spans="1:10 16244:16248" ht="25.5" x14ac:dyDescent="0.2">
      <c r="B278" s="258" t="s">
        <v>489</v>
      </c>
      <c r="C278" s="252">
        <v>390.526409</v>
      </c>
      <c r="D278" s="252">
        <v>0</v>
      </c>
      <c r="E278" s="252">
        <v>140</v>
      </c>
      <c r="F278" s="252">
        <v>530.52640900000006</v>
      </c>
      <c r="G278" s="252">
        <v>390.525419</v>
      </c>
      <c r="H278" s="252">
        <v>0</v>
      </c>
      <c r="I278" s="252">
        <v>140</v>
      </c>
      <c r="J278" s="252">
        <v>530.52541900000006</v>
      </c>
    </row>
    <row r="279" spans="1:10 16244:16248" x14ac:dyDescent="0.2">
      <c r="B279" s="258" t="s">
        <v>835</v>
      </c>
      <c r="C279" s="252">
        <v>350.152197</v>
      </c>
      <c r="D279" s="252">
        <v>0</v>
      </c>
      <c r="E279" s="252">
        <v>24.85</v>
      </c>
      <c r="F279" s="252">
        <v>375.00219700000002</v>
      </c>
      <c r="G279" s="252">
        <v>350.152197</v>
      </c>
      <c r="H279" s="252">
        <v>0</v>
      </c>
      <c r="I279" s="252">
        <v>24.85</v>
      </c>
      <c r="J279" s="252">
        <v>375.00219700000002</v>
      </c>
    </row>
    <row r="280" spans="1:10 16244:16248" ht="27.75" customHeight="1" x14ac:dyDescent="0.2">
      <c r="B280" s="258" t="s">
        <v>836</v>
      </c>
      <c r="C280" s="252">
        <v>162.74952300000001</v>
      </c>
      <c r="D280" s="252">
        <v>0</v>
      </c>
      <c r="E280" s="252">
        <v>25.15</v>
      </c>
      <c r="F280" s="252">
        <v>187.89952300000002</v>
      </c>
      <c r="G280" s="252">
        <v>162.74952300000001</v>
      </c>
      <c r="H280" s="252">
        <v>0</v>
      </c>
      <c r="I280" s="252">
        <v>25.15</v>
      </c>
      <c r="J280" s="252">
        <v>187.89952300000002</v>
      </c>
    </row>
    <row r="281" spans="1:10 16244:16248" ht="25.5" x14ac:dyDescent="0.2">
      <c r="B281" s="258" t="s">
        <v>488</v>
      </c>
      <c r="C281" s="252">
        <v>229.434416</v>
      </c>
      <c r="D281" s="252">
        <v>0</v>
      </c>
      <c r="E281" s="252">
        <v>0</v>
      </c>
      <c r="F281" s="252">
        <v>229.434416</v>
      </c>
      <c r="G281" s="252">
        <v>293.06743699999998</v>
      </c>
      <c r="H281" s="252">
        <v>0</v>
      </c>
      <c r="I281" s="252">
        <v>0</v>
      </c>
      <c r="J281" s="252">
        <v>293.06743699999998</v>
      </c>
    </row>
    <row r="282" spans="1:10 16244:16248" x14ac:dyDescent="0.2">
      <c r="B282" s="258" t="s">
        <v>500</v>
      </c>
      <c r="C282" s="252">
        <v>125.610192</v>
      </c>
      <c r="D282" s="252">
        <v>0</v>
      </c>
      <c r="E282" s="252">
        <v>0</v>
      </c>
      <c r="F282" s="252">
        <v>125.610192</v>
      </c>
      <c r="G282" s="252">
        <v>125.610192</v>
      </c>
      <c r="H282" s="252">
        <v>0</v>
      </c>
      <c r="I282" s="252">
        <v>0</v>
      </c>
      <c r="J282" s="252">
        <v>125.610192</v>
      </c>
    </row>
    <row r="283" spans="1:10 16244:16248" x14ac:dyDescent="0.2">
      <c r="B283" s="258" t="s">
        <v>490</v>
      </c>
      <c r="C283" s="252">
        <v>43.712000000000003</v>
      </c>
      <c r="D283" s="252">
        <v>0</v>
      </c>
      <c r="E283" s="252">
        <v>10</v>
      </c>
      <c r="F283" s="252">
        <v>53.712000000000003</v>
      </c>
      <c r="G283" s="252">
        <v>43.712000000000003</v>
      </c>
      <c r="H283" s="252">
        <v>0</v>
      </c>
      <c r="I283" s="252">
        <v>10</v>
      </c>
      <c r="J283" s="252">
        <v>53.712000000000003</v>
      </c>
    </row>
    <row r="284" spans="1:10 16244:16248" ht="25.5" x14ac:dyDescent="0.2">
      <c r="B284" s="258" t="s">
        <v>487</v>
      </c>
      <c r="C284" s="252">
        <v>22.621986</v>
      </c>
      <c r="D284" s="252">
        <v>0</v>
      </c>
      <c r="E284" s="252">
        <v>0</v>
      </c>
      <c r="F284" s="252">
        <v>22.621986</v>
      </c>
      <c r="G284" s="252">
        <v>22.621986</v>
      </c>
      <c r="H284" s="252">
        <v>0</v>
      </c>
      <c r="I284" s="252">
        <v>0</v>
      </c>
      <c r="J284" s="252">
        <v>22.621986</v>
      </c>
    </row>
    <row r="285" spans="1:10 16244:16248" ht="25.5" x14ac:dyDescent="0.2">
      <c r="B285" s="258" t="s">
        <v>675</v>
      </c>
      <c r="C285" s="252">
        <v>335.573893</v>
      </c>
      <c r="D285" s="252">
        <v>0</v>
      </c>
      <c r="E285" s="252">
        <v>12</v>
      </c>
      <c r="F285" s="252">
        <v>347.573893</v>
      </c>
      <c r="G285" s="252">
        <v>335.57423</v>
      </c>
      <c r="H285" s="252">
        <v>0</v>
      </c>
      <c r="I285" s="252">
        <v>12</v>
      </c>
      <c r="J285" s="252">
        <v>347.57423</v>
      </c>
    </row>
    <row r="286" spans="1:10 16244:16248" ht="25.5" x14ac:dyDescent="0.2">
      <c r="B286" s="258" t="s">
        <v>742</v>
      </c>
      <c r="C286" s="252">
        <v>307.00852099999906</v>
      </c>
      <c r="D286" s="252">
        <v>0</v>
      </c>
      <c r="E286" s="252">
        <v>24</v>
      </c>
      <c r="F286" s="252">
        <v>331.00852099999997</v>
      </c>
      <c r="G286" s="252">
        <v>342.25852099999895</v>
      </c>
      <c r="H286" s="252">
        <v>0</v>
      </c>
      <c r="I286" s="252">
        <v>24</v>
      </c>
      <c r="J286" s="252">
        <v>366.25852099999895</v>
      </c>
    </row>
    <row r="287" spans="1:10 16244:16248" s="263" customFormat="1" x14ac:dyDescent="0.2">
      <c r="A287" s="265"/>
      <c r="B287" s="107" t="s">
        <v>89</v>
      </c>
      <c r="C287" s="264">
        <f t="shared" ref="C287:J287" si="18">C288+C299</f>
        <v>29480.194709000003</v>
      </c>
      <c r="D287" s="264">
        <f t="shared" si="18"/>
        <v>1.5</v>
      </c>
      <c r="E287" s="264">
        <f t="shared" si="18"/>
        <v>48713.540249999991</v>
      </c>
      <c r="F287" s="264">
        <f t="shared" si="18"/>
        <v>78195.234958999994</v>
      </c>
      <c r="G287" s="264">
        <f t="shared" si="18"/>
        <v>25065.006573999999</v>
      </c>
      <c r="H287" s="264">
        <f t="shared" si="18"/>
        <v>1.5</v>
      </c>
      <c r="I287" s="264">
        <f t="shared" si="18"/>
        <v>44213.540249999998</v>
      </c>
      <c r="J287" s="264">
        <f t="shared" si="18"/>
        <v>69280.04682399999</v>
      </c>
      <c r="WZT287" s="265"/>
      <c r="WZU287" s="265"/>
      <c r="WZV287" s="265"/>
      <c r="WZW287" s="265"/>
      <c r="WZX287" s="265"/>
    </row>
    <row r="288" spans="1:10 16244:16248" s="263" customFormat="1" x14ac:dyDescent="0.2">
      <c r="A288" s="265"/>
      <c r="B288" s="108" t="s">
        <v>90</v>
      </c>
      <c r="C288" s="140">
        <f t="shared" ref="C288:J288" si="19">SUM(C289:C298)</f>
        <v>17387.632430000005</v>
      </c>
      <c r="D288" s="140">
        <f t="shared" si="19"/>
        <v>0</v>
      </c>
      <c r="E288" s="140">
        <f t="shared" si="19"/>
        <v>47075.540249999991</v>
      </c>
      <c r="F288" s="140">
        <f t="shared" si="19"/>
        <v>64463.172680000003</v>
      </c>
      <c r="G288" s="140">
        <f t="shared" si="19"/>
        <v>12959.076639999999</v>
      </c>
      <c r="H288" s="140">
        <f t="shared" si="19"/>
        <v>0</v>
      </c>
      <c r="I288" s="140">
        <f t="shared" si="19"/>
        <v>42575.540249999998</v>
      </c>
      <c r="J288" s="140">
        <f t="shared" si="19"/>
        <v>55534.616889999998</v>
      </c>
      <c r="WZT288" s="265"/>
      <c r="WZU288" s="265"/>
      <c r="WZV288" s="265"/>
      <c r="WZW288" s="265"/>
      <c r="WZX288" s="265"/>
    </row>
    <row r="289" spans="1:19 16244:16248" ht="25.5" x14ac:dyDescent="0.2">
      <c r="B289" s="258" t="s">
        <v>676</v>
      </c>
      <c r="C289" s="252">
        <v>0</v>
      </c>
      <c r="D289" s="252">
        <v>0</v>
      </c>
      <c r="E289" s="252">
        <v>40307.4</v>
      </c>
      <c r="F289" s="252">
        <v>40307.4</v>
      </c>
      <c r="G289" s="252">
        <v>0</v>
      </c>
      <c r="H289" s="252">
        <v>0</v>
      </c>
      <c r="I289" s="252">
        <v>40307.4</v>
      </c>
      <c r="J289" s="252">
        <v>40307.4</v>
      </c>
      <c r="L289" s="119"/>
      <c r="M289" s="119"/>
      <c r="N289" s="119"/>
      <c r="O289" s="119"/>
      <c r="P289" s="119"/>
      <c r="Q289" s="119"/>
      <c r="R289" s="119"/>
      <c r="S289" s="119"/>
    </row>
    <row r="290" spans="1:19 16244:16248" x14ac:dyDescent="0.2">
      <c r="B290" s="258" t="s">
        <v>491</v>
      </c>
      <c r="C290" s="252">
        <v>7687.8</v>
      </c>
      <c r="D290" s="252">
        <v>0</v>
      </c>
      <c r="E290" s="252">
        <v>3829.1</v>
      </c>
      <c r="F290" s="252">
        <v>11516.9</v>
      </c>
      <c r="G290" s="252">
        <v>3707.6</v>
      </c>
      <c r="H290" s="252">
        <v>0</v>
      </c>
      <c r="I290" s="252">
        <v>-670.9</v>
      </c>
      <c r="J290" s="252">
        <v>3036.7</v>
      </c>
      <c r="L290" s="260"/>
      <c r="M290" s="260"/>
      <c r="N290" s="260"/>
      <c r="O290" s="260"/>
      <c r="P290" s="260"/>
      <c r="Q290" s="260"/>
      <c r="R290" s="260"/>
      <c r="S290" s="260"/>
    </row>
    <row r="291" spans="1:19 16244:16248" x14ac:dyDescent="0.2">
      <c r="B291" s="258" t="s">
        <v>744</v>
      </c>
      <c r="C291" s="252">
        <v>5375</v>
      </c>
      <c r="D291" s="252">
        <v>0</v>
      </c>
      <c r="E291" s="252">
        <v>2500</v>
      </c>
      <c r="F291" s="252">
        <v>7875</v>
      </c>
      <c r="G291" s="252">
        <v>5375</v>
      </c>
      <c r="H291" s="252">
        <v>0</v>
      </c>
      <c r="I291" s="252">
        <v>2500</v>
      </c>
      <c r="J291" s="252">
        <v>7875</v>
      </c>
    </row>
    <row r="292" spans="1:19 16244:16248" x14ac:dyDescent="0.2">
      <c r="B292" s="258" t="s">
        <v>91</v>
      </c>
      <c r="C292" s="252">
        <v>2380.3778280000001</v>
      </c>
      <c r="D292" s="252">
        <v>0</v>
      </c>
      <c r="E292" s="252">
        <v>266.54025000000001</v>
      </c>
      <c r="F292" s="252">
        <v>2646.9180780000002</v>
      </c>
      <c r="G292" s="252">
        <v>2380.3778280000001</v>
      </c>
      <c r="H292" s="252">
        <v>0</v>
      </c>
      <c r="I292" s="252">
        <v>266.54025000000001</v>
      </c>
      <c r="J292" s="252">
        <v>2646.9180780000002</v>
      </c>
    </row>
    <row r="293" spans="1:19 16244:16248" x14ac:dyDescent="0.2">
      <c r="B293" s="258" t="s">
        <v>789</v>
      </c>
      <c r="C293" s="252">
        <v>402.07731999999987</v>
      </c>
      <c r="D293" s="252">
        <v>0</v>
      </c>
      <c r="E293" s="252">
        <v>29</v>
      </c>
      <c r="F293" s="252">
        <v>431.07731999999987</v>
      </c>
      <c r="G293" s="252">
        <v>402.56667999999991</v>
      </c>
      <c r="H293" s="252">
        <v>0</v>
      </c>
      <c r="I293" s="252">
        <v>29</v>
      </c>
      <c r="J293" s="252">
        <v>431.56667999999991</v>
      </c>
    </row>
    <row r="294" spans="1:19 16244:16248" x14ac:dyDescent="0.2">
      <c r="B294" s="258" t="s">
        <v>632</v>
      </c>
      <c r="C294" s="252">
        <v>1199.2147769999999</v>
      </c>
      <c r="D294" s="252">
        <v>0</v>
      </c>
      <c r="E294" s="252">
        <v>2</v>
      </c>
      <c r="F294" s="252">
        <v>1201.2147769999999</v>
      </c>
      <c r="G294" s="252">
        <v>716.85596299999997</v>
      </c>
      <c r="H294" s="252">
        <v>0</v>
      </c>
      <c r="I294" s="252">
        <v>2</v>
      </c>
      <c r="J294" s="252">
        <v>718.85596299999997</v>
      </c>
    </row>
    <row r="295" spans="1:19 16244:16248" x14ac:dyDescent="0.2">
      <c r="B295" s="258" t="s">
        <v>92</v>
      </c>
      <c r="C295" s="252">
        <v>173.024979</v>
      </c>
      <c r="D295" s="252">
        <v>0</v>
      </c>
      <c r="E295" s="252">
        <v>49</v>
      </c>
      <c r="F295" s="252">
        <v>222.024979</v>
      </c>
      <c r="G295" s="252">
        <v>206.53864300000001</v>
      </c>
      <c r="H295" s="252">
        <v>0</v>
      </c>
      <c r="I295" s="252">
        <v>49</v>
      </c>
      <c r="J295" s="252">
        <v>255.53864300000001</v>
      </c>
    </row>
    <row r="296" spans="1:19 16244:16248" ht="25.5" x14ac:dyDescent="0.2">
      <c r="B296" s="258" t="s">
        <v>790</v>
      </c>
      <c r="C296" s="252">
        <v>49.100465</v>
      </c>
      <c r="D296" s="252">
        <v>0</v>
      </c>
      <c r="E296" s="252">
        <v>0</v>
      </c>
      <c r="F296" s="252">
        <v>49.100465</v>
      </c>
      <c r="G296" s="252">
        <v>49.100465</v>
      </c>
      <c r="H296" s="252">
        <v>0</v>
      </c>
      <c r="I296" s="252">
        <v>0</v>
      </c>
      <c r="J296" s="252">
        <v>49.100465</v>
      </c>
    </row>
    <row r="297" spans="1:19 16244:16248" x14ac:dyDescent="0.2">
      <c r="B297" s="258" t="s">
        <v>873</v>
      </c>
      <c r="C297" s="252">
        <v>51.395000000000003</v>
      </c>
      <c r="D297" s="252">
        <v>0</v>
      </c>
      <c r="E297" s="252">
        <v>50</v>
      </c>
      <c r="F297" s="252">
        <v>101.39500000000001</v>
      </c>
      <c r="G297" s="252">
        <v>51.395000000000003</v>
      </c>
      <c r="H297" s="252">
        <v>0</v>
      </c>
      <c r="I297" s="252">
        <v>50</v>
      </c>
      <c r="J297" s="252">
        <v>101.39500000000001</v>
      </c>
    </row>
    <row r="298" spans="1:19 16244:16248" x14ac:dyDescent="0.2">
      <c r="B298" s="258" t="s">
        <v>797</v>
      </c>
      <c r="C298" s="252">
        <v>69.642061000002286</v>
      </c>
      <c r="D298" s="252">
        <v>0</v>
      </c>
      <c r="E298" s="252">
        <v>42.499999999992724</v>
      </c>
      <c r="F298" s="252">
        <v>112.14206099999865</v>
      </c>
      <c r="G298" s="252">
        <v>69.642060999998648</v>
      </c>
      <c r="H298" s="252">
        <v>0</v>
      </c>
      <c r="I298" s="252">
        <v>42.5</v>
      </c>
      <c r="J298" s="252">
        <v>112.14206099999865</v>
      </c>
    </row>
    <row r="299" spans="1:19 16244:16248" s="263" customFormat="1" x14ac:dyDescent="0.2">
      <c r="A299" s="265"/>
      <c r="B299" s="108" t="s">
        <v>26</v>
      </c>
      <c r="C299" s="140">
        <f t="shared" ref="C299:J299" si="20">C300+C317+C318+C344</f>
        <v>12092.562278999998</v>
      </c>
      <c r="D299" s="140">
        <f t="shared" si="20"/>
        <v>1.5</v>
      </c>
      <c r="E299" s="140">
        <f t="shared" si="20"/>
        <v>1638</v>
      </c>
      <c r="F299" s="140">
        <f t="shared" si="20"/>
        <v>13732.062278999998</v>
      </c>
      <c r="G299" s="140">
        <f t="shared" si="20"/>
        <v>12105.929934</v>
      </c>
      <c r="H299" s="140">
        <f t="shared" si="20"/>
        <v>1.5</v>
      </c>
      <c r="I299" s="140">
        <f t="shared" si="20"/>
        <v>1638</v>
      </c>
      <c r="J299" s="140">
        <f t="shared" si="20"/>
        <v>13745.429934</v>
      </c>
      <c r="WZT299" s="265"/>
      <c r="WZU299" s="265"/>
      <c r="WZV299" s="265"/>
      <c r="WZW299" s="265"/>
      <c r="WZX299" s="265"/>
    </row>
    <row r="300" spans="1:19 16244:16248" s="263" customFormat="1" x14ac:dyDescent="0.2">
      <c r="A300" s="265"/>
      <c r="B300" s="108" t="s">
        <v>705</v>
      </c>
      <c r="C300" s="140">
        <f t="shared" ref="C300:J300" si="21">SUM(C301:C316)</f>
        <v>3859.1956440000004</v>
      </c>
      <c r="D300" s="140">
        <f t="shared" si="21"/>
        <v>0</v>
      </c>
      <c r="E300" s="140">
        <f t="shared" si="21"/>
        <v>601</v>
      </c>
      <c r="F300" s="140">
        <f t="shared" si="21"/>
        <v>4460.1956440000004</v>
      </c>
      <c r="G300" s="140">
        <f t="shared" si="21"/>
        <v>3873.7072690000005</v>
      </c>
      <c r="H300" s="140">
        <f t="shared" si="21"/>
        <v>0</v>
      </c>
      <c r="I300" s="140">
        <f t="shared" si="21"/>
        <v>601</v>
      </c>
      <c r="J300" s="140">
        <f t="shared" si="21"/>
        <v>4474.7072690000005</v>
      </c>
      <c r="WZT300" s="265"/>
      <c r="WZU300" s="265"/>
      <c r="WZV300" s="265"/>
      <c r="WZW300" s="265"/>
      <c r="WZX300" s="265"/>
    </row>
    <row r="301" spans="1:19 16244:16248" ht="15.75" x14ac:dyDescent="0.25">
      <c r="A301" s="123"/>
      <c r="B301" s="258" t="s">
        <v>93</v>
      </c>
      <c r="C301" s="252">
        <v>1338.6402149999999</v>
      </c>
      <c r="D301" s="252">
        <v>0</v>
      </c>
      <c r="E301" s="252">
        <v>100</v>
      </c>
      <c r="F301" s="252">
        <v>1438.6402149999999</v>
      </c>
      <c r="G301" s="252">
        <v>1338.6402149999999</v>
      </c>
      <c r="H301" s="252">
        <v>0</v>
      </c>
      <c r="I301" s="252">
        <v>100</v>
      </c>
      <c r="J301" s="252">
        <v>1438.6402149999999</v>
      </c>
      <c r="K301" s="101"/>
      <c r="L301" s="101"/>
      <c r="M301" s="101"/>
      <c r="N301" s="101"/>
      <c r="O301" s="101"/>
      <c r="P301" s="101"/>
      <c r="Q301" s="101"/>
      <c r="R301" s="101"/>
      <c r="S301" s="101"/>
    </row>
    <row r="302" spans="1:19 16244:16248" ht="15.75" x14ac:dyDescent="0.25">
      <c r="A302" s="123"/>
      <c r="B302" s="258" t="s">
        <v>678</v>
      </c>
      <c r="C302" s="252">
        <v>779.53</v>
      </c>
      <c r="D302" s="252">
        <v>0</v>
      </c>
      <c r="E302" s="252">
        <v>101</v>
      </c>
      <c r="F302" s="252">
        <v>880.53</v>
      </c>
      <c r="G302" s="252">
        <v>779.53</v>
      </c>
      <c r="H302" s="252">
        <v>0</v>
      </c>
      <c r="I302" s="252">
        <v>101</v>
      </c>
      <c r="J302" s="252">
        <v>880.53</v>
      </c>
      <c r="L302" s="101"/>
      <c r="M302" s="101"/>
      <c r="N302" s="101"/>
      <c r="O302" s="101"/>
      <c r="P302" s="101"/>
      <c r="Q302" s="101"/>
      <c r="R302" s="101"/>
      <c r="S302" s="101"/>
    </row>
    <row r="303" spans="1:19 16244:16248" ht="25.5" x14ac:dyDescent="0.2">
      <c r="A303" s="124"/>
      <c r="B303" s="258" t="s">
        <v>96</v>
      </c>
      <c r="C303" s="252">
        <v>370</v>
      </c>
      <c r="D303" s="252">
        <v>0</v>
      </c>
      <c r="E303" s="252">
        <v>0</v>
      </c>
      <c r="F303" s="252">
        <v>370</v>
      </c>
      <c r="G303" s="252">
        <v>370</v>
      </c>
      <c r="H303" s="252">
        <v>0</v>
      </c>
      <c r="I303" s="252">
        <v>0</v>
      </c>
      <c r="J303" s="252">
        <v>370</v>
      </c>
    </row>
    <row r="304" spans="1:19 16244:16248" ht="15.75" x14ac:dyDescent="0.2">
      <c r="A304" s="124"/>
      <c r="B304" s="258" t="s">
        <v>32</v>
      </c>
      <c r="C304" s="252">
        <v>85.778599</v>
      </c>
      <c r="D304" s="252">
        <v>0</v>
      </c>
      <c r="E304" s="252">
        <v>0</v>
      </c>
      <c r="F304" s="252">
        <v>85.778599</v>
      </c>
      <c r="G304" s="252">
        <v>85.778599</v>
      </c>
      <c r="H304" s="252">
        <v>0</v>
      </c>
      <c r="I304" s="252">
        <v>0</v>
      </c>
      <c r="J304" s="252">
        <v>85.778599</v>
      </c>
    </row>
    <row r="305" spans="1:19 16244:16248" ht="26.25" x14ac:dyDescent="0.25">
      <c r="A305" s="123"/>
      <c r="B305" s="258" t="s">
        <v>798</v>
      </c>
      <c r="C305" s="252">
        <v>135</v>
      </c>
      <c r="D305" s="252">
        <v>0</v>
      </c>
      <c r="E305" s="252">
        <v>300</v>
      </c>
      <c r="F305" s="252">
        <v>435</v>
      </c>
      <c r="G305" s="252">
        <v>135</v>
      </c>
      <c r="H305" s="252">
        <v>0</v>
      </c>
      <c r="I305" s="252">
        <v>300</v>
      </c>
      <c r="J305" s="252">
        <v>435</v>
      </c>
    </row>
    <row r="306" spans="1:19 16244:16248" ht="25.5" x14ac:dyDescent="0.2">
      <c r="A306" s="124"/>
      <c r="B306" s="258" t="s">
        <v>710</v>
      </c>
      <c r="C306" s="252">
        <v>50</v>
      </c>
      <c r="D306" s="252">
        <v>0</v>
      </c>
      <c r="E306" s="252">
        <v>0</v>
      </c>
      <c r="F306" s="252">
        <v>50</v>
      </c>
      <c r="G306" s="252">
        <v>50</v>
      </c>
      <c r="H306" s="252">
        <v>0</v>
      </c>
      <c r="I306" s="252">
        <v>0</v>
      </c>
      <c r="J306" s="252">
        <v>50</v>
      </c>
    </row>
    <row r="307" spans="1:19 16244:16248" ht="15.75" x14ac:dyDescent="0.2">
      <c r="A307" s="124"/>
      <c r="B307" s="258" t="s">
        <v>94</v>
      </c>
      <c r="C307" s="252">
        <v>247.02730099999999</v>
      </c>
      <c r="D307" s="252">
        <v>0</v>
      </c>
      <c r="E307" s="252">
        <v>80</v>
      </c>
      <c r="F307" s="252">
        <v>327.02730099999997</v>
      </c>
      <c r="G307" s="252">
        <v>251.42530600000001</v>
      </c>
      <c r="H307" s="252">
        <v>0</v>
      </c>
      <c r="I307" s="252">
        <v>80</v>
      </c>
      <c r="J307" s="252">
        <v>331.42530599999998</v>
      </c>
    </row>
    <row r="308" spans="1:19 16244:16248" ht="15.75" x14ac:dyDescent="0.2">
      <c r="A308" s="124"/>
      <c r="B308" s="258" t="s">
        <v>537</v>
      </c>
      <c r="C308" s="252">
        <v>183</v>
      </c>
      <c r="D308" s="252">
        <v>0</v>
      </c>
      <c r="E308" s="252">
        <v>0</v>
      </c>
      <c r="F308" s="252">
        <v>183</v>
      </c>
      <c r="G308" s="252">
        <v>183</v>
      </c>
      <c r="H308" s="252">
        <v>0</v>
      </c>
      <c r="I308" s="252">
        <v>0</v>
      </c>
      <c r="J308" s="252">
        <v>183</v>
      </c>
    </row>
    <row r="309" spans="1:19 16244:16248" ht="30.75" customHeight="1" x14ac:dyDescent="0.2">
      <c r="A309" s="124"/>
      <c r="B309" s="256" t="s">
        <v>826</v>
      </c>
      <c r="C309" s="252">
        <v>91</v>
      </c>
      <c r="D309" s="252">
        <v>0</v>
      </c>
      <c r="E309" s="252">
        <v>0</v>
      </c>
      <c r="F309" s="252">
        <v>91</v>
      </c>
      <c r="G309" s="252">
        <v>91</v>
      </c>
      <c r="H309" s="252">
        <v>0</v>
      </c>
      <c r="I309" s="252">
        <v>0</v>
      </c>
      <c r="J309" s="252">
        <v>91</v>
      </c>
    </row>
    <row r="310" spans="1:19 16244:16248" ht="38.25" x14ac:dyDescent="0.2">
      <c r="A310" s="124"/>
      <c r="B310" s="258" t="s">
        <v>749</v>
      </c>
      <c r="C310" s="252">
        <v>100</v>
      </c>
      <c r="D310" s="252">
        <v>0</v>
      </c>
      <c r="E310" s="252">
        <v>0</v>
      </c>
      <c r="F310" s="252">
        <v>100</v>
      </c>
      <c r="G310" s="252">
        <v>100</v>
      </c>
      <c r="H310" s="252">
        <v>0</v>
      </c>
      <c r="I310" s="252">
        <v>0</v>
      </c>
      <c r="J310" s="252">
        <v>100</v>
      </c>
    </row>
    <row r="311" spans="1:19 16244:16248" ht="31.5" customHeight="1" x14ac:dyDescent="0.2">
      <c r="A311" s="124"/>
      <c r="B311" s="256" t="s">
        <v>677</v>
      </c>
      <c r="C311" s="252">
        <v>36</v>
      </c>
      <c r="D311" s="252">
        <v>0</v>
      </c>
      <c r="E311" s="252">
        <v>0</v>
      </c>
      <c r="F311" s="252">
        <v>36</v>
      </c>
      <c r="G311" s="252">
        <v>36</v>
      </c>
      <c r="H311" s="252">
        <v>0</v>
      </c>
      <c r="I311" s="252">
        <v>0</v>
      </c>
      <c r="J311" s="252">
        <v>36</v>
      </c>
    </row>
    <row r="312" spans="1:19 16244:16248" ht="51" x14ac:dyDescent="0.2">
      <c r="A312" s="124"/>
      <c r="B312" s="258" t="s">
        <v>837</v>
      </c>
      <c r="C312" s="252">
        <v>80</v>
      </c>
      <c r="D312" s="252">
        <v>0</v>
      </c>
      <c r="E312" s="252">
        <v>0</v>
      </c>
      <c r="F312" s="252">
        <v>80</v>
      </c>
      <c r="G312" s="252">
        <v>80</v>
      </c>
      <c r="H312" s="252">
        <v>0</v>
      </c>
      <c r="I312" s="252">
        <v>0</v>
      </c>
      <c r="J312" s="252">
        <v>80</v>
      </c>
    </row>
    <row r="313" spans="1:19 16244:16248" ht="25.5" x14ac:dyDescent="0.2">
      <c r="A313" s="124"/>
      <c r="B313" s="258" t="s">
        <v>747</v>
      </c>
      <c r="C313" s="252">
        <v>90</v>
      </c>
      <c r="D313" s="252">
        <v>0</v>
      </c>
      <c r="E313" s="252">
        <v>0</v>
      </c>
      <c r="F313" s="252">
        <v>90</v>
      </c>
      <c r="G313" s="252">
        <v>90</v>
      </c>
      <c r="H313" s="252">
        <v>0</v>
      </c>
      <c r="I313" s="252">
        <v>0</v>
      </c>
      <c r="J313" s="252">
        <v>90</v>
      </c>
    </row>
    <row r="314" spans="1:19 16244:16248" ht="25.5" x14ac:dyDescent="0.2">
      <c r="A314" s="124"/>
      <c r="B314" s="258" t="s">
        <v>748</v>
      </c>
      <c r="C314" s="252">
        <v>57.276369000000003</v>
      </c>
      <c r="D314" s="252">
        <v>0</v>
      </c>
      <c r="E314" s="252">
        <v>0</v>
      </c>
      <c r="F314" s="252">
        <v>57.276369000000003</v>
      </c>
      <c r="G314" s="252">
        <v>57.276369000000003</v>
      </c>
      <c r="H314" s="252">
        <v>0</v>
      </c>
      <c r="I314" s="252">
        <v>0</v>
      </c>
      <c r="J314" s="252">
        <v>57.276369000000003</v>
      </c>
    </row>
    <row r="315" spans="1:19 16244:16248" ht="15.75" x14ac:dyDescent="0.2">
      <c r="A315" s="124"/>
      <c r="B315" s="258" t="s">
        <v>95</v>
      </c>
      <c r="C315" s="252">
        <v>34.740831</v>
      </c>
      <c r="D315" s="252">
        <v>0</v>
      </c>
      <c r="E315" s="252">
        <v>0</v>
      </c>
      <c r="F315" s="252">
        <v>34.740831</v>
      </c>
      <c r="G315" s="252">
        <v>34.740831</v>
      </c>
      <c r="H315" s="252">
        <v>0</v>
      </c>
      <c r="I315" s="252">
        <v>0</v>
      </c>
      <c r="J315" s="252">
        <v>34.740831</v>
      </c>
    </row>
    <row r="316" spans="1:19 16244:16248" ht="15.75" x14ac:dyDescent="0.2">
      <c r="A316" s="124"/>
      <c r="B316" s="258" t="s">
        <v>746</v>
      </c>
      <c r="C316" s="252">
        <v>181.20232899999974</v>
      </c>
      <c r="D316" s="252">
        <v>0</v>
      </c>
      <c r="E316" s="252">
        <v>20</v>
      </c>
      <c r="F316" s="252">
        <v>201.20232899999974</v>
      </c>
      <c r="G316" s="252">
        <v>191.31594899999982</v>
      </c>
      <c r="H316" s="252">
        <v>0</v>
      </c>
      <c r="I316" s="252">
        <v>20</v>
      </c>
      <c r="J316" s="252">
        <v>211.31594899999982</v>
      </c>
    </row>
    <row r="317" spans="1:19 16244:16248" s="263" customFormat="1" x14ac:dyDescent="0.2">
      <c r="A317" s="265"/>
      <c r="B317" s="108" t="s">
        <v>43</v>
      </c>
      <c r="C317" s="140">
        <v>578.89267700000005</v>
      </c>
      <c r="D317" s="140">
        <v>0</v>
      </c>
      <c r="E317" s="140">
        <v>100</v>
      </c>
      <c r="F317" s="140">
        <v>678.89267700000005</v>
      </c>
      <c r="G317" s="140">
        <v>578.89267700000005</v>
      </c>
      <c r="H317" s="140">
        <v>0</v>
      </c>
      <c r="I317" s="140">
        <v>100</v>
      </c>
      <c r="J317" s="140">
        <v>678.89267700000005</v>
      </c>
      <c r="L317" s="101"/>
      <c r="M317" s="101"/>
      <c r="N317" s="101"/>
      <c r="O317" s="101"/>
      <c r="P317" s="101"/>
      <c r="WZT317" s="265"/>
      <c r="WZU317" s="265"/>
      <c r="WZV317" s="265"/>
      <c r="WZW317" s="265"/>
      <c r="WZX317" s="265"/>
    </row>
    <row r="318" spans="1:19 16244:16248" s="263" customFormat="1" x14ac:dyDescent="0.2">
      <c r="A318" s="265"/>
      <c r="B318" s="108" t="s">
        <v>39</v>
      </c>
      <c r="C318" s="140">
        <f t="shared" ref="C318:J318" si="22">SUM(C319:C343)</f>
        <v>7334.781880999999</v>
      </c>
      <c r="D318" s="140">
        <f t="shared" si="22"/>
        <v>1.5</v>
      </c>
      <c r="E318" s="140">
        <f t="shared" si="22"/>
        <v>860</v>
      </c>
      <c r="F318" s="140">
        <f t="shared" si="22"/>
        <v>8196.281880999999</v>
      </c>
      <c r="G318" s="140">
        <f t="shared" si="22"/>
        <v>7334.1621339999992</v>
      </c>
      <c r="H318" s="140">
        <f t="shared" si="22"/>
        <v>1.5</v>
      </c>
      <c r="I318" s="140">
        <f t="shared" si="22"/>
        <v>860</v>
      </c>
      <c r="J318" s="140">
        <f t="shared" si="22"/>
        <v>8195.6621340000002</v>
      </c>
      <c r="L318" s="101"/>
      <c r="M318" s="101"/>
      <c r="N318" s="101"/>
      <c r="O318" s="101"/>
      <c r="P318" s="101"/>
      <c r="WZT318" s="265"/>
      <c r="WZU318" s="265"/>
      <c r="WZV318" s="265"/>
      <c r="WZW318" s="265"/>
      <c r="WZX318" s="265"/>
    </row>
    <row r="319" spans="1:19 16244:16248" ht="25.5" x14ac:dyDescent="0.2">
      <c r="B319" s="258" t="s">
        <v>792</v>
      </c>
      <c r="C319" s="252">
        <v>3228</v>
      </c>
      <c r="D319" s="252">
        <v>0</v>
      </c>
      <c r="E319" s="252">
        <v>0</v>
      </c>
      <c r="F319" s="252">
        <v>3228</v>
      </c>
      <c r="G319" s="252">
        <v>3228</v>
      </c>
      <c r="H319" s="252">
        <v>0</v>
      </c>
      <c r="I319" s="252">
        <v>0</v>
      </c>
      <c r="J319" s="252">
        <v>3228</v>
      </c>
      <c r="K319" s="101"/>
      <c r="L319" s="101"/>
      <c r="M319" s="101"/>
      <c r="N319" s="101"/>
      <c r="O319" s="101"/>
      <c r="P319" s="101"/>
      <c r="Q319" s="101"/>
      <c r="R319" s="101"/>
      <c r="S319" s="101"/>
    </row>
    <row r="320" spans="1:19 16244:16248" ht="65.25" customHeight="1" x14ac:dyDescent="0.2">
      <c r="B320" s="256" t="s">
        <v>752</v>
      </c>
      <c r="C320" s="252">
        <v>250</v>
      </c>
      <c r="D320" s="252">
        <v>0</v>
      </c>
      <c r="E320" s="252">
        <v>0</v>
      </c>
      <c r="F320" s="252">
        <v>250</v>
      </c>
      <c r="G320" s="252">
        <v>250</v>
      </c>
      <c r="H320" s="252">
        <v>0</v>
      </c>
      <c r="I320" s="252">
        <v>0</v>
      </c>
      <c r="J320" s="252">
        <v>250</v>
      </c>
      <c r="K320" s="101"/>
      <c r="L320" s="101"/>
      <c r="M320" s="101"/>
      <c r="N320" s="101"/>
      <c r="O320" s="101"/>
      <c r="P320" s="101"/>
      <c r="Q320" s="101"/>
      <c r="R320" s="101"/>
    </row>
    <row r="321" spans="2:10" ht="57" customHeight="1" x14ac:dyDescent="0.2">
      <c r="B321" s="256" t="s">
        <v>753</v>
      </c>
      <c r="C321" s="252">
        <v>100</v>
      </c>
      <c r="D321" s="252">
        <v>0</v>
      </c>
      <c r="E321" s="252">
        <v>0</v>
      </c>
      <c r="F321" s="252">
        <v>100</v>
      </c>
      <c r="G321" s="252">
        <v>100</v>
      </c>
      <c r="H321" s="252">
        <v>0</v>
      </c>
      <c r="I321" s="252">
        <v>0</v>
      </c>
      <c r="J321" s="252">
        <v>100</v>
      </c>
    </row>
    <row r="322" spans="2:10" ht="25.5" x14ac:dyDescent="0.2">
      <c r="B322" s="258" t="s">
        <v>754</v>
      </c>
      <c r="C322" s="252">
        <v>30</v>
      </c>
      <c r="D322" s="252">
        <v>0</v>
      </c>
      <c r="E322" s="252">
        <v>0</v>
      </c>
      <c r="F322" s="252">
        <v>30</v>
      </c>
      <c r="G322" s="252">
        <v>30</v>
      </c>
      <c r="H322" s="252">
        <v>0</v>
      </c>
      <c r="I322" s="252">
        <v>0</v>
      </c>
      <c r="J322" s="252">
        <v>30</v>
      </c>
    </row>
    <row r="323" spans="2:10" ht="38.25" x14ac:dyDescent="0.2">
      <c r="B323" s="258" t="s">
        <v>751</v>
      </c>
      <c r="C323" s="252">
        <v>51.275688000000002</v>
      </c>
      <c r="D323" s="252">
        <v>0</v>
      </c>
      <c r="E323" s="252">
        <v>0</v>
      </c>
      <c r="F323" s="252">
        <v>51.275688000000002</v>
      </c>
      <c r="G323" s="252">
        <v>51.275688000000002</v>
      </c>
      <c r="H323" s="252">
        <v>0</v>
      </c>
      <c r="I323" s="252">
        <v>0</v>
      </c>
      <c r="J323" s="252">
        <v>51.275688000000002</v>
      </c>
    </row>
    <row r="324" spans="2:10" ht="25.5" x14ac:dyDescent="0.2">
      <c r="B324" s="258" t="s">
        <v>758</v>
      </c>
      <c r="C324" s="252">
        <v>74.067068000000006</v>
      </c>
      <c r="D324" s="252">
        <v>0</v>
      </c>
      <c r="E324" s="252">
        <v>0</v>
      </c>
      <c r="F324" s="252">
        <v>74.067068000000006</v>
      </c>
      <c r="G324" s="252">
        <v>74.067068000000006</v>
      </c>
      <c r="H324" s="252">
        <v>0</v>
      </c>
      <c r="I324" s="252">
        <v>0</v>
      </c>
      <c r="J324" s="252">
        <v>74.067068000000006</v>
      </c>
    </row>
    <row r="325" spans="2:10" x14ac:dyDescent="0.2">
      <c r="B325" s="258" t="s">
        <v>97</v>
      </c>
      <c r="C325" s="252">
        <v>496.62318800000003</v>
      </c>
      <c r="D325" s="252">
        <v>0</v>
      </c>
      <c r="E325" s="252">
        <v>7</v>
      </c>
      <c r="F325" s="252">
        <v>503.62318800000003</v>
      </c>
      <c r="G325" s="252">
        <v>496.62318800000003</v>
      </c>
      <c r="H325" s="252">
        <v>0</v>
      </c>
      <c r="I325" s="252">
        <v>7</v>
      </c>
      <c r="J325" s="252">
        <v>503.62318800000003</v>
      </c>
    </row>
    <row r="326" spans="2:10" x14ac:dyDescent="0.2">
      <c r="B326" s="258" t="s">
        <v>812</v>
      </c>
      <c r="C326" s="252">
        <v>95</v>
      </c>
      <c r="D326" s="252">
        <v>0</v>
      </c>
      <c r="E326" s="252">
        <v>3</v>
      </c>
      <c r="F326" s="252">
        <v>98</v>
      </c>
      <c r="G326" s="252">
        <v>95</v>
      </c>
      <c r="H326" s="252">
        <v>0</v>
      </c>
      <c r="I326" s="252">
        <v>3</v>
      </c>
      <c r="J326" s="252">
        <v>98</v>
      </c>
    </row>
    <row r="327" spans="2:10" ht="25.5" x14ac:dyDescent="0.2">
      <c r="B327" s="258" t="s">
        <v>679</v>
      </c>
      <c r="C327" s="252">
        <v>60</v>
      </c>
      <c r="D327" s="252">
        <v>0</v>
      </c>
      <c r="E327" s="252">
        <v>1</v>
      </c>
      <c r="F327" s="252">
        <v>61</v>
      </c>
      <c r="G327" s="252">
        <v>60</v>
      </c>
      <c r="H327" s="252">
        <v>0</v>
      </c>
      <c r="I327" s="252">
        <v>1</v>
      </c>
      <c r="J327" s="252">
        <v>61</v>
      </c>
    </row>
    <row r="328" spans="2:10" x14ac:dyDescent="0.2">
      <c r="B328" s="258" t="s">
        <v>683</v>
      </c>
      <c r="C328" s="252">
        <v>50</v>
      </c>
      <c r="D328" s="252">
        <v>0</v>
      </c>
      <c r="E328" s="252">
        <v>0</v>
      </c>
      <c r="F328" s="252">
        <v>50</v>
      </c>
      <c r="G328" s="252">
        <v>50</v>
      </c>
      <c r="H328" s="252">
        <v>0</v>
      </c>
      <c r="I328" s="252">
        <v>0</v>
      </c>
      <c r="J328" s="252">
        <v>50</v>
      </c>
    </row>
    <row r="329" spans="2:10" x14ac:dyDescent="0.2">
      <c r="B329" s="258" t="s">
        <v>838</v>
      </c>
      <c r="C329" s="252">
        <v>150</v>
      </c>
      <c r="D329" s="252">
        <v>0</v>
      </c>
      <c r="E329" s="252">
        <v>0</v>
      </c>
      <c r="F329" s="252">
        <v>150</v>
      </c>
      <c r="G329" s="252">
        <v>150</v>
      </c>
      <c r="H329" s="252">
        <v>0</v>
      </c>
      <c r="I329" s="252">
        <v>0</v>
      </c>
      <c r="J329" s="252">
        <v>150</v>
      </c>
    </row>
    <row r="330" spans="2:10" x14ac:dyDescent="0.2">
      <c r="B330" s="258" t="s">
        <v>100</v>
      </c>
      <c r="C330" s="252">
        <v>35</v>
      </c>
      <c r="D330" s="252">
        <v>0</v>
      </c>
      <c r="E330" s="252">
        <v>0</v>
      </c>
      <c r="F330" s="252">
        <v>35</v>
      </c>
      <c r="G330" s="252">
        <v>35</v>
      </c>
      <c r="H330" s="252">
        <v>0</v>
      </c>
      <c r="I330" s="252">
        <v>0</v>
      </c>
      <c r="J330" s="252">
        <v>35</v>
      </c>
    </row>
    <row r="331" spans="2:10" x14ac:dyDescent="0.2">
      <c r="B331" s="258" t="s">
        <v>793</v>
      </c>
      <c r="C331" s="252">
        <v>22</v>
      </c>
      <c r="D331" s="252">
        <v>0</v>
      </c>
      <c r="E331" s="252">
        <v>0</v>
      </c>
      <c r="F331" s="252">
        <v>22</v>
      </c>
      <c r="G331" s="252">
        <v>22</v>
      </c>
      <c r="H331" s="252">
        <v>0</v>
      </c>
      <c r="I331" s="252">
        <v>0</v>
      </c>
      <c r="J331" s="252">
        <v>22</v>
      </c>
    </row>
    <row r="332" spans="2:10" ht="25.5" x14ac:dyDescent="0.2">
      <c r="B332" s="258" t="s">
        <v>539</v>
      </c>
      <c r="C332" s="252">
        <v>606</v>
      </c>
      <c r="D332" s="252">
        <v>0</v>
      </c>
      <c r="E332" s="252">
        <v>0</v>
      </c>
      <c r="F332" s="252">
        <v>606</v>
      </c>
      <c r="G332" s="252">
        <v>606</v>
      </c>
      <c r="H332" s="252">
        <v>0</v>
      </c>
      <c r="I332" s="252">
        <v>0</v>
      </c>
      <c r="J332" s="252">
        <v>606</v>
      </c>
    </row>
    <row r="333" spans="2:10" ht="38.25" x14ac:dyDescent="0.2">
      <c r="B333" s="258" t="s">
        <v>680</v>
      </c>
      <c r="C333" s="252">
        <v>250</v>
      </c>
      <c r="D333" s="252">
        <v>0</v>
      </c>
      <c r="E333" s="252">
        <v>0</v>
      </c>
      <c r="F333" s="252">
        <v>250</v>
      </c>
      <c r="G333" s="252">
        <v>250</v>
      </c>
      <c r="H333" s="252">
        <v>0</v>
      </c>
      <c r="I333" s="252">
        <v>0</v>
      </c>
      <c r="J333" s="252">
        <v>250</v>
      </c>
    </row>
    <row r="334" spans="2:10" ht="25.5" x14ac:dyDescent="0.2">
      <c r="B334" s="258" t="s">
        <v>755</v>
      </c>
      <c r="C334" s="252">
        <v>0</v>
      </c>
      <c r="D334" s="252">
        <v>0</v>
      </c>
      <c r="E334" s="252">
        <v>770</v>
      </c>
      <c r="F334" s="252">
        <v>770</v>
      </c>
      <c r="G334" s="252">
        <v>0</v>
      </c>
      <c r="H334" s="252">
        <v>0</v>
      </c>
      <c r="I334" s="252">
        <v>770</v>
      </c>
      <c r="J334" s="252">
        <v>770</v>
      </c>
    </row>
    <row r="335" spans="2:10" ht="25.5" x14ac:dyDescent="0.2">
      <c r="B335" s="258" t="s">
        <v>538</v>
      </c>
      <c r="C335" s="252">
        <v>750.2</v>
      </c>
      <c r="D335" s="252">
        <v>0</v>
      </c>
      <c r="E335" s="252">
        <v>0</v>
      </c>
      <c r="F335" s="252">
        <v>750.2</v>
      </c>
      <c r="G335" s="252">
        <v>750.2</v>
      </c>
      <c r="H335" s="252">
        <v>0</v>
      </c>
      <c r="I335" s="252">
        <v>0</v>
      </c>
      <c r="J335" s="252">
        <v>750.2</v>
      </c>
    </row>
    <row r="336" spans="2:10" ht="25.5" x14ac:dyDescent="0.2">
      <c r="B336" s="258" t="s">
        <v>791</v>
      </c>
      <c r="C336" s="252">
        <v>250</v>
      </c>
      <c r="D336" s="252">
        <v>0</v>
      </c>
      <c r="E336" s="252">
        <v>0</v>
      </c>
      <c r="F336" s="252">
        <v>250</v>
      </c>
      <c r="G336" s="252">
        <v>250</v>
      </c>
      <c r="H336" s="252">
        <v>0</v>
      </c>
      <c r="I336" s="252">
        <v>0</v>
      </c>
      <c r="J336" s="252">
        <v>250</v>
      </c>
    </row>
    <row r="337" spans="1:16 16244:16248" ht="25.5" x14ac:dyDescent="0.2">
      <c r="B337" s="258" t="s">
        <v>897</v>
      </c>
      <c r="C337" s="252">
        <v>200</v>
      </c>
      <c r="D337" s="252">
        <v>0</v>
      </c>
      <c r="E337" s="252">
        <v>0</v>
      </c>
      <c r="F337" s="252">
        <v>200</v>
      </c>
      <c r="G337" s="252">
        <v>200</v>
      </c>
      <c r="H337" s="252">
        <v>0</v>
      </c>
      <c r="I337" s="252">
        <v>0</v>
      </c>
      <c r="J337" s="252">
        <v>200</v>
      </c>
    </row>
    <row r="338" spans="1:16 16244:16248" x14ac:dyDescent="0.2">
      <c r="B338" s="258" t="s">
        <v>757</v>
      </c>
      <c r="C338" s="252">
        <v>60.120747000000001</v>
      </c>
      <c r="D338" s="252">
        <v>0</v>
      </c>
      <c r="E338" s="252">
        <v>0</v>
      </c>
      <c r="F338" s="252">
        <v>60.120747000000001</v>
      </c>
      <c r="G338" s="252">
        <v>59.500999999999998</v>
      </c>
      <c r="H338" s="252">
        <v>0</v>
      </c>
      <c r="I338" s="252">
        <v>0</v>
      </c>
      <c r="J338" s="252">
        <v>59.500999999999998</v>
      </c>
    </row>
    <row r="339" spans="1:16 16244:16248" ht="25.5" x14ac:dyDescent="0.2">
      <c r="B339" s="258" t="s">
        <v>682</v>
      </c>
      <c r="C339" s="252">
        <v>141</v>
      </c>
      <c r="D339" s="252">
        <v>0</v>
      </c>
      <c r="E339" s="252">
        <v>1</v>
      </c>
      <c r="F339" s="252">
        <v>142</v>
      </c>
      <c r="G339" s="252">
        <v>141</v>
      </c>
      <c r="H339" s="252">
        <v>0</v>
      </c>
      <c r="I339" s="252">
        <v>1</v>
      </c>
      <c r="J339" s="252">
        <v>142</v>
      </c>
    </row>
    <row r="340" spans="1:16 16244:16248" x14ac:dyDescent="0.2">
      <c r="B340" s="258" t="s">
        <v>681</v>
      </c>
      <c r="C340" s="252">
        <v>90</v>
      </c>
      <c r="D340" s="252">
        <v>0</v>
      </c>
      <c r="E340" s="252">
        <v>73</v>
      </c>
      <c r="F340" s="252">
        <v>163</v>
      </c>
      <c r="G340" s="252">
        <v>90</v>
      </c>
      <c r="H340" s="252">
        <v>0</v>
      </c>
      <c r="I340" s="252">
        <v>73</v>
      </c>
      <c r="J340" s="252">
        <v>163</v>
      </c>
    </row>
    <row r="341" spans="1:16 16244:16248" ht="25.5" x14ac:dyDescent="0.2">
      <c r="B341" s="258" t="s">
        <v>99</v>
      </c>
      <c r="C341" s="252">
        <v>37.080032000000003</v>
      </c>
      <c r="D341" s="252">
        <v>0</v>
      </c>
      <c r="E341" s="252">
        <v>0</v>
      </c>
      <c r="F341" s="252">
        <v>37.080032000000003</v>
      </c>
      <c r="G341" s="252">
        <v>37.080032000000003</v>
      </c>
      <c r="H341" s="252">
        <v>0</v>
      </c>
      <c r="I341" s="252">
        <v>0</v>
      </c>
      <c r="J341" s="252">
        <v>37.080032000000003</v>
      </c>
    </row>
    <row r="342" spans="1:16 16244:16248" x14ac:dyDescent="0.2">
      <c r="B342" s="258" t="s">
        <v>813</v>
      </c>
      <c r="C342" s="252">
        <v>55</v>
      </c>
      <c r="D342" s="252">
        <v>0</v>
      </c>
      <c r="E342" s="252">
        <v>0</v>
      </c>
      <c r="F342" s="252">
        <v>55</v>
      </c>
      <c r="G342" s="252">
        <v>55</v>
      </c>
      <c r="H342" s="252">
        <v>0</v>
      </c>
      <c r="I342" s="252">
        <v>0</v>
      </c>
      <c r="J342" s="252">
        <v>55</v>
      </c>
    </row>
    <row r="343" spans="1:16 16244:16248" x14ac:dyDescent="0.2">
      <c r="B343" s="258" t="s">
        <v>845</v>
      </c>
      <c r="C343" s="252">
        <v>253.41515800000002</v>
      </c>
      <c r="D343" s="252">
        <v>1.5</v>
      </c>
      <c r="E343" s="252">
        <v>5</v>
      </c>
      <c r="F343" s="252">
        <v>259.91515800000002</v>
      </c>
      <c r="G343" s="252">
        <v>253.41515800000002</v>
      </c>
      <c r="H343" s="252">
        <v>1.5</v>
      </c>
      <c r="I343" s="252">
        <v>5</v>
      </c>
      <c r="J343" s="252">
        <v>259.91515800000099</v>
      </c>
    </row>
    <row r="344" spans="1:16 16244:16248" s="263" customFormat="1" x14ac:dyDescent="0.2">
      <c r="A344" s="265"/>
      <c r="B344" s="108" t="s">
        <v>101</v>
      </c>
      <c r="C344" s="140">
        <v>319.69207699999993</v>
      </c>
      <c r="D344" s="140">
        <v>0</v>
      </c>
      <c r="E344" s="140">
        <v>77</v>
      </c>
      <c r="F344" s="140">
        <v>396.69207699999993</v>
      </c>
      <c r="G344" s="140">
        <v>319.16785399999992</v>
      </c>
      <c r="H344" s="140">
        <v>0</v>
      </c>
      <c r="I344" s="140">
        <v>77</v>
      </c>
      <c r="J344" s="140">
        <v>396.16785399999992</v>
      </c>
      <c r="L344" s="101"/>
      <c r="M344" s="101"/>
      <c r="N344" s="101"/>
      <c r="O344" s="101"/>
      <c r="P344" s="101"/>
      <c r="WZT344" s="265"/>
      <c r="WZU344" s="265"/>
      <c r="WZV344" s="265"/>
      <c r="WZW344" s="265"/>
      <c r="WZX344" s="265"/>
    </row>
    <row r="345" spans="1:16 16244:16248" x14ac:dyDescent="0.2">
      <c r="B345" s="114" t="s">
        <v>540</v>
      </c>
      <c r="C345" s="338">
        <v>305.13782800000001</v>
      </c>
      <c r="D345" s="338">
        <v>0</v>
      </c>
      <c r="E345" s="338">
        <v>77</v>
      </c>
      <c r="F345" s="338">
        <v>382.13782800000001</v>
      </c>
      <c r="G345" s="338">
        <v>304.10491500000001</v>
      </c>
      <c r="H345" s="338">
        <v>0</v>
      </c>
      <c r="I345" s="338">
        <v>77</v>
      </c>
      <c r="J345" s="338">
        <v>381.10491500000001</v>
      </c>
    </row>
    <row r="346" spans="1:16 16244:16248" x14ac:dyDescent="0.2">
      <c r="B346" s="127" t="s">
        <v>492</v>
      </c>
      <c r="C346" s="338">
        <v>12</v>
      </c>
      <c r="D346" s="338">
        <v>0</v>
      </c>
      <c r="E346" s="338">
        <v>0</v>
      </c>
      <c r="F346" s="338">
        <v>12</v>
      </c>
      <c r="G346" s="338">
        <v>12.50869</v>
      </c>
      <c r="H346" s="338">
        <v>0</v>
      </c>
      <c r="I346" s="338">
        <v>0</v>
      </c>
      <c r="J346" s="338">
        <v>12.50869</v>
      </c>
    </row>
    <row r="347" spans="1:16 16244:16248" ht="25.5" x14ac:dyDescent="0.2">
      <c r="B347" s="127" t="s">
        <v>759</v>
      </c>
      <c r="C347" s="338">
        <v>2.5542489999999134</v>
      </c>
      <c r="D347" s="338">
        <v>0</v>
      </c>
      <c r="E347" s="338">
        <v>0</v>
      </c>
      <c r="F347" s="338">
        <v>2.5542489999999134</v>
      </c>
      <c r="G347" s="338">
        <v>2.5542489999999152</v>
      </c>
      <c r="H347" s="338">
        <v>0</v>
      </c>
      <c r="I347" s="338">
        <v>0</v>
      </c>
      <c r="J347" s="338">
        <v>2.5542489999999152</v>
      </c>
    </row>
    <row r="348" spans="1:16 16244:16248" s="263" customFormat="1" x14ac:dyDescent="0.2">
      <c r="A348" s="265"/>
      <c r="B348" s="107" t="s">
        <v>102</v>
      </c>
      <c r="C348" s="264">
        <f>C349+C350+C351</f>
        <v>3654.002536</v>
      </c>
      <c r="D348" s="264">
        <f t="shared" ref="D348:J348" si="23">D349+D350+D351</f>
        <v>0</v>
      </c>
      <c r="E348" s="264">
        <f t="shared" si="23"/>
        <v>1300</v>
      </c>
      <c r="F348" s="264">
        <f t="shared" si="23"/>
        <v>4954.002536</v>
      </c>
      <c r="G348" s="264">
        <f t="shared" si="23"/>
        <v>3654.002536</v>
      </c>
      <c r="H348" s="264">
        <f t="shared" si="23"/>
        <v>0</v>
      </c>
      <c r="I348" s="264">
        <f t="shared" si="23"/>
        <v>1300</v>
      </c>
      <c r="J348" s="264">
        <f t="shared" si="23"/>
        <v>4954.002536</v>
      </c>
      <c r="WZT348" s="265"/>
      <c r="WZU348" s="265"/>
      <c r="WZV348" s="265"/>
      <c r="WZW348" s="265"/>
      <c r="WZX348" s="265"/>
    </row>
    <row r="349" spans="1:16 16244:16248" x14ac:dyDescent="0.2">
      <c r="B349" s="113" t="s">
        <v>685</v>
      </c>
      <c r="C349" s="338">
        <v>3640.9456639999999</v>
      </c>
      <c r="D349" s="338">
        <v>0</v>
      </c>
      <c r="E349" s="338">
        <v>1295</v>
      </c>
      <c r="F349" s="338">
        <v>4935.9456639999999</v>
      </c>
      <c r="G349" s="338">
        <v>3640.9456639999999</v>
      </c>
      <c r="H349" s="338">
        <v>0</v>
      </c>
      <c r="I349" s="338">
        <v>1295</v>
      </c>
      <c r="J349" s="338">
        <v>4935.9456639999999</v>
      </c>
    </row>
    <row r="350" spans="1:16 16244:16248" x14ac:dyDescent="0.2">
      <c r="B350" s="125" t="s">
        <v>684</v>
      </c>
      <c r="C350" s="338">
        <v>9.7347699999999993</v>
      </c>
      <c r="D350" s="338">
        <v>0</v>
      </c>
      <c r="E350" s="338">
        <v>5</v>
      </c>
      <c r="F350" s="338">
        <v>14.734769999999999</v>
      </c>
      <c r="G350" s="338">
        <v>9.7347699999999993</v>
      </c>
      <c r="H350" s="338">
        <v>0</v>
      </c>
      <c r="I350" s="338">
        <v>5</v>
      </c>
      <c r="J350" s="338">
        <v>14.734769999999999</v>
      </c>
    </row>
    <row r="351" spans="1:16 16244:16248" x14ac:dyDescent="0.2">
      <c r="B351" s="254" t="s">
        <v>103</v>
      </c>
      <c r="C351" s="338">
        <v>3.3221020000000001</v>
      </c>
      <c r="D351" s="338">
        <v>0</v>
      </c>
      <c r="E351" s="338">
        <v>0</v>
      </c>
      <c r="F351" s="338">
        <v>3.3221020000000001</v>
      </c>
      <c r="G351" s="338">
        <v>3.3221020000000001</v>
      </c>
      <c r="H351" s="338">
        <v>0</v>
      </c>
      <c r="I351" s="338">
        <v>0</v>
      </c>
      <c r="J351" s="338">
        <v>3.3221020000000001</v>
      </c>
    </row>
    <row r="352" spans="1:16 16244:16248" s="263" customFormat="1" x14ac:dyDescent="0.2">
      <c r="A352" s="265"/>
      <c r="B352" s="107" t="s">
        <v>104</v>
      </c>
      <c r="C352" s="264">
        <f>SUM(C353:C382)-C354-C355-C356</f>
        <v>9895.6994440000035</v>
      </c>
      <c r="D352" s="264">
        <f t="shared" ref="D352:J352" si="24">SUM(D353:D382)-D354-D355-D356</f>
        <v>7.1</v>
      </c>
      <c r="E352" s="264">
        <f t="shared" si="24"/>
        <v>2642.1049879999996</v>
      </c>
      <c r="F352" s="264">
        <f t="shared" si="24"/>
        <v>12544.904432000005</v>
      </c>
      <c r="G352" s="264">
        <f t="shared" si="24"/>
        <v>9928.2035140000025</v>
      </c>
      <c r="H352" s="264">
        <f t="shared" si="24"/>
        <v>7.1</v>
      </c>
      <c r="I352" s="264">
        <f t="shared" si="24"/>
        <v>2642.1049879999996</v>
      </c>
      <c r="J352" s="264">
        <f t="shared" si="24"/>
        <v>12577.408502000006</v>
      </c>
      <c r="WZT352" s="265"/>
      <c r="WZU352" s="265"/>
      <c r="WZV352" s="265"/>
      <c r="WZW352" s="265"/>
      <c r="WZX352" s="265"/>
    </row>
    <row r="353" spans="2:19" ht="31.5" customHeight="1" x14ac:dyDescent="0.2">
      <c r="B353" s="258" t="s">
        <v>108</v>
      </c>
      <c r="C353" s="266">
        <v>3773.6</v>
      </c>
      <c r="D353" s="266">
        <v>7.1</v>
      </c>
      <c r="E353" s="266">
        <v>1054.3</v>
      </c>
      <c r="F353" s="266">
        <v>4835</v>
      </c>
      <c r="G353" s="266">
        <v>3773.6</v>
      </c>
      <c r="H353" s="266">
        <v>7.1</v>
      </c>
      <c r="I353" s="266">
        <v>1054.3</v>
      </c>
      <c r="J353" s="266">
        <v>4835</v>
      </c>
      <c r="L353" s="101"/>
      <c r="M353" s="101"/>
      <c r="N353" s="101"/>
      <c r="O353" s="101"/>
      <c r="P353" s="101"/>
      <c r="Q353" s="101"/>
      <c r="R353" s="101"/>
      <c r="S353" s="101"/>
    </row>
    <row r="354" spans="2:19" ht="44.25" customHeight="1" x14ac:dyDescent="0.2">
      <c r="B354" s="374" t="s">
        <v>894</v>
      </c>
      <c r="C354" s="371">
        <v>1362.3</v>
      </c>
      <c r="D354" s="371">
        <v>2.1</v>
      </c>
      <c r="E354" s="371">
        <v>-126.6</v>
      </c>
      <c r="F354" s="371">
        <v>1237.8</v>
      </c>
      <c r="G354" s="371">
        <v>1362.3</v>
      </c>
      <c r="H354" s="371">
        <v>2.1</v>
      </c>
      <c r="I354" s="371">
        <v>-126.6</v>
      </c>
      <c r="J354" s="371">
        <v>1237.8</v>
      </c>
      <c r="L354" s="101"/>
      <c r="M354" s="101"/>
      <c r="N354" s="101"/>
      <c r="O354" s="101"/>
      <c r="P354" s="101"/>
      <c r="Q354" s="101"/>
      <c r="R354" s="101"/>
      <c r="S354" s="101"/>
    </row>
    <row r="355" spans="2:19" ht="25.5" x14ac:dyDescent="0.2">
      <c r="B355" s="329" t="s">
        <v>891</v>
      </c>
      <c r="C355" s="371">
        <v>95</v>
      </c>
      <c r="D355" s="371">
        <v>0</v>
      </c>
      <c r="E355" s="371">
        <v>1053.9000000000001</v>
      </c>
      <c r="F355" s="371">
        <v>1148.9000000000001</v>
      </c>
      <c r="G355" s="371">
        <v>95</v>
      </c>
      <c r="H355" s="371">
        <v>0</v>
      </c>
      <c r="I355" s="371">
        <v>1053.9000000000001</v>
      </c>
      <c r="J355" s="371">
        <v>1148.9000000000001</v>
      </c>
      <c r="L355" s="101"/>
      <c r="M355" s="101"/>
      <c r="N355" s="101"/>
      <c r="O355" s="101"/>
      <c r="P355" s="101"/>
      <c r="Q355" s="101"/>
      <c r="R355" s="101"/>
      <c r="S355" s="101"/>
    </row>
    <row r="356" spans="2:19" x14ac:dyDescent="0.2">
      <c r="B356" s="375" t="s">
        <v>888</v>
      </c>
      <c r="C356" s="371">
        <v>1332</v>
      </c>
      <c r="D356" s="371">
        <v>0</v>
      </c>
      <c r="E356" s="371">
        <v>0</v>
      </c>
      <c r="F356" s="371">
        <v>1332</v>
      </c>
      <c r="G356" s="371">
        <v>1332</v>
      </c>
      <c r="H356" s="371">
        <v>0</v>
      </c>
      <c r="I356" s="371">
        <v>0</v>
      </c>
      <c r="J356" s="371">
        <v>1332</v>
      </c>
      <c r="L356" s="101"/>
      <c r="M356" s="101"/>
      <c r="N356" s="101"/>
      <c r="O356" s="101"/>
      <c r="P356" s="101"/>
      <c r="Q356" s="101"/>
      <c r="R356" s="101"/>
      <c r="S356" s="101"/>
    </row>
    <row r="357" spans="2:19" x14ac:dyDescent="0.2">
      <c r="B357" s="258" t="s">
        <v>109</v>
      </c>
      <c r="C357" s="252">
        <v>418.20011699999998</v>
      </c>
      <c r="D357" s="252">
        <v>0</v>
      </c>
      <c r="E357" s="252">
        <v>0</v>
      </c>
      <c r="F357" s="252">
        <v>418.20011699999998</v>
      </c>
      <c r="G357" s="252">
        <v>418.20011699999998</v>
      </c>
      <c r="H357" s="252">
        <v>0</v>
      </c>
      <c r="I357" s="252">
        <v>0</v>
      </c>
      <c r="J357" s="252">
        <v>418.20011699999998</v>
      </c>
    </row>
    <row r="358" spans="2:19" x14ac:dyDescent="0.2">
      <c r="B358" s="258" t="s">
        <v>563</v>
      </c>
      <c r="C358" s="252">
        <v>200</v>
      </c>
      <c r="D358" s="252">
        <v>0</v>
      </c>
      <c r="E358" s="252">
        <v>0</v>
      </c>
      <c r="F358" s="252">
        <v>200</v>
      </c>
      <c r="G358" s="252">
        <v>200</v>
      </c>
      <c r="H358" s="252">
        <v>0</v>
      </c>
      <c r="I358" s="252">
        <v>0</v>
      </c>
      <c r="J358" s="252">
        <v>200</v>
      </c>
      <c r="L358" s="2"/>
      <c r="M358" s="2"/>
      <c r="N358" s="2"/>
      <c r="O358" s="2"/>
      <c r="P358" s="2"/>
      <c r="Q358" s="2"/>
      <c r="R358" s="2"/>
      <c r="S358" s="2"/>
    </row>
    <row r="359" spans="2:19" x14ac:dyDescent="0.2">
      <c r="B359" s="258" t="s">
        <v>110</v>
      </c>
      <c r="C359" s="252">
        <v>112.691</v>
      </c>
      <c r="D359" s="252">
        <v>0</v>
      </c>
      <c r="E359" s="252">
        <v>0</v>
      </c>
      <c r="F359" s="252">
        <v>112.691</v>
      </c>
      <c r="G359" s="252">
        <v>112.691</v>
      </c>
      <c r="H359" s="252">
        <v>0</v>
      </c>
      <c r="I359" s="252">
        <v>0</v>
      </c>
      <c r="J359" s="252">
        <v>112.691</v>
      </c>
    </row>
    <row r="360" spans="2:19" x14ac:dyDescent="0.2">
      <c r="B360" s="258" t="s">
        <v>686</v>
      </c>
      <c r="C360" s="252">
        <v>1734.769397</v>
      </c>
      <c r="D360" s="252">
        <v>0</v>
      </c>
      <c r="E360" s="252">
        <v>50</v>
      </c>
      <c r="F360" s="252">
        <v>1784.769397</v>
      </c>
      <c r="G360" s="252">
        <v>1720.977007</v>
      </c>
      <c r="H360" s="252">
        <v>0</v>
      </c>
      <c r="I360" s="252">
        <v>50</v>
      </c>
      <c r="J360" s="252">
        <v>1770.977007</v>
      </c>
      <c r="L360" s="101"/>
      <c r="M360" s="101"/>
      <c r="N360" s="101"/>
      <c r="O360" s="101"/>
      <c r="P360" s="101"/>
      <c r="Q360" s="101"/>
      <c r="R360" s="101"/>
      <c r="S360" s="101"/>
    </row>
    <row r="361" spans="2:19" ht="25.5" x14ac:dyDescent="0.2">
      <c r="B361" s="258" t="s">
        <v>113</v>
      </c>
      <c r="C361" s="252">
        <v>656.65</v>
      </c>
      <c r="D361" s="252">
        <v>0</v>
      </c>
      <c r="E361" s="252">
        <v>0</v>
      </c>
      <c r="F361" s="252">
        <v>656.65</v>
      </c>
      <c r="G361" s="252">
        <v>730.07482000000005</v>
      </c>
      <c r="H361" s="252">
        <v>0</v>
      </c>
      <c r="I361" s="252">
        <v>0</v>
      </c>
      <c r="J361" s="252">
        <v>730.07482000000005</v>
      </c>
    </row>
    <row r="362" spans="2:19" x14ac:dyDescent="0.2">
      <c r="B362" s="258" t="s">
        <v>107</v>
      </c>
      <c r="C362" s="252">
        <v>483.05692399999998</v>
      </c>
      <c r="D362" s="252">
        <v>0</v>
      </c>
      <c r="E362" s="252">
        <v>19.5</v>
      </c>
      <c r="F362" s="252">
        <v>502.55692399999998</v>
      </c>
      <c r="G362" s="252">
        <v>453.84171700000002</v>
      </c>
      <c r="H362" s="252">
        <v>0</v>
      </c>
      <c r="I362" s="252">
        <v>19.5</v>
      </c>
      <c r="J362" s="252">
        <v>473.34171700000002</v>
      </c>
    </row>
    <row r="363" spans="2:19" ht="27.75" customHeight="1" x14ac:dyDescent="0.2">
      <c r="B363" s="258" t="s">
        <v>761</v>
      </c>
      <c r="C363" s="252">
        <v>60</v>
      </c>
      <c r="D363" s="252">
        <v>0</v>
      </c>
      <c r="E363" s="252">
        <v>0</v>
      </c>
      <c r="F363" s="252">
        <v>60</v>
      </c>
      <c r="G363" s="252">
        <v>70</v>
      </c>
      <c r="H363" s="252">
        <v>0</v>
      </c>
      <c r="I363" s="252">
        <v>0</v>
      </c>
      <c r="J363" s="252">
        <v>70</v>
      </c>
    </row>
    <row r="364" spans="2:19" x14ac:dyDescent="0.2">
      <c r="B364" s="258" t="s">
        <v>541</v>
      </c>
      <c r="C364" s="252">
        <v>98.076922999999994</v>
      </c>
      <c r="D364" s="252">
        <v>0</v>
      </c>
      <c r="E364" s="252">
        <v>140</v>
      </c>
      <c r="F364" s="252">
        <v>238.07692299999999</v>
      </c>
      <c r="G364" s="252">
        <v>98.076922999999994</v>
      </c>
      <c r="H364" s="252">
        <v>0</v>
      </c>
      <c r="I364" s="252">
        <v>140</v>
      </c>
      <c r="J364" s="252">
        <v>238.07692299999999</v>
      </c>
    </row>
    <row r="365" spans="2:19" ht="25.5" x14ac:dyDescent="0.2">
      <c r="B365" s="258" t="s">
        <v>493</v>
      </c>
      <c r="C365" s="252">
        <v>737</v>
      </c>
      <c r="D365" s="252">
        <v>0</v>
      </c>
      <c r="E365" s="252">
        <v>500</v>
      </c>
      <c r="F365" s="252">
        <v>1237</v>
      </c>
      <c r="G365" s="252">
        <v>737</v>
      </c>
      <c r="H365" s="252">
        <v>0</v>
      </c>
      <c r="I365" s="252">
        <v>500</v>
      </c>
      <c r="J365" s="252">
        <v>1237</v>
      </c>
    </row>
    <row r="366" spans="2:19" ht="25.5" x14ac:dyDescent="0.2">
      <c r="B366" s="258" t="s">
        <v>689</v>
      </c>
      <c r="C366" s="252">
        <v>0</v>
      </c>
      <c r="D366" s="252">
        <v>0</v>
      </c>
      <c r="E366" s="252">
        <v>30</v>
      </c>
      <c r="F366" s="252">
        <v>30</v>
      </c>
      <c r="G366" s="252">
        <v>0</v>
      </c>
      <c r="H366" s="252">
        <v>0</v>
      </c>
      <c r="I366" s="252">
        <v>30</v>
      </c>
      <c r="J366" s="252">
        <v>30</v>
      </c>
    </row>
    <row r="367" spans="2:19" ht="25.5" x14ac:dyDescent="0.2">
      <c r="B367" s="258" t="s">
        <v>115</v>
      </c>
      <c r="C367" s="252">
        <v>358</v>
      </c>
      <c r="D367" s="252">
        <v>0</v>
      </c>
      <c r="E367" s="252">
        <v>0</v>
      </c>
      <c r="F367" s="252">
        <v>358</v>
      </c>
      <c r="G367" s="252">
        <v>358</v>
      </c>
      <c r="H367" s="252">
        <v>0</v>
      </c>
      <c r="I367" s="252">
        <v>0</v>
      </c>
      <c r="J367" s="252">
        <v>358</v>
      </c>
      <c r="L367" s="363"/>
    </row>
    <row r="368" spans="2:19" ht="25.5" x14ac:dyDescent="0.2">
      <c r="B368" s="258" t="s">
        <v>583</v>
      </c>
      <c r="C368" s="252">
        <v>0</v>
      </c>
      <c r="D368" s="252">
        <v>0</v>
      </c>
      <c r="E368" s="252">
        <v>130</v>
      </c>
      <c r="F368" s="252">
        <v>130</v>
      </c>
      <c r="G368" s="252">
        <v>0</v>
      </c>
      <c r="H368" s="252">
        <v>0</v>
      </c>
      <c r="I368" s="252">
        <v>130</v>
      </c>
      <c r="J368" s="252">
        <v>130</v>
      </c>
    </row>
    <row r="369" spans="1:10 16244:16248" ht="25.5" x14ac:dyDescent="0.2">
      <c r="B369" s="258" t="s">
        <v>688</v>
      </c>
      <c r="C369" s="252">
        <v>0</v>
      </c>
      <c r="D369" s="252">
        <v>0</v>
      </c>
      <c r="E369" s="252">
        <v>100</v>
      </c>
      <c r="F369" s="252">
        <v>100</v>
      </c>
      <c r="G369" s="252">
        <v>0</v>
      </c>
      <c r="H369" s="252">
        <v>0</v>
      </c>
      <c r="I369" s="252">
        <v>100</v>
      </c>
      <c r="J369" s="252">
        <v>100</v>
      </c>
    </row>
    <row r="370" spans="1:10 16244:16248" x14ac:dyDescent="0.2">
      <c r="B370" s="258" t="s">
        <v>562</v>
      </c>
      <c r="C370" s="252">
        <v>53.29542</v>
      </c>
      <c r="D370" s="252">
        <v>0</v>
      </c>
      <c r="E370" s="252">
        <v>40</v>
      </c>
      <c r="F370" s="252">
        <v>93.295420000000007</v>
      </c>
      <c r="G370" s="252">
        <v>53.29542</v>
      </c>
      <c r="H370" s="252">
        <v>0</v>
      </c>
      <c r="I370" s="252">
        <v>40</v>
      </c>
      <c r="J370" s="252">
        <v>93.295420000000007</v>
      </c>
    </row>
    <row r="371" spans="1:10 16244:16248" x14ac:dyDescent="0.2">
      <c r="B371" s="258" t="s">
        <v>548</v>
      </c>
      <c r="C371" s="252">
        <v>233.565</v>
      </c>
      <c r="D371" s="252">
        <v>0</v>
      </c>
      <c r="E371" s="252">
        <v>240</v>
      </c>
      <c r="F371" s="252">
        <v>473.565</v>
      </c>
      <c r="G371" s="252">
        <v>233.565</v>
      </c>
      <c r="H371" s="252">
        <v>0</v>
      </c>
      <c r="I371" s="252">
        <v>240</v>
      </c>
      <c r="J371" s="252">
        <v>473.565</v>
      </c>
    </row>
    <row r="372" spans="1:10 16244:16248" x14ac:dyDescent="0.2">
      <c r="B372" s="258" t="s">
        <v>105</v>
      </c>
      <c r="C372" s="252">
        <v>63.704941000000005</v>
      </c>
      <c r="D372" s="252">
        <v>0</v>
      </c>
      <c r="E372" s="252">
        <v>25</v>
      </c>
      <c r="F372" s="252">
        <v>88.704941000000005</v>
      </c>
      <c r="G372" s="252">
        <v>63.704941000000005</v>
      </c>
      <c r="H372" s="252">
        <v>0</v>
      </c>
      <c r="I372" s="252">
        <v>25</v>
      </c>
      <c r="J372" s="252">
        <v>88.704941000000005</v>
      </c>
    </row>
    <row r="373" spans="1:10 16244:16248" ht="23.25" customHeight="1" x14ac:dyDescent="0.2">
      <c r="B373" s="258" t="s">
        <v>106</v>
      </c>
      <c r="C373" s="252">
        <v>40</v>
      </c>
      <c r="D373" s="252">
        <v>0</v>
      </c>
      <c r="E373" s="252">
        <v>15</v>
      </c>
      <c r="F373" s="252">
        <v>55</v>
      </c>
      <c r="G373" s="252">
        <v>40</v>
      </c>
      <c r="H373" s="252">
        <v>0</v>
      </c>
      <c r="I373" s="252">
        <v>15</v>
      </c>
      <c r="J373" s="252">
        <v>55</v>
      </c>
    </row>
    <row r="374" spans="1:10 16244:16248" ht="12" customHeight="1" x14ac:dyDescent="0.2">
      <c r="B374" s="258" t="s">
        <v>111</v>
      </c>
      <c r="C374" s="252">
        <v>20</v>
      </c>
      <c r="D374" s="252">
        <v>0</v>
      </c>
      <c r="E374" s="252">
        <v>0</v>
      </c>
      <c r="F374" s="252">
        <v>20</v>
      </c>
      <c r="G374" s="252">
        <v>20</v>
      </c>
      <c r="H374" s="252">
        <v>0</v>
      </c>
      <c r="I374" s="252">
        <v>0</v>
      </c>
      <c r="J374" s="252">
        <v>20</v>
      </c>
    </row>
    <row r="375" spans="1:10 16244:16248" ht="25.5" x14ac:dyDescent="0.2">
      <c r="B375" s="258" t="s">
        <v>690</v>
      </c>
      <c r="C375" s="252">
        <v>200</v>
      </c>
      <c r="D375" s="252">
        <v>0</v>
      </c>
      <c r="E375" s="252">
        <v>250</v>
      </c>
      <c r="F375" s="252">
        <v>450</v>
      </c>
      <c r="G375" s="252">
        <v>200</v>
      </c>
      <c r="H375" s="252">
        <v>0</v>
      </c>
      <c r="I375" s="252">
        <v>250</v>
      </c>
      <c r="J375" s="252">
        <v>450</v>
      </c>
    </row>
    <row r="376" spans="1:10 16244:16248" ht="38.25" x14ac:dyDescent="0.2">
      <c r="B376" s="258" t="s">
        <v>760</v>
      </c>
      <c r="C376" s="252">
        <v>0</v>
      </c>
      <c r="D376" s="252">
        <v>0</v>
      </c>
      <c r="E376" s="252">
        <v>20</v>
      </c>
      <c r="F376" s="252">
        <v>20</v>
      </c>
      <c r="G376" s="252">
        <v>0</v>
      </c>
      <c r="H376" s="252">
        <v>0</v>
      </c>
      <c r="I376" s="252">
        <v>20</v>
      </c>
      <c r="J376" s="252">
        <v>20</v>
      </c>
    </row>
    <row r="377" spans="1:10 16244:16248" x14ac:dyDescent="0.2">
      <c r="B377" s="258" t="s">
        <v>112</v>
      </c>
      <c r="C377" s="252">
        <v>143.54</v>
      </c>
      <c r="D377" s="252">
        <v>0</v>
      </c>
      <c r="E377" s="252">
        <v>10</v>
      </c>
      <c r="F377" s="252">
        <v>153.54</v>
      </c>
      <c r="G377" s="252">
        <v>143.54</v>
      </c>
      <c r="H377" s="252">
        <v>0</v>
      </c>
      <c r="I377" s="252">
        <v>10</v>
      </c>
      <c r="J377" s="252">
        <v>153.54</v>
      </c>
    </row>
    <row r="378" spans="1:10 16244:16248" ht="25.5" x14ac:dyDescent="0.2">
      <c r="B378" s="258" t="s">
        <v>794</v>
      </c>
      <c r="C378" s="252">
        <v>4.1959999999999997</v>
      </c>
      <c r="D378" s="252">
        <v>0</v>
      </c>
      <c r="E378" s="252">
        <v>0</v>
      </c>
      <c r="F378" s="252">
        <v>4.1959999999999997</v>
      </c>
      <c r="G378" s="252">
        <v>4.1959999999999997</v>
      </c>
      <c r="H378" s="252">
        <v>0</v>
      </c>
      <c r="I378" s="252">
        <v>0</v>
      </c>
      <c r="J378" s="252">
        <v>4.1959999999999997</v>
      </c>
    </row>
    <row r="379" spans="1:10 16244:16248" ht="42" customHeight="1" x14ac:dyDescent="0.2">
      <c r="B379" s="256" t="s">
        <v>898</v>
      </c>
      <c r="C379" s="252">
        <v>20</v>
      </c>
      <c r="D379" s="252">
        <v>0</v>
      </c>
      <c r="E379" s="252">
        <v>0</v>
      </c>
      <c r="F379" s="252">
        <v>20</v>
      </c>
      <c r="G379" s="252">
        <v>20</v>
      </c>
      <c r="H379" s="252">
        <v>0</v>
      </c>
      <c r="I379" s="252">
        <v>0</v>
      </c>
      <c r="J379" s="252">
        <v>20</v>
      </c>
    </row>
    <row r="380" spans="1:10 16244:16248" ht="51" x14ac:dyDescent="0.2">
      <c r="B380" s="258" t="s">
        <v>542</v>
      </c>
      <c r="C380" s="252">
        <v>228.1</v>
      </c>
      <c r="D380" s="252">
        <v>0</v>
      </c>
      <c r="E380" s="252">
        <v>0</v>
      </c>
      <c r="F380" s="252">
        <v>228.1</v>
      </c>
      <c r="G380" s="252">
        <v>228.1</v>
      </c>
      <c r="H380" s="252">
        <v>0</v>
      </c>
      <c r="I380" s="252">
        <v>0</v>
      </c>
      <c r="J380" s="252">
        <v>228.1</v>
      </c>
    </row>
    <row r="381" spans="1:10 16244:16248" x14ac:dyDescent="0.2">
      <c r="B381" s="258" t="s">
        <v>114</v>
      </c>
      <c r="C381" s="252">
        <v>84.017905999999996</v>
      </c>
      <c r="D381" s="252">
        <v>0</v>
      </c>
      <c r="E381" s="252">
        <v>0</v>
      </c>
      <c r="F381" s="252">
        <v>84.017905999999996</v>
      </c>
      <c r="G381" s="252">
        <v>84.017905999999996</v>
      </c>
      <c r="H381" s="252">
        <v>0</v>
      </c>
      <c r="I381" s="252">
        <v>0</v>
      </c>
      <c r="J381" s="252">
        <v>84.017905999999996</v>
      </c>
    </row>
    <row r="382" spans="1:10 16244:16248" x14ac:dyDescent="0.2">
      <c r="B382" s="258" t="s">
        <v>58</v>
      </c>
      <c r="C382" s="252">
        <v>173.235816</v>
      </c>
      <c r="D382" s="252">
        <v>0</v>
      </c>
      <c r="E382" s="252">
        <v>18.304987999999867</v>
      </c>
      <c r="F382" s="252">
        <v>191.54080400000001</v>
      </c>
      <c r="G382" s="252">
        <v>165.32266300000001</v>
      </c>
      <c r="H382" s="252">
        <v>0</v>
      </c>
      <c r="I382" s="252">
        <v>18.304987999999867</v>
      </c>
      <c r="J382" s="252">
        <v>183.627651000002</v>
      </c>
    </row>
    <row r="383" spans="1:10 16244:16248" s="263" customFormat="1" ht="25.5" x14ac:dyDescent="0.2">
      <c r="A383" s="265"/>
      <c r="B383" s="107" t="s">
        <v>839</v>
      </c>
      <c r="C383" s="264">
        <v>104.187055</v>
      </c>
      <c r="D383" s="264">
        <v>0</v>
      </c>
      <c r="E383" s="264">
        <v>2</v>
      </c>
      <c r="F383" s="264">
        <v>106.187055</v>
      </c>
      <c r="G383" s="264">
        <v>104.245479</v>
      </c>
      <c r="H383" s="264">
        <v>0</v>
      </c>
      <c r="I383" s="264">
        <v>2</v>
      </c>
      <c r="J383" s="264">
        <v>106.245479</v>
      </c>
      <c r="WZT383" s="265"/>
      <c r="WZU383" s="265"/>
      <c r="WZV383" s="265"/>
      <c r="WZW383" s="265"/>
      <c r="WZX383" s="265"/>
    </row>
    <row r="384" spans="1:10 16244:16248" ht="25.5" x14ac:dyDescent="0.2">
      <c r="B384" s="339" t="s">
        <v>572</v>
      </c>
      <c r="C384" s="321">
        <v>25</v>
      </c>
      <c r="D384" s="321">
        <v>0</v>
      </c>
      <c r="E384" s="321">
        <v>0</v>
      </c>
      <c r="F384" s="321">
        <v>25</v>
      </c>
      <c r="G384" s="321">
        <v>25</v>
      </c>
      <c r="H384" s="321">
        <v>0</v>
      </c>
      <c r="I384" s="321">
        <v>0</v>
      </c>
      <c r="J384" s="321">
        <v>25</v>
      </c>
    </row>
    <row r="385" spans="1:19 16244:16248" s="263" customFormat="1" x14ac:dyDescent="0.2">
      <c r="A385" s="265"/>
      <c r="B385" s="264" t="s">
        <v>846</v>
      </c>
      <c r="C385" s="264">
        <v>448.38392700000003</v>
      </c>
      <c r="D385" s="264">
        <v>0</v>
      </c>
      <c r="E385" s="264">
        <v>0</v>
      </c>
      <c r="F385" s="264">
        <v>448.38392700000003</v>
      </c>
      <c r="G385" s="264">
        <v>448.38392700000003</v>
      </c>
      <c r="H385" s="264">
        <v>0</v>
      </c>
      <c r="I385" s="264">
        <v>0</v>
      </c>
      <c r="J385" s="264">
        <v>448.38392700000003</v>
      </c>
      <c r="WZT385" s="265"/>
      <c r="WZU385" s="265"/>
      <c r="WZV385" s="265"/>
      <c r="WZW385" s="265"/>
      <c r="WZX385" s="265"/>
    </row>
    <row r="386" spans="1:19 16244:16248" ht="38.25" x14ac:dyDescent="0.2">
      <c r="B386" s="261" t="s">
        <v>691</v>
      </c>
      <c r="C386" s="266">
        <v>130</v>
      </c>
      <c r="D386" s="266">
        <v>0</v>
      </c>
      <c r="E386" s="266">
        <v>0</v>
      </c>
      <c r="F386" s="266">
        <v>130</v>
      </c>
      <c r="G386" s="266">
        <v>130</v>
      </c>
      <c r="H386" s="266">
        <v>0</v>
      </c>
      <c r="I386" s="266">
        <v>0</v>
      </c>
      <c r="J386" s="266">
        <v>130</v>
      </c>
    </row>
    <row r="387" spans="1:19 16244:16248" ht="38.25" x14ac:dyDescent="0.2">
      <c r="B387" s="261" t="s">
        <v>879</v>
      </c>
      <c r="C387" s="266">
        <v>102.4</v>
      </c>
      <c r="D387" s="266">
        <v>0</v>
      </c>
      <c r="E387" s="266">
        <v>0</v>
      </c>
      <c r="F387" s="266">
        <v>102.4</v>
      </c>
      <c r="G387" s="266">
        <v>102.4</v>
      </c>
      <c r="H387" s="266">
        <v>0</v>
      </c>
      <c r="I387" s="266">
        <v>0</v>
      </c>
      <c r="J387" s="266">
        <v>102.4</v>
      </c>
    </row>
    <row r="388" spans="1:19 16244:16248" s="263" customFormat="1" x14ac:dyDescent="0.2">
      <c r="A388" s="265"/>
      <c r="B388" s="107" t="s">
        <v>116</v>
      </c>
      <c r="C388" s="264">
        <f t="shared" ref="C388:J388" si="25">C389+C399+C400+C401</f>
        <v>6887.481041</v>
      </c>
      <c r="D388" s="264">
        <f t="shared" si="25"/>
        <v>0</v>
      </c>
      <c r="E388" s="264">
        <f t="shared" si="25"/>
        <v>566</v>
      </c>
      <c r="F388" s="264">
        <f t="shared" si="25"/>
        <v>7453.481041</v>
      </c>
      <c r="G388" s="264">
        <f t="shared" si="25"/>
        <v>7475.4776860000002</v>
      </c>
      <c r="H388" s="264">
        <f t="shared" si="25"/>
        <v>-144.5</v>
      </c>
      <c r="I388" s="264">
        <f t="shared" si="25"/>
        <v>714.66100000000006</v>
      </c>
      <c r="J388" s="264">
        <f t="shared" si="25"/>
        <v>8045.6386860000002</v>
      </c>
      <c r="WZT388" s="265"/>
      <c r="WZU388" s="265"/>
      <c r="WZV388" s="265"/>
      <c r="WZW388" s="265"/>
      <c r="WZX388" s="265"/>
    </row>
    <row r="389" spans="1:19 16244:16248" s="263" customFormat="1" x14ac:dyDescent="0.2">
      <c r="A389" s="265"/>
      <c r="B389" s="108" t="s">
        <v>117</v>
      </c>
      <c r="C389" s="140">
        <f t="shared" ref="C389:J389" si="26">SUM(C390:C398)</f>
        <v>1232.8147659999997</v>
      </c>
      <c r="D389" s="140">
        <f t="shared" si="26"/>
        <v>0</v>
      </c>
      <c r="E389" s="140">
        <f t="shared" si="26"/>
        <v>234</v>
      </c>
      <c r="F389" s="140">
        <f t="shared" si="26"/>
        <v>1466.814766</v>
      </c>
      <c r="G389" s="140">
        <f t="shared" si="26"/>
        <v>1232.8147659999997</v>
      </c>
      <c r="H389" s="140">
        <f t="shared" si="26"/>
        <v>0</v>
      </c>
      <c r="I389" s="140">
        <f t="shared" si="26"/>
        <v>234</v>
      </c>
      <c r="J389" s="140">
        <f t="shared" si="26"/>
        <v>1466.814766</v>
      </c>
      <c r="WZT389" s="265"/>
      <c r="WZU389" s="265"/>
      <c r="WZV389" s="265"/>
      <c r="WZW389" s="265"/>
      <c r="WZX389" s="265"/>
    </row>
    <row r="390" spans="1:19 16244:16248" x14ac:dyDescent="0.2">
      <c r="B390" s="258" t="s">
        <v>795</v>
      </c>
      <c r="C390" s="252">
        <v>398.42423300000002</v>
      </c>
      <c r="D390" s="252">
        <v>0</v>
      </c>
      <c r="E390" s="252">
        <v>2</v>
      </c>
      <c r="F390" s="252">
        <v>400.42423300000002</v>
      </c>
      <c r="G390" s="252">
        <v>398.42423300000002</v>
      </c>
      <c r="H390" s="252">
        <v>0</v>
      </c>
      <c r="I390" s="252">
        <v>2</v>
      </c>
      <c r="J390" s="252">
        <v>400.42423300000002</v>
      </c>
    </row>
    <row r="391" spans="1:19 16244:16248" x14ac:dyDescent="0.2">
      <c r="B391" s="258" t="s">
        <v>545</v>
      </c>
      <c r="C391" s="252">
        <v>100</v>
      </c>
      <c r="D391" s="252">
        <v>0</v>
      </c>
      <c r="E391" s="252">
        <v>0</v>
      </c>
      <c r="F391" s="252">
        <v>100</v>
      </c>
      <c r="G391" s="252">
        <v>100</v>
      </c>
      <c r="H391" s="252">
        <v>0</v>
      </c>
      <c r="I391" s="252">
        <v>0</v>
      </c>
      <c r="J391" s="252">
        <v>100</v>
      </c>
    </row>
    <row r="392" spans="1:19 16244:16248" ht="38.25" x14ac:dyDescent="0.2">
      <c r="B392" s="258" t="s">
        <v>765</v>
      </c>
      <c r="C392" s="252">
        <v>537</v>
      </c>
      <c r="D392" s="252">
        <v>0</v>
      </c>
      <c r="E392" s="252">
        <v>10</v>
      </c>
      <c r="F392" s="252">
        <v>547</v>
      </c>
      <c r="G392" s="252">
        <v>537</v>
      </c>
      <c r="H392" s="252">
        <v>0</v>
      </c>
      <c r="I392" s="252">
        <v>10</v>
      </c>
      <c r="J392" s="252">
        <v>547</v>
      </c>
      <c r="L392" s="101"/>
      <c r="M392" s="101"/>
      <c r="N392" s="101"/>
      <c r="O392" s="101"/>
      <c r="P392" s="101"/>
      <c r="Q392" s="101"/>
      <c r="R392" s="101"/>
      <c r="S392" s="101"/>
    </row>
    <row r="393" spans="1:19 16244:16248" x14ac:dyDescent="0.2">
      <c r="B393" s="258" t="s">
        <v>118</v>
      </c>
      <c r="C393" s="252">
        <v>70.526084999999995</v>
      </c>
      <c r="D393" s="252">
        <v>0</v>
      </c>
      <c r="E393" s="252">
        <v>80</v>
      </c>
      <c r="F393" s="252">
        <v>150.52608499999999</v>
      </c>
      <c r="G393" s="252">
        <v>70.526084999999995</v>
      </c>
      <c r="H393" s="252">
        <v>0</v>
      </c>
      <c r="I393" s="252">
        <v>80</v>
      </c>
      <c r="J393" s="252">
        <v>150.52608499999999</v>
      </c>
    </row>
    <row r="394" spans="1:19 16244:16248" ht="25.5" x14ac:dyDescent="0.2">
      <c r="B394" s="258" t="s">
        <v>693</v>
      </c>
      <c r="C394" s="252">
        <v>0</v>
      </c>
      <c r="D394" s="252">
        <v>0</v>
      </c>
      <c r="E394" s="252">
        <v>72</v>
      </c>
      <c r="F394" s="252">
        <v>72</v>
      </c>
      <c r="G394" s="252">
        <v>0</v>
      </c>
      <c r="H394" s="252">
        <v>0</v>
      </c>
      <c r="I394" s="252">
        <v>72</v>
      </c>
      <c r="J394" s="252">
        <v>72</v>
      </c>
    </row>
    <row r="395" spans="1:19 16244:16248" ht="25.5" x14ac:dyDescent="0.2">
      <c r="B395" s="258" t="s">
        <v>694</v>
      </c>
      <c r="C395" s="252">
        <v>19.229938000000001</v>
      </c>
      <c r="D395" s="252">
        <v>0</v>
      </c>
      <c r="E395" s="252">
        <v>0</v>
      </c>
      <c r="F395" s="252">
        <v>19.229938000000001</v>
      </c>
      <c r="G395" s="252">
        <v>19.229938000000001</v>
      </c>
      <c r="H395" s="252">
        <v>0</v>
      </c>
      <c r="I395" s="252">
        <v>0</v>
      </c>
      <c r="J395" s="252">
        <v>19.229938000000001</v>
      </c>
    </row>
    <row r="396" spans="1:19 16244:16248" x14ac:dyDescent="0.2">
      <c r="B396" s="258" t="s">
        <v>766</v>
      </c>
      <c r="C396" s="252">
        <v>77</v>
      </c>
      <c r="D396" s="252">
        <v>0</v>
      </c>
      <c r="E396" s="252">
        <v>0</v>
      </c>
      <c r="F396" s="252">
        <v>77</v>
      </c>
      <c r="G396" s="252">
        <v>77</v>
      </c>
      <c r="H396" s="252">
        <v>0</v>
      </c>
      <c r="I396" s="252">
        <v>0</v>
      </c>
      <c r="J396" s="252">
        <v>77</v>
      </c>
    </row>
    <row r="397" spans="1:19 16244:16248" ht="38.25" x14ac:dyDescent="0.2">
      <c r="B397" s="258" t="s">
        <v>764</v>
      </c>
      <c r="C397" s="252">
        <v>30</v>
      </c>
      <c r="D397" s="252">
        <v>0</v>
      </c>
      <c r="E397" s="252">
        <v>0</v>
      </c>
      <c r="F397" s="252">
        <v>30</v>
      </c>
      <c r="G397" s="252">
        <v>30</v>
      </c>
      <c r="H397" s="252">
        <v>0</v>
      </c>
      <c r="I397" s="252">
        <v>0</v>
      </c>
      <c r="J397" s="252">
        <v>30</v>
      </c>
    </row>
    <row r="398" spans="1:19 16244:16248" x14ac:dyDescent="0.2">
      <c r="B398" s="258" t="s">
        <v>564</v>
      </c>
      <c r="C398" s="252">
        <v>0.63450999999975499</v>
      </c>
      <c r="D398" s="252">
        <v>0</v>
      </c>
      <c r="E398" s="252">
        <v>70</v>
      </c>
      <c r="F398" s="252">
        <v>70.634509999999992</v>
      </c>
      <c r="G398" s="252">
        <v>0.63450999999975499</v>
      </c>
      <c r="H398" s="252">
        <v>0</v>
      </c>
      <c r="I398" s="252">
        <v>70</v>
      </c>
      <c r="J398" s="252">
        <v>70.634509999999992</v>
      </c>
    </row>
    <row r="399" spans="1:19 16244:16248" s="263" customFormat="1" x14ac:dyDescent="0.2">
      <c r="A399" s="265"/>
      <c r="B399" s="108" t="s">
        <v>119</v>
      </c>
      <c r="C399" s="140">
        <v>25.822844</v>
      </c>
      <c r="D399" s="140">
        <v>0</v>
      </c>
      <c r="E399" s="140">
        <v>0</v>
      </c>
      <c r="F399" s="140">
        <v>25.822844</v>
      </c>
      <c r="G399" s="140">
        <v>25.822844</v>
      </c>
      <c r="H399" s="140">
        <v>0</v>
      </c>
      <c r="I399" s="140">
        <v>0</v>
      </c>
      <c r="J399" s="140">
        <v>25.822844</v>
      </c>
      <c r="WZT399" s="265"/>
      <c r="WZU399" s="265"/>
      <c r="WZV399" s="265"/>
      <c r="WZW399" s="265"/>
      <c r="WZX399" s="265"/>
    </row>
    <row r="400" spans="1:19 16244:16248" s="263" customFormat="1" x14ac:dyDescent="0.2">
      <c r="A400" s="265"/>
      <c r="B400" s="262" t="s">
        <v>840</v>
      </c>
      <c r="C400" s="140">
        <v>0</v>
      </c>
      <c r="D400" s="140">
        <v>0</v>
      </c>
      <c r="E400" s="140">
        <v>0</v>
      </c>
      <c r="F400" s="140">
        <v>0</v>
      </c>
      <c r="G400" s="140">
        <v>0</v>
      </c>
      <c r="H400" s="140">
        <v>0</v>
      </c>
      <c r="I400" s="140">
        <v>0</v>
      </c>
      <c r="J400" s="140">
        <v>0</v>
      </c>
      <c r="L400" s="101"/>
      <c r="M400" s="101"/>
      <c r="N400" s="101"/>
      <c r="O400" s="101"/>
      <c r="P400" s="101"/>
      <c r="WZT400" s="265"/>
      <c r="WZU400" s="265"/>
      <c r="WZV400" s="265"/>
      <c r="WZW400" s="265"/>
      <c r="WZX400" s="265"/>
    </row>
    <row r="401" spans="1:19 16244:16248" s="263" customFormat="1" x14ac:dyDescent="0.2">
      <c r="A401" s="265"/>
      <c r="B401" s="262" t="s">
        <v>875</v>
      </c>
      <c r="C401" s="140">
        <f t="shared" ref="C401:J401" si="27">SUM(C402:C412)</f>
        <v>5628.8434310000002</v>
      </c>
      <c r="D401" s="140">
        <f t="shared" si="27"/>
        <v>0</v>
      </c>
      <c r="E401" s="140">
        <f t="shared" si="27"/>
        <v>332</v>
      </c>
      <c r="F401" s="140">
        <f t="shared" si="27"/>
        <v>5960.8434310000002</v>
      </c>
      <c r="G401" s="140">
        <f t="shared" si="27"/>
        <v>6216.8400760000004</v>
      </c>
      <c r="H401" s="140">
        <f t="shared" si="27"/>
        <v>-144.5</v>
      </c>
      <c r="I401" s="140">
        <f t="shared" si="27"/>
        <v>480.661</v>
      </c>
      <c r="J401" s="140">
        <f t="shared" si="27"/>
        <v>6553.0010760000005</v>
      </c>
      <c r="L401" s="101"/>
      <c r="M401" s="101"/>
      <c r="N401" s="101"/>
      <c r="O401" s="101"/>
      <c r="P401" s="101"/>
      <c r="WZT401" s="265"/>
      <c r="WZU401" s="265"/>
      <c r="WZV401" s="265"/>
      <c r="WZW401" s="265"/>
      <c r="WZX401" s="265"/>
    </row>
    <row r="402" spans="1:19 16244:16248" x14ac:dyDescent="0.2">
      <c r="B402" s="258" t="s">
        <v>697</v>
      </c>
      <c r="C402" s="252">
        <v>2000</v>
      </c>
      <c r="D402" s="252">
        <v>0</v>
      </c>
      <c r="E402" s="252">
        <v>0</v>
      </c>
      <c r="F402" s="252">
        <v>2000</v>
      </c>
      <c r="G402" s="252">
        <v>2000</v>
      </c>
      <c r="H402" s="252">
        <v>0</v>
      </c>
      <c r="I402" s="252">
        <v>0</v>
      </c>
      <c r="J402" s="252">
        <v>2000</v>
      </c>
      <c r="L402" s="101"/>
      <c r="M402" s="101"/>
      <c r="N402" s="101"/>
      <c r="O402" s="101"/>
      <c r="P402" s="101"/>
      <c r="Q402" s="101"/>
      <c r="R402" s="101"/>
      <c r="S402" s="101"/>
    </row>
    <row r="403" spans="1:19 16244:16248" x14ac:dyDescent="0.2">
      <c r="B403" s="258" t="s">
        <v>696</v>
      </c>
      <c r="C403" s="252">
        <v>434.40100000000001</v>
      </c>
      <c r="D403" s="252">
        <v>0</v>
      </c>
      <c r="E403" s="252">
        <v>200</v>
      </c>
      <c r="F403" s="252">
        <v>634.40100000000007</v>
      </c>
      <c r="G403" s="252">
        <v>434.40100000000001</v>
      </c>
      <c r="H403" s="252">
        <v>0</v>
      </c>
      <c r="I403" s="252">
        <v>200</v>
      </c>
      <c r="J403" s="252">
        <v>634.40100000000007</v>
      </c>
    </row>
    <row r="404" spans="1:19 16244:16248" ht="25.5" x14ac:dyDescent="0.2">
      <c r="B404" s="258" t="s">
        <v>769</v>
      </c>
      <c r="C404" s="252">
        <v>298.55702300000002</v>
      </c>
      <c r="D404" s="252">
        <v>0</v>
      </c>
      <c r="E404" s="252">
        <v>0</v>
      </c>
      <c r="F404" s="252">
        <v>298.55702300000002</v>
      </c>
      <c r="G404" s="252">
        <v>286.05702300000002</v>
      </c>
      <c r="H404" s="252">
        <v>0</v>
      </c>
      <c r="I404" s="252">
        <v>0</v>
      </c>
      <c r="J404" s="252">
        <v>286.05702300000002</v>
      </c>
    </row>
    <row r="405" spans="1:19 16244:16248" ht="25.5" x14ac:dyDescent="0.2">
      <c r="B405" s="258" t="s">
        <v>565</v>
      </c>
      <c r="C405" s="252">
        <v>83.4</v>
      </c>
      <c r="D405" s="252">
        <v>0</v>
      </c>
      <c r="E405" s="252">
        <v>0</v>
      </c>
      <c r="F405" s="252">
        <v>83.4</v>
      </c>
      <c r="G405" s="252">
        <v>83.4</v>
      </c>
      <c r="H405" s="252">
        <v>0</v>
      </c>
      <c r="I405" s="252">
        <v>0</v>
      </c>
      <c r="J405" s="252">
        <v>83.4</v>
      </c>
    </row>
    <row r="406" spans="1:19 16244:16248" ht="25.5" x14ac:dyDescent="0.2">
      <c r="B406" s="258" t="s">
        <v>699</v>
      </c>
      <c r="C406" s="252">
        <v>1420</v>
      </c>
      <c r="D406" s="252">
        <v>0</v>
      </c>
      <c r="E406" s="252">
        <v>0</v>
      </c>
      <c r="F406" s="252">
        <v>1420</v>
      </c>
      <c r="G406" s="252">
        <v>1420</v>
      </c>
      <c r="H406" s="252">
        <v>0</v>
      </c>
      <c r="I406" s="252">
        <v>0</v>
      </c>
      <c r="J406" s="252">
        <v>1420</v>
      </c>
      <c r="L406" s="101"/>
      <c r="M406" s="101"/>
      <c r="N406" s="101"/>
      <c r="O406" s="101"/>
      <c r="P406" s="101"/>
      <c r="Q406" s="101"/>
      <c r="R406" s="101"/>
      <c r="S406" s="101"/>
    </row>
    <row r="407" spans="1:19 16244:16248" x14ac:dyDescent="0.2">
      <c r="B407" s="258" t="s">
        <v>698</v>
      </c>
      <c r="C407" s="252">
        <v>601.35000600000001</v>
      </c>
      <c r="D407" s="252">
        <v>0</v>
      </c>
      <c r="E407" s="252">
        <v>0</v>
      </c>
      <c r="F407" s="252">
        <v>601.35000600000001</v>
      </c>
      <c r="G407" s="252">
        <v>609.21457799999996</v>
      </c>
      <c r="H407" s="252">
        <v>0</v>
      </c>
      <c r="I407" s="252">
        <v>0</v>
      </c>
      <c r="J407" s="252">
        <v>609.21457799999996</v>
      </c>
      <c r="L407" s="101"/>
      <c r="M407" s="101"/>
      <c r="N407" s="101"/>
      <c r="O407" s="101"/>
      <c r="P407" s="101"/>
    </row>
    <row r="408" spans="1:19 16244:16248" ht="25.5" x14ac:dyDescent="0.2">
      <c r="B408" s="258" t="s">
        <v>767</v>
      </c>
      <c r="C408" s="252">
        <v>744</v>
      </c>
      <c r="D408" s="252">
        <v>0</v>
      </c>
      <c r="E408" s="252">
        <v>0</v>
      </c>
      <c r="F408" s="252">
        <v>744</v>
      </c>
      <c r="G408" s="252">
        <v>744</v>
      </c>
      <c r="H408" s="252">
        <v>0</v>
      </c>
      <c r="I408" s="252">
        <v>0</v>
      </c>
      <c r="J408" s="252">
        <v>744</v>
      </c>
      <c r="L408" s="101"/>
      <c r="M408" s="101"/>
      <c r="N408" s="101"/>
      <c r="O408" s="101"/>
      <c r="P408" s="101"/>
    </row>
    <row r="409" spans="1:19 16244:16248" x14ac:dyDescent="0.2">
      <c r="B409" s="258" t="s">
        <v>700</v>
      </c>
      <c r="C409" s="252">
        <v>0</v>
      </c>
      <c r="D409" s="252">
        <v>0</v>
      </c>
      <c r="E409" s="252">
        <v>100</v>
      </c>
      <c r="F409" s="252">
        <v>100</v>
      </c>
      <c r="G409" s="252">
        <v>0</v>
      </c>
      <c r="H409" s="252">
        <v>0</v>
      </c>
      <c r="I409" s="252">
        <v>100</v>
      </c>
      <c r="J409" s="252">
        <v>100</v>
      </c>
      <c r="L409" s="101"/>
      <c r="M409" s="101"/>
      <c r="N409" s="101"/>
      <c r="O409" s="101"/>
      <c r="P409" s="101"/>
    </row>
    <row r="410" spans="1:19 16244:16248" ht="40.5" customHeight="1" x14ac:dyDescent="0.2">
      <c r="B410" s="258" t="s">
        <v>770</v>
      </c>
      <c r="C410" s="252">
        <v>35</v>
      </c>
      <c r="D410" s="252">
        <v>0</v>
      </c>
      <c r="E410" s="252">
        <v>30</v>
      </c>
      <c r="F410" s="252">
        <v>65</v>
      </c>
      <c r="G410" s="252">
        <v>35</v>
      </c>
      <c r="H410" s="252">
        <v>0</v>
      </c>
      <c r="I410" s="252">
        <v>30</v>
      </c>
      <c r="J410" s="252">
        <v>65</v>
      </c>
    </row>
    <row r="411" spans="1:19 16244:16248" ht="25.5" x14ac:dyDescent="0.2">
      <c r="B411" s="258" t="s">
        <v>901</v>
      </c>
      <c r="C411" s="252">
        <v>0</v>
      </c>
      <c r="D411" s="252">
        <v>0</v>
      </c>
      <c r="E411" s="252">
        <v>0</v>
      </c>
      <c r="F411" s="252">
        <v>0</v>
      </c>
      <c r="G411" s="252">
        <v>592.63207299999999</v>
      </c>
      <c r="H411" s="252">
        <v>-144.5</v>
      </c>
      <c r="I411" s="252">
        <v>148.661</v>
      </c>
      <c r="J411" s="252">
        <v>596.79307300000005</v>
      </c>
    </row>
    <row r="412" spans="1:19 16244:16248" x14ac:dyDescent="0.2">
      <c r="B412" s="258" t="s">
        <v>120</v>
      </c>
      <c r="C412" s="252">
        <v>12.135402000000795</v>
      </c>
      <c r="D412" s="252">
        <v>0</v>
      </c>
      <c r="E412" s="252">
        <v>2</v>
      </c>
      <c r="F412" s="252">
        <v>14.135402000000795</v>
      </c>
      <c r="G412" s="252">
        <v>12.135402000000795</v>
      </c>
      <c r="H412" s="252">
        <v>0</v>
      </c>
      <c r="I412" s="252">
        <v>2</v>
      </c>
      <c r="J412" s="252">
        <v>14.135402000000795</v>
      </c>
    </row>
    <row r="413" spans="1:19 16244:16248" s="263" customFormat="1" x14ac:dyDescent="0.2">
      <c r="A413" s="265"/>
      <c r="B413" s="107" t="s">
        <v>121</v>
      </c>
      <c r="C413" s="264">
        <f t="shared" ref="C413:J413" si="28">SUM(C414:C419)</f>
        <v>2213.44</v>
      </c>
      <c r="D413" s="264">
        <f t="shared" si="28"/>
        <v>0</v>
      </c>
      <c r="E413" s="264">
        <f t="shared" si="28"/>
        <v>180</v>
      </c>
      <c r="F413" s="264">
        <f t="shared" si="28"/>
        <v>2393.44</v>
      </c>
      <c r="G413" s="264">
        <f t="shared" si="28"/>
        <v>9213.44</v>
      </c>
      <c r="H413" s="264">
        <f t="shared" si="28"/>
        <v>0</v>
      </c>
      <c r="I413" s="264">
        <f t="shared" si="28"/>
        <v>180</v>
      </c>
      <c r="J413" s="264">
        <f t="shared" si="28"/>
        <v>9393.44</v>
      </c>
      <c r="WZT413" s="265"/>
      <c r="WZU413" s="265"/>
      <c r="WZV413" s="265"/>
      <c r="WZW413" s="265"/>
      <c r="WZX413" s="265"/>
    </row>
    <row r="414" spans="1:19 16244:16248" ht="25.5" x14ac:dyDescent="0.2">
      <c r="B414" s="120" t="s">
        <v>566</v>
      </c>
      <c r="C414" s="338">
        <v>1800</v>
      </c>
      <c r="D414" s="338">
        <v>0</v>
      </c>
      <c r="E414" s="338">
        <v>0</v>
      </c>
      <c r="F414" s="338">
        <v>1800</v>
      </c>
      <c r="G414" s="338">
        <v>1800</v>
      </c>
      <c r="H414" s="338">
        <v>0</v>
      </c>
      <c r="I414" s="338">
        <v>0</v>
      </c>
      <c r="J414" s="338">
        <v>1800</v>
      </c>
      <c r="L414" s="101"/>
      <c r="M414" s="101"/>
      <c r="N414" s="101"/>
      <c r="O414" s="101"/>
      <c r="P414" s="101"/>
      <c r="Q414" s="101"/>
      <c r="R414" s="101"/>
      <c r="S414" s="101"/>
    </row>
    <row r="415" spans="1:19 16244:16248" x14ac:dyDescent="0.2">
      <c r="B415" s="120" t="s">
        <v>584</v>
      </c>
      <c r="C415" s="338">
        <v>317</v>
      </c>
      <c r="D415" s="338">
        <v>0</v>
      </c>
      <c r="E415" s="338">
        <v>0</v>
      </c>
      <c r="F415" s="338">
        <v>317</v>
      </c>
      <c r="G415" s="338">
        <v>317</v>
      </c>
      <c r="H415" s="338">
        <v>0</v>
      </c>
      <c r="I415" s="338">
        <v>0</v>
      </c>
      <c r="J415" s="338">
        <v>317</v>
      </c>
      <c r="L415" s="101"/>
      <c r="M415" s="101"/>
      <c r="N415" s="101"/>
      <c r="O415" s="101"/>
      <c r="P415" s="101"/>
    </row>
    <row r="416" spans="1:19 16244:16248" ht="25.5" x14ac:dyDescent="0.2">
      <c r="B416" s="120" t="s">
        <v>494</v>
      </c>
      <c r="C416" s="338">
        <v>91.44</v>
      </c>
      <c r="D416" s="338">
        <v>0</v>
      </c>
      <c r="E416" s="338">
        <v>0</v>
      </c>
      <c r="F416" s="338">
        <v>91.44</v>
      </c>
      <c r="G416" s="338">
        <v>91.44</v>
      </c>
      <c r="H416" s="338">
        <v>0</v>
      </c>
      <c r="I416" s="338">
        <v>0</v>
      </c>
      <c r="J416" s="338">
        <v>91.44</v>
      </c>
      <c r="L416" s="101"/>
      <c r="M416" s="101"/>
      <c r="N416" s="101"/>
      <c r="O416" s="101"/>
      <c r="P416" s="101"/>
    </row>
    <row r="417" spans="1:16 16244:16248" x14ac:dyDescent="0.2">
      <c r="B417" s="120" t="s">
        <v>546</v>
      </c>
      <c r="C417" s="338">
        <v>0</v>
      </c>
      <c r="D417" s="338">
        <v>0</v>
      </c>
      <c r="E417" s="338">
        <v>120</v>
      </c>
      <c r="F417" s="338">
        <v>120</v>
      </c>
      <c r="G417" s="338">
        <v>0</v>
      </c>
      <c r="H417" s="338">
        <v>0</v>
      </c>
      <c r="I417" s="338">
        <v>120</v>
      </c>
      <c r="J417" s="338">
        <v>120</v>
      </c>
      <c r="L417" s="101"/>
      <c r="M417" s="101"/>
      <c r="N417" s="101"/>
      <c r="O417" s="101"/>
      <c r="P417" s="101"/>
    </row>
    <row r="418" spans="1:16 16244:16248" x14ac:dyDescent="0.2">
      <c r="B418" s="120" t="s">
        <v>701</v>
      </c>
      <c r="C418" s="338">
        <v>0</v>
      </c>
      <c r="D418" s="338">
        <v>0</v>
      </c>
      <c r="E418" s="338">
        <v>0</v>
      </c>
      <c r="F418" s="338">
        <v>0</v>
      </c>
      <c r="G418" s="338">
        <v>7000</v>
      </c>
      <c r="H418" s="338">
        <v>0</v>
      </c>
      <c r="I418" s="338">
        <v>0</v>
      </c>
      <c r="J418" s="338">
        <v>7000</v>
      </c>
      <c r="L418" s="101"/>
      <c r="M418" s="101"/>
      <c r="N418" s="101"/>
      <c r="O418" s="101"/>
      <c r="P418" s="101"/>
    </row>
    <row r="419" spans="1:16 16244:16248" x14ac:dyDescent="0.2">
      <c r="B419" s="120" t="s">
        <v>711</v>
      </c>
      <c r="C419" s="266">
        <v>5</v>
      </c>
      <c r="D419" s="266">
        <v>0</v>
      </c>
      <c r="E419" s="266">
        <v>60</v>
      </c>
      <c r="F419" s="266">
        <v>65</v>
      </c>
      <c r="G419" s="266">
        <v>5</v>
      </c>
      <c r="H419" s="266">
        <v>0</v>
      </c>
      <c r="I419" s="266">
        <v>60</v>
      </c>
      <c r="J419" s="266">
        <v>65</v>
      </c>
      <c r="L419" s="101"/>
      <c r="M419" s="101"/>
      <c r="N419" s="101"/>
      <c r="O419" s="101"/>
      <c r="P419" s="101"/>
    </row>
    <row r="420" spans="1:16 16244:16248" s="263" customFormat="1" x14ac:dyDescent="0.2">
      <c r="A420" s="265"/>
      <c r="B420" s="107" t="s">
        <v>123</v>
      </c>
      <c r="C420" s="264">
        <f t="shared" ref="C420:J420" si="29">C274+C287+C348+C352+C383+C385+C388+C413</f>
        <v>60268.160403000016</v>
      </c>
      <c r="D420" s="264">
        <f t="shared" si="29"/>
        <v>8.6</v>
      </c>
      <c r="E420" s="264">
        <f t="shared" si="29"/>
        <v>55574.64523799999</v>
      </c>
      <c r="F420" s="264">
        <f t="shared" si="29"/>
        <v>115851.40564100002</v>
      </c>
      <c r="G420" s="264">
        <f t="shared" si="29"/>
        <v>63582.688323000002</v>
      </c>
      <c r="H420" s="264">
        <f t="shared" si="29"/>
        <v>-135.9</v>
      </c>
      <c r="I420" s="264">
        <f t="shared" si="29"/>
        <v>51223.306237999997</v>
      </c>
      <c r="J420" s="264">
        <f t="shared" si="29"/>
        <v>114670.09456100001</v>
      </c>
      <c r="WZT420" s="265"/>
      <c r="WZU420" s="265"/>
      <c r="WZV420" s="265"/>
      <c r="WZW420" s="265"/>
      <c r="WZX420" s="265"/>
    </row>
    <row r="421" spans="1:16 16244:16248" s="263" customFormat="1" x14ac:dyDescent="0.2">
      <c r="A421" s="265"/>
      <c r="B421" s="107" t="s">
        <v>814</v>
      </c>
      <c r="C421" s="264">
        <f t="shared" ref="C421:J421" si="30">C420+C270</f>
        <v>687627.13015699992</v>
      </c>
      <c r="D421" s="264">
        <f t="shared" si="30"/>
        <v>-331.01019999999994</v>
      </c>
      <c r="E421" s="264">
        <f t="shared" si="30"/>
        <v>71827.58527299999</v>
      </c>
      <c r="F421" s="264">
        <f t="shared" si="30"/>
        <v>759123.7052300002</v>
      </c>
      <c r="G421" s="264">
        <f t="shared" si="30"/>
        <v>701258.72195599996</v>
      </c>
      <c r="H421" s="264">
        <f t="shared" si="30"/>
        <v>-475.51019999999994</v>
      </c>
      <c r="I421" s="264">
        <f t="shared" si="30"/>
        <v>67476.246272999997</v>
      </c>
      <c r="J421" s="264">
        <f t="shared" si="30"/>
        <v>768259.45802899997</v>
      </c>
      <c r="WZT421" s="265"/>
      <c r="WZU421" s="265"/>
      <c r="WZV421" s="265"/>
      <c r="WZW421" s="265"/>
      <c r="WZX421" s="265"/>
    </row>
    <row r="422" spans="1:16 16244:16248" s="263" customFormat="1" x14ac:dyDescent="0.2">
      <c r="A422" s="265"/>
      <c r="B422" s="107" t="s">
        <v>815</v>
      </c>
      <c r="C422" s="264">
        <f t="shared" ref="C422:J422" si="31">C421-C219</f>
        <v>605220.86912699998</v>
      </c>
      <c r="D422" s="264">
        <f t="shared" si="31"/>
        <v>-331.01019999999994</v>
      </c>
      <c r="E422" s="264">
        <f t="shared" si="31"/>
        <v>71827.58527299999</v>
      </c>
      <c r="F422" s="264">
        <f t="shared" si="31"/>
        <v>676717.44420000026</v>
      </c>
      <c r="G422" s="264">
        <f t="shared" si="31"/>
        <v>618852.46092600003</v>
      </c>
      <c r="H422" s="264">
        <f t="shared" si="31"/>
        <v>-475.51019999999994</v>
      </c>
      <c r="I422" s="264">
        <f t="shared" si="31"/>
        <v>67476.246272999997</v>
      </c>
      <c r="J422" s="264">
        <f t="shared" si="31"/>
        <v>685853.19699899992</v>
      </c>
      <c r="WZT422" s="265"/>
      <c r="WZU422" s="265"/>
      <c r="WZV422" s="265"/>
      <c r="WZW422" s="265"/>
      <c r="WZX422" s="265"/>
    </row>
    <row r="423" spans="1:16 16244:16248" s="263" customFormat="1" x14ac:dyDescent="0.2">
      <c r="A423" s="265"/>
      <c r="B423" s="107" t="s">
        <v>124</v>
      </c>
      <c r="C423" s="264">
        <f t="shared" ref="C423:J423" si="32">SUM(C424:C430)</f>
        <v>274296.88073199999</v>
      </c>
      <c r="D423" s="264">
        <f t="shared" si="32"/>
        <v>0</v>
      </c>
      <c r="E423" s="264">
        <f t="shared" si="32"/>
        <v>0</v>
      </c>
      <c r="F423" s="264">
        <f t="shared" si="32"/>
        <v>274296.88073199999</v>
      </c>
      <c r="G423" s="264">
        <f t="shared" si="32"/>
        <v>274296.88073199999</v>
      </c>
      <c r="H423" s="264">
        <f t="shared" si="32"/>
        <v>0</v>
      </c>
      <c r="I423" s="264">
        <f t="shared" si="32"/>
        <v>0</v>
      </c>
      <c r="J423" s="264">
        <f t="shared" si="32"/>
        <v>274296.88073199999</v>
      </c>
      <c r="WZT423" s="265"/>
      <c r="WZU423" s="265"/>
      <c r="WZV423" s="265"/>
      <c r="WZW423" s="265"/>
      <c r="WZX423" s="265"/>
    </row>
    <row r="424" spans="1:16 16244:16248" x14ac:dyDescent="0.2">
      <c r="B424" s="255" t="s">
        <v>129</v>
      </c>
      <c r="C424" s="266">
        <v>272003.00000000006</v>
      </c>
      <c r="D424" s="266">
        <v>0</v>
      </c>
      <c r="E424" s="266">
        <v>0</v>
      </c>
      <c r="F424" s="266">
        <v>272003.00000000006</v>
      </c>
      <c r="G424" s="266">
        <v>272003.00000000006</v>
      </c>
      <c r="H424" s="266">
        <v>0</v>
      </c>
      <c r="I424" s="266">
        <v>0</v>
      </c>
      <c r="J424" s="266">
        <v>272003.00000000006</v>
      </c>
      <c r="L424" s="117"/>
      <c r="M424" s="117"/>
      <c r="N424" s="117"/>
    </row>
    <row r="425" spans="1:16 16244:16248" x14ac:dyDescent="0.2">
      <c r="B425" s="255" t="s">
        <v>772</v>
      </c>
      <c r="C425" s="266">
        <v>951.58251199999995</v>
      </c>
      <c r="D425" s="266">
        <v>0</v>
      </c>
      <c r="E425" s="266">
        <v>0</v>
      </c>
      <c r="F425" s="266">
        <v>951.58251199999995</v>
      </c>
      <c r="G425" s="266">
        <v>951.58251199999995</v>
      </c>
      <c r="H425" s="266">
        <v>0</v>
      </c>
      <c r="I425" s="266">
        <v>0</v>
      </c>
      <c r="J425" s="266">
        <v>951.58251199999995</v>
      </c>
    </row>
    <row r="426" spans="1:16 16244:16248" x14ac:dyDescent="0.2">
      <c r="B426" s="255" t="s">
        <v>126</v>
      </c>
      <c r="C426" s="266">
        <v>730.90801999999996</v>
      </c>
      <c r="D426" s="266">
        <v>0</v>
      </c>
      <c r="E426" s="266">
        <v>0</v>
      </c>
      <c r="F426" s="266">
        <v>730.90801999999996</v>
      </c>
      <c r="G426" s="266">
        <v>730.90801999999996</v>
      </c>
      <c r="H426" s="266">
        <v>0</v>
      </c>
      <c r="I426" s="266">
        <v>0</v>
      </c>
      <c r="J426" s="266">
        <v>730.90801999999996</v>
      </c>
    </row>
    <row r="427" spans="1:16 16244:16248" x14ac:dyDescent="0.2">
      <c r="B427" s="255" t="s">
        <v>128</v>
      </c>
      <c r="C427" s="266">
        <v>600</v>
      </c>
      <c r="D427" s="266">
        <v>0</v>
      </c>
      <c r="E427" s="266">
        <v>0</v>
      </c>
      <c r="F427" s="266">
        <v>600</v>
      </c>
      <c r="G427" s="266">
        <v>600</v>
      </c>
      <c r="H427" s="266">
        <v>0</v>
      </c>
      <c r="I427" s="266">
        <v>0</v>
      </c>
      <c r="J427" s="266">
        <v>600</v>
      </c>
    </row>
    <row r="428" spans="1:16 16244:16248" x14ac:dyDescent="0.2">
      <c r="B428" s="255" t="s">
        <v>13</v>
      </c>
      <c r="C428" s="266">
        <v>6.92</v>
      </c>
      <c r="D428" s="266">
        <v>0</v>
      </c>
      <c r="E428" s="266">
        <v>0</v>
      </c>
      <c r="F428" s="266">
        <v>6.92</v>
      </c>
      <c r="G428" s="266">
        <v>6.92</v>
      </c>
      <c r="H428" s="266">
        <v>0</v>
      </c>
      <c r="I428" s="266">
        <v>0</v>
      </c>
      <c r="J428" s="266">
        <v>6.92</v>
      </c>
    </row>
    <row r="429" spans="1:16 16244:16248" x14ac:dyDescent="0.2">
      <c r="B429" s="255" t="s">
        <v>127</v>
      </c>
      <c r="C429" s="266">
        <v>4.3701999999999996</v>
      </c>
      <c r="D429" s="266">
        <v>0</v>
      </c>
      <c r="E429" s="266">
        <v>0</v>
      </c>
      <c r="F429" s="266">
        <v>4.3701999999999996</v>
      </c>
      <c r="G429" s="266">
        <v>4.3701999999999996</v>
      </c>
      <c r="H429" s="266">
        <v>0</v>
      </c>
      <c r="I429" s="266">
        <v>0</v>
      </c>
      <c r="J429" s="266">
        <v>4.3701999999999996</v>
      </c>
    </row>
    <row r="430" spans="1:16 16244:16248" x14ac:dyDescent="0.2">
      <c r="B430" s="255" t="s">
        <v>585</v>
      </c>
      <c r="C430" s="266">
        <v>0.1</v>
      </c>
      <c r="D430" s="266">
        <v>0</v>
      </c>
      <c r="E430" s="266">
        <v>0</v>
      </c>
      <c r="F430" s="266">
        <v>0.1</v>
      </c>
      <c r="G430" s="266">
        <v>0.1</v>
      </c>
      <c r="H430" s="266">
        <v>0</v>
      </c>
      <c r="I430" s="266">
        <v>0</v>
      </c>
      <c r="J430" s="266">
        <v>0.1</v>
      </c>
    </row>
    <row r="431" spans="1:16 16244:16248" s="263" customFormat="1" x14ac:dyDescent="0.2">
      <c r="A431" s="265"/>
      <c r="B431" s="107" t="s">
        <v>130</v>
      </c>
      <c r="C431" s="264">
        <f>+C421+C423</f>
        <v>961924.01088899991</v>
      </c>
      <c r="D431" s="264">
        <f t="shared" ref="D431:J431" si="33">+D421+D423</f>
        <v>-331.01019999999994</v>
      </c>
      <c r="E431" s="264">
        <f t="shared" si="33"/>
        <v>71827.58527299999</v>
      </c>
      <c r="F431" s="264">
        <f t="shared" si="33"/>
        <v>1033420.5859620002</v>
      </c>
      <c r="G431" s="264">
        <f t="shared" si="33"/>
        <v>975555.60268799996</v>
      </c>
      <c r="H431" s="264">
        <f t="shared" si="33"/>
        <v>-475.51019999999994</v>
      </c>
      <c r="I431" s="264">
        <f t="shared" si="33"/>
        <v>67476.246272999997</v>
      </c>
      <c r="J431" s="264">
        <f t="shared" si="33"/>
        <v>1042556.338761</v>
      </c>
      <c r="WZT431" s="265"/>
      <c r="WZU431" s="265"/>
      <c r="WZV431" s="265"/>
      <c r="WZW431" s="265"/>
      <c r="WZX431" s="265"/>
    </row>
    <row r="432" spans="1:16 16244:16248" ht="39.75" customHeight="1" x14ac:dyDescent="0.2">
      <c r="B432" s="440" t="s">
        <v>708</v>
      </c>
      <c r="C432" s="440"/>
      <c r="D432" s="440"/>
      <c r="E432" s="440"/>
      <c r="F432" s="440"/>
      <c r="G432" s="440"/>
      <c r="H432" s="440"/>
      <c r="I432" s="440"/>
      <c r="J432" s="440"/>
    </row>
    <row r="433" spans="2:10" x14ac:dyDescent="0.2">
      <c r="C433" s="102"/>
      <c r="D433" s="102"/>
      <c r="E433" s="102"/>
      <c r="F433" s="186"/>
      <c r="G433" s="102"/>
      <c r="H433" s="102"/>
      <c r="I433" s="102"/>
      <c r="J433" s="186"/>
    </row>
    <row r="434" spans="2:10" x14ac:dyDescent="0.2">
      <c r="B434" s="265"/>
      <c r="I434" s="1"/>
      <c r="J434" s="122"/>
    </row>
    <row r="435" spans="2:10" x14ac:dyDescent="0.2">
      <c r="B435" s="265"/>
      <c r="C435" s="377"/>
      <c r="D435" s="377"/>
      <c r="E435" s="377"/>
      <c r="F435" s="377"/>
      <c r="G435" s="377"/>
      <c r="H435" s="377"/>
      <c r="I435" s="377"/>
      <c r="J435" s="377"/>
    </row>
    <row r="436" spans="2:10" x14ac:dyDescent="0.2">
      <c r="B436" s="265"/>
      <c r="C436" s="121"/>
      <c r="D436" s="121"/>
      <c r="E436" s="121"/>
      <c r="F436" s="121"/>
      <c r="G436" s="121"/>
      <c r="H436" s="121"/>
      <c r="I436" s="121"/>
      <c r="J436" s="121"/>
    </row>
    <row r="437" spans="2:10" x14ac:dyDescent="0.2">
      <c r="B437" s="265"/>
      <c r="D437" s="128"/>
      <c r="E437" s="128"/>
      <c r="F437" s="1"/>
      <c r="J437" s="1"/>
    </row>
    <row r="439" spans="2:10" x14ac:dyDescent="0.2">
      <c r="B439" s="265"/>
      <c r="C439" s="102"/>
      <c r="D439" s="102"/>
      <c r="E439" s="102"/>
      <c r="G439" s="102"/>
      <c r="H439" s="102"/>
      <c r="I439" s="102"/>
    </row>
  </sheetData>
  <sortState ref="B407:J413">
    <sortCondition descending="1" ref="F407:F413"/>
  </sortState>
  <mergeCells count="5">
    <mergeCell ref="B432:J432"/>
    <mergeCell ref="C2:F2"/>
    <mergeCell ref="G2:J2"/>
    <mergeCell ref="C272:F272"/>
    <mergeCell ref="G272:J272"/>
  </mergeCells>
  <printOptions horizontalCentered="1"/>
  <pageMargins left="0" right="0" top="0" bottom="0" header="0.31496062992125984" footer="0.31496062992125984"/>
  <pageSetup paperSize="9" scale="80" orientation="landscape" r:id="rId1"/>
  <rowBreaks count="9" manualBreakCount="9">
    <brk id="50" min="1" max="9" man="1"/>
    <brk id="114" min="1" max="9" man="1"/>
    <brk id="160" min="1" max="9" man="1"/>
    <brk id="207" min="1" max="9" man="1"/>
    <brk id="305" min="1" max="9" man="1"/>
    <brk id="323" min="1" max="9" man="1"/>
    <brk id="358" min="1" max="9" man="1"/>
    <brk id="385" max="16383" man="1"/>
    <brk id="412" max="16383" man="1"/>
  </rowBreaks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X424"/>
  <sheetViews>
    <sheetView zoomScaleNormal="100" workbookViewId="0">
      <pane ySplit="3" topLeftCell="A4" activePane="bottomLeft" state="frozen"/>
      <selection activeCell="BA57" sqref="BA57"/>
      <selection pane="bottomLeft" activeCell="G10" sqref="G10"/>
    </sheetView>
  </sheetViews>
  <sheetFormatPr defaultColWidth="10.7109375" defaultRowHeight="12.75" x14ac:dyDescent="0.2"/>
  <cols>
    <col min="1" max="1" width="4.7109375" style="265" customWidth="1"/>
    <col min="2" max="2" width="50.28515625" style="110" customWidth="1"/>
    <col min="3" max="3" width="12.5703125" style="263" customWidth="1"/>
    <col min="4" max="4" width="14.140625" style="263" customWidth="1"/>
    <col min="5" max="5" width="12.5703125" style="263" customWidth="1"/>
    <col min="6" max="6" width="13.7109375" style="263" customWidth="1"/>
    <col min="7" max="7" width="12.5703125" style="263" customWidth="1"/>
    <col min="8" max="8" width="14.140625" style="263" customWidth="1"/>
    <col min="9" max="9" width="12.5703125" style="263" customWidth="1"/>
    <col min="10" max="10" width="14.28515625" style="263" customWidth="1"/>
    <col min="11" max="11" width="12.7109375" style="265" customWidth="1"/>
    <col min="12" max="16384" width="10.7109375" style="265"/>
  </cols>
  <sheetData>
    <row r="1" spans="1:10 16244:16248" ht="16.5" customHeight="1" x14ac:dyDescent="0.2">
      <c r="A1" s="265" t="s">
        <v>821</v>
      </c>
      <c r="B1" s="116" t="s">
        <v>704</v>
      </c>
      <c r="C1" s="116"/>
      <c r="D1" s="116"/>
      <c r="E1" s="116"/>
      <c r="F1" s="116"/>
      <c r="G1" s="116"/>
      <c r="H1" s="116"/>
      <c r="I1" s="116"/>
      <c r="J1" s="116"/>
    </row>
    <row r="2" spans="1:10 16244:16248" s="263" customFormat="1" ht="18" customHeight="1" x14ac:dyDescent="0.2">
      <c r="A2" s="265"/>
      <c r="B2" s="109"/>
      <c r="C2" s="441" t="s">
        <v>613</v>
      </c>
      <c r="D2" s="442"/>
      <c r="E2" s="442"/>
      <c r="F2" s="443"/>
      <c r="G2" s="441" t="s">
        <v>614</v>
      </c>
      <c r="H2" s="442"/>
      <c r="I2" s="442"/>
      <c r="J2" s="443"/>
      <c r="WZT2" s="265"/>
      <c r="WZU2" s="265"/>
      <c r="WZV2" s="265"/>
      <c r="WZW2" s="265"/>
      <c r="WZX2" s="265"/>
    </row>
    <row r="3" spans="1:10 16244:16248" s="263" customFormat="1" ht="88.5" customHeight="1" x14ac:dyDescent="0.2">
      <c r="A3" s="265"/>
      <c r="B3" s="316" t="s">
        <v>0</v>
      </c>
      <c r="C3" s="6" t="s">
        <v>624</v>
      </c>
      <c r="D3" s="317" t="s">
        <v>707</v>
      </c>
      <c r="E3" s="6" t="s">
        <v>498</v>
      </c>
      <c r="F3" s="6" t="s">
        <v>703</v>
      </c>
      <c r="G3" s="6" t="s">
        <v>624</v>
      </c>
      <c r="H3" s="317" t="s">
        <v>707</v>
      </c>
      <c r="I3" s="6" t="s">
        <v>498</v>
      </c>
      <c r="J3" s="6" t="s">
        <v>703</v>
      </c>
      <c r="WZT3" s="265"/>
      <c r="WZU3" s="265"/>
      <c r="WZV3" s="265"/>
      <c r="WZW3" s="265"/>
      <c r="WZX3" s="265"/>
    </row>
    <row r="4" spans="1:10 16244:16248" s="263" customFormat="1" x14ac:dyDescent="0.2">
      <c r="A4" s="265"/>
      <c r="B4" s="107" t="s">
        <v>1</v>
      </c>
      <c r="C4" s="264">
        <f>C5+C6+C7+C8+C9+C11</f>
        <v>94719.294787000006</v>
      </c>
      <c r="D4" s="264">
        <f t="shared" ref="D4:J4" si="0">D5+D6+D7+D8+D9+D11</f>
        <v>0</v>
      </c>
      <c r="E4" s="264">
        <f t="shared" si="0"/>
        <v>1669.765222</v>
      </c>
      <c r="F4" s="264">
        <f t="shared" si="0"/>
        <v>96389.060009000008</v>
      </c>
      <c r="G4" s="264">
        <f t="shared" si="0"/>
        <v>94674.102109000014</v>
      </c>
      <c r="H4" s="264">
        <f t="shared" si="0"/>
        <v>0</v>
      </c>
      <c r="I4" s="264">
        <f t="shared" si="0"/>
        <v>1669.765222</v>
      </c>
      <c r="J4" s="264">
        <f t="shared" si="0"/>
        <v>96343.867331000016</v>
      </c>
      <c r="WZT4" s="265"/>
      <c r="WZU4" s="265"/>
      <c r="WZV4" s="265"/>
      <c r="WZW4" s="265"/>
      <c r="WZX4" s="265"/>
    </row>
    <row r="5" spans="1:10 16244:16248" s="263" customFormat="1" x14ac:dyDescent="0.2">
      <c r="A5" s="265"/>
      <c r="B5" s="312" t="s">
        <v>2</v>
      </c>
      <c r="C5" s="252">
        <v>60439.034191000013</v>
      </c>
      <c r="D5" s="252">
        <v>0</v>
      </c>
      <c r="E5" s="252">
        <v>776.48532100000011</v>
      </c>
      <c r="F5" s="252">
        <v>61215.519512000013</v>
      </c>
      <c r="G5" s="252">
        <v>60418.28762000001</v>
      </c>
      <c r="H5" s="252">
        <v>0</v>
      </c>
      <c r="I5" s="252">
        <v>776.48532100000011</v>
      </c>
      <c r="J5" s="252">
        <v>61194.77294100001</v>
      </c>
      <c r="WZT5" s="265"/>
      <c r="WZU5" s="265"/>
      <c r="WZV5" s="265"/>
      <c r="WZW5" s="265"/>
      <c r="WZX5" s="265"/>
    </row>
    <row r="6" spans="1:10 16244:16248" s="263" customFormat="1" x14ac:dyDescent="0.2">
      <c r="A6" s="265"/>
      <c r="B6" s="312" t="s">
        <v>3</v>
      </c>
      <c r="C6" s="252">
        <v>3831.063967</v>
      </c>
      <c r="D6" s="252">
        <v>0</v>
      </c>
      <c r="E6" s="252">
        <v>416.6</v>
      </c>
      <c r="F6" s="252">
        <v>4247.6639670000004</v>
      </c>
      <c r="G6" s="252">
        <v>3831.063967</v>
      </c>
      <c r="H6" s="252">
        <v>0</v>
      </c>
      <c r="I6" s="252">
        <v>416.6</v>
      </c>
      <c r="J6" s="252">
        <v>4247.6639670000004</v>
      </c>
      <c r="WZT6" s="265"/>
      <c r="WZU6" s="265"/>
      <c r="WZV6" s="265"/>
      <c r="WZW6" s="265"/>
      <c r="WZX6" s="265"/>
    </row>
    <row r="7" spans="1:10 16244:16248" s="263" customFormat="1" ht="25.5" x14ac:dyDescent="0.2">
      <c r="A7" s="265"/>
      <c r="B7" s="312" t="s">
        <v>555</v>
      </c>
      <c r="C7" s="252">
        <v>314.97476499999999</v>
      </c>
      <c r="D7" s="252">
        <v>0</v>
      </c>
      <c r="E7" s="252">
        <v>297.76173999999997</v>
      </c>
      <c r="F7" s="252">
        <v>612.73650499999997</v>
      </c>
      <c r="G7" s="252">
        <v>314.97476499999999</v>
      </c>
      <c r="H7" s="252">
        <v>0</v>
      </c>
      <c r="I7" s="252">
        <v>297.76173999999997</v>
      </c>
      <c r="J7" s="252">
        <v>612.73650499999997</v>
      </c>
      <c r="WZT7" s="265"/>
      <c r="WZU7" s="265"/>
      <c r="WZV7" s="265"/>
      <c r="WZW7" s="265"/>
      <c r="WZX7" s="265"/>
    </row>
    <row r="8" spans="1:10 16244:16248" s="263" customFormat="1" x14ac:dyDescent="0.2">
      <c r="A8" s="265"/>
      <c r="B8" s="312" t="s">
        <v>4</v>
      </c>
      <c r="C8" s="252">
        <v>787.86901599999999</v>
      </c>
      <c r="D8" s="252">
        <v>0</v>
      </c>
      <c r="E8" s="252">
        <v>0</v>
      </c>
      <c r="F8" s="252">
        <v>787.86901599999999</v>
      </c>
      <c r="G8" s="252">
        <v>778.17901600000005</v>
      </c>
      <c r="H8" s="252">
        <v>0</v>
      </c>
      <c r="I8" s="252">
        <v>0</v>
      </c>
      <c r="J8" s="252">
        <v>778.17901600000005</v>
      </c>
      <c r="WZT8" s="265"/>
      <c r="WZU8" s="265"/>
      <c r="WZV8" s="265"/>
      <c r="WZW8" s="265"/>
      <c r="WZX8" s="265"/>
    </row>
    <row r="9" spans="1:10 16244:16248" s="263" customFormat="1" x14ac:dyDescent="0.2">
      <c r="A9" s="265"/>
      <c r="B9" s="312" t="s">
        <v>5</v>
      </c>
      <c r="C9" s="252">
        <v>28253.483247</v>
      </c>
      <c r="D9" s="252">
        <v>0</v>
      </c>
      <c r="E9" s="252">
        <v>178.918161</v>
      </c>
      <c r="F9" s="252">
        <v>28432.401408000002</v>
      </c>
      <c r="G9" s="252">
        <v>28238.758177</v>
      </c>
      <c r="H9" s="252">
        <v>0</v>
      </c>
      <c r="I9" s="252">
        <v>178.918161</v>
      </c>
      <c r="J9" s="252">
        <v>28417.676338000001</v>
      </c>
      <c r="WZT9" s="265"/>
      <c r="WZU9" s="265"/>
      <c r="WZV9" s="265"/>
      <c r="WZW9" s="265"/>
      <c r="WZX9" s="265"/>
    </row>
    <row r="10" spans="1:10 16244:16248" s="263" customFormat="1" x14ac:dyDescent="0.2">
      <c r="A10" s="265"/>
      <c r="B10" s="373" t="s">
        <v>6</v>
      </c>
      <c r="C10" s="253">
        <v>10800</v>
      </c>
      <c r="D10" s="253">
        <v>0</v>
      </c>
      <c r="E10" s="253">
        <v>0</v>
      </c>
      <c r="F10" s="253">
        <v>10800</v>
      </c>
      <c r="G10" s="253">
        <v>10800</v>
      </c>
      <c r="H10" s="253">
        <v>0</v>
      </c>
      <c r="I10" s="253">
        <v>0</v>
      </c>
      <c r="J10" s="253">
        <v>10800</v>
      </c>
      <c r="WZT10" s="265"/>
      <c r="WZU10" s="265"/>
      <c r="WZV10" s="265"/>
      <c r="WZW10" s="265"/>
      <c r="WZX10" s="265"/>
    </row>
    <row r="11" spans="1:10 16244:16248" s="263" customFormat="1" x14ac:dyDescent="0.2">
      <c r="A11" s="265"/>
      <c r="B11" s="312" t="s">
        <v>7</v>
      </c>
      <c r="C11" s="252">
        <v>1092.8696010000001</v>
      </c>
      <c r="D11" s="252">
        <v>0</v>
      </c>
      <c r="E11" s="252">
        <v>0</v>
      </c>
      <c r="F11" s="252">
        <v>1092.8696010000001</v>
      </c>
      <c r="G11" s="252">
        <v>1092.8385639999999</v>
      </c>
      <c r="H11" s="252">
        <v>0</v>
      </c>
      <c r="I11" s="252">
        <v>0</v>
      </c>
      <c r="J11" s="252">
        <v>1092.8385639999999</v>
      </c>
      <c r="WZT11" s="265"/>
      <c r="WZU11" s="265"/>
      <c r="WZV11" s="265"/>
      <c r="WZW11" s="265"/>
      <c r="WZX11" s="265"/>
    </row>
    <row r="12" spans="1:10 16244:16248" s="263" customFormat="1" x14ac:dyDescent="0.2">
      <c r="A12" s="265"/>
      <c r="B12" s="373" t="s">
        <v>8</v>
      </c>
      <c r="C12" s="252">
        <v>462.77539300000001</v>
      </c>
      <c r="D12" s="252">
        <v>0</v>
      </c>
      <c r="E12" s="252">
        <v>0</v>
      </c>
      <c r="F12" s="252">
        <v>462.77539300000001</v>
      </c>
      <c r="G12" s="252">
        <v>462.74435599999998</v>
      </c>
      <c r="H12" s="252">
        <v>0</v>
      </c>
      <c r="I12" s="252">
        <v>0</v>
      </c>
      <c r="J12" s="252">
        <v>462.74435599999998</v>
      </c>
      <c r="WZT12" s="265"/>
      <c r="WZU12" s="265"/>
      <c r="WZV12" s="265"/>
      <c r="WZW12" s="265"/>
      <c r="WZX12" s="265"/>
    </row>
    <row r="13" spans="1:10 16244:16248" s="263" customFormat="1" x14ac:dyDescent="0.2">
      <c r="A13" s="265"/>
      <c r="B13" s="373" t="s">
        <v>9</v>
      </c>
      <c r="C13" s="252">
        <v>604.87936400000001</v>
      </c>
      <c r="D13" s="252">
        <v>0</v>
      </c>
      <c r="E13" s="252">
        <v>0</v>
      </c>
      <c r="F13" s="252">
        <v>604.87936400000001</v>
      </c>
      <c r="G13" s="252">
        <v>604.87936400000001</v>
      </c>
      <c r="H13" s="252">
        <v>0</v>
      </c>
      <c r="I13" s="252">
        <v>0</v>
      </c>
      <c r="J13" s="252">
        <v>604.87936400000001</v>
      </c>
      <c r="WZT13" s="265"/>
      <c r="WZU13" s="265"/>
      <c r="WZV13" s="265"/>
      <c r="WZW13" s="265"/>
      <c r="WZX13" s="265"/>
    </row>
    <row r="14" spans="1:10 16244:16248" s="263" customFormat="1" x14ac:dyDescent="0.2">
      <c r="A14" s="265"/>
      <c r="B14" s="373" t="s">
        <v>10</v>
      </c>
      <c r="C14" s="252">
        <v>25.214844000000085</v>
      </c>
      <c r="D14" s="252">
        <v>0</v>
      </c>
      <c r="E14" s="252">
        <v>0</v>
      </c>
      <c r="F14" s="252">
        <v>25.214844000000085</v>
      </c>
      <c r="G14" s="252">
        <v>25.214843999999971</v>
      </c>
      <c r="H14" s="252">
        <v>0</v>
      </c>
      <c r="I14" s="252">
        <v>0</v>
      </c>
      <c r="J14" s="252">
        <v>25.214843999999971</v>
      </c>
      <c r="WZT14" s="265"/>
      <c r="WZU14" s="265"/>
      <c r="WZV14" s="265"/>
      <c r="WZW14" s="265"/>
      <c r="WZX14" s="265"/>
    </row>
    <row r="15" spans="1:10 16244:16248" s="263" customFormat="1" x14ac:dyDescent="0.2">
      <c r="A15" s="265"/>
      <c r="B15" s="107" t="s">
        <v>12</v>
      </c>
      <c r="C15" s="264">
        <f>C16+C24+C25+C29+C30+C34+C41+C46+C47+C48+C49+C50+C51+C52+C26+C17+C18+C19</f>
        <v>12977.254300000001</v>
      </c>
      <c r="D15" s="264">
        <f>D16+D24+D25+D29+D30+D34+D41+D46+D47+D48+D49+D50+D51+D52+D26+D17+D18+D19</f>
        <v>0</v>
      </c>
      <c r="E15" s="264">
        <f>E16+E24+E25+E29+E30+E34+E41+E46+E47+E48+E49+E50+E51+E52+E26+E17+E18+E19</f>
        <v>69.651356000000021</v>
      </c>
      <c r="F15" s="264">
        <f>F16+F24+F25+F29+F30+F34+F41+F46+F47+F48+F49+F50+F51+F52+F26+F17+F18+F19</f>
        <v>13046.905656000001</v>
      </c>
      <c r="G15" s="264">
        <f>G16+G24+G25+G29+G30+G34+G41+G46+G47+G48+G49+G50+G51+G52+G26+G17+G18+G19</f>
        <v>12995.777365000002</v>
      </c>
      <c r="H15" s="264">
        <f>H16+H24+H25+H29+H30+H34+H41+H46+H47+H48+H49+H50+H51+H52+H26+H17+H18+H19</f>
        <v>0</v>
      </c>
      <c r="I15" s="264">
        <f>I16+I24+I25+I29+I30+I34+I41+I46+I47+I48+I49+I50+I51+I52+I26+I17+I18+I19</f>
        <v>69.651356000000021</v>
      </c>
      <c r="J15" s="264">
        <f>J16+J24+J25+J29+J30+J34+J41+J46+J47+J48+J49+J50+J51+J52+J26+J17+J18+J19</f>
        <v>13065.428721000002</v>
      </c>
      <c r="WZT15" s="265"/>
      <c r="WZU15" s="265"/>
      <c r="WZV15" s="265"/>
      <c r="WZW15" s="265"/>
      <c r="WZX15" s="265"/>
    </row>
    <row r="16" spans="1:10 16244:16248" s="263" customFormat="1" x14ac:dyDescent="0.2">
      <c r="A16" s="2"/>
      <c r="B16" s="343" t="s">
        <v>944</v>
      </c>
      <c r="C16" s="252">
        <v>216.89778999999999</v>
      </c>
      <c r="D16" s="252">
        <v>0</v>
      </c>
      <c r="E16" s="252">
        <v>0</v>
      </c>
      <c r="F16" s="252">
        <v>216.89778999999999</v>
      </c>
      <c r="G16" s="252">
        <v>216.89778999999999</v>
      </c>
      <c r="H16" s="252">
        <v>0</v>
      </c>
      <c r="I16" s="252">
        <v>0</v>
      </c>
      <c r="J16" s="252">
        <v>216.89778999999999</v>
      </c>
      <c r="WZT16" s="265"/>
      <c r="WZU16" s="265"/>
      <c r="WZV16" s="265"/>
      <c r="WZW16" s="265"/>
      <c r="WZX16" s="265"/>
    </row>
    <row r="17" spans="1:11 16244:16248" s="263" customFormat="1" ht="25.5" x14ac:dyDescent="0.2">
      <c r="A17" s="2"/>
      <c r="B17" s="343" t="s">
        <v>945</v>
      </c>
      <c r="C17" s="252">
        <v>108.41384100000001</v>
      </c>
      <c r="D17" s="252">
        <v>0</v>
      </c>
      <c r="E17" s="252">
        <v>0</v>
      </c>
      <c r="F17" s="252">
        <v>108.41384100000001</v>
      </c>
      <c r="G17" s="252">
        <v>108.41384100000001</v>
      </c>
      <c r="H17" s="252">
        <v>0</v>
      </c>
      <c r="I17" s="252">
        <v>0</v>
      </c>
      <c r="J17" s="252">
        <v>108.41384100000001</v>
      </c>
      <c r="WZT17" s="265"/>
      <c r="WZU17" s="265"/>
      <c r="WZV17" s="265"/>
      <c r="WZW17" s="265"/>
      <c r="WZX17" s="265"/>
    </row>
    <row r="18" spans="1:11 16244:16248" s="263" customFormat="1" ht="25.5" x14ac:dyDescent="0.2">
      <c r="A18" s="2"/>
      <c r="B18" s="343" t="s">
        <v>946</v>
      </c>
      <c r="C18" s="252">
        <v>167.47123500000001</v>
      </c>
      <c r="D18" s="252">
        <v>0</v>
      </c>
      <c r="E18" s="252">
        <v>0</v>
      </c>
      <c r="F18" s="252">
        <v>167.47123500000001</v>
      </c>
      <c r="G18" s="252">
        <v>167.47123500000001</v>
      </c>
      <c r="H18" s="252">
        <v>0</v>
      </c>
      <c r="I18" s="252">
        <v>0</v>
      </c>
      <c r="J18" s="252">
        <v>167.47123500000001</v>
      </c>
      <c r="WZT18" s="265"/>
      <c r="WZU18" s="265"/>
      <c r="WZV18" s="265"/>
      <c r="WZW18" s="265"/>
      <c r="WZX18" s="265"/>
    </row>
    <row r="19" spans="1:11 16244:16248" s="263" customFormat="1" x14ac:dyDescent="0.2">
      <c r="A19" s="2"/>
      <c r="B19" s="343" t="s">
        <v>947</v>
      </c>
      <c r="C19" s="252">
        <v>2912.2060000000001</v>
      </c>
      <c r="D19" s="252">
        <v>0</v>
      </c>
      <c r="E19" s="252">
        <v>0</v>
      </c>
      <c r="F19" s="252">
        <v>2912.2060000000001</v>
      </c>
      <c r="G19" s="252">
        <v>2912.2060000000001</v>
      </c>
      <c r="H19" s="252">
        <v>0</v>
      </c>
      <c r="I19" s="252">
        <v>0</v>
      </c>
      <c r="J19" s="252">
        <v>2912.2060000000001</v>
      </c>
      <c r="WZT19" s="265"/>
      <c r="WZU19" s="265"/>
      <c r="WZV19" s="265"/>
      <c r="WZW19" s="265"/>
      <c r="WZX19" s="265"/>
    </row>
    <row r="20" spans="1:11 16244:16248" s="263" customFormat="1" x14ac:dyDescent="0.2">
      <c r="A20" s="2"/>
      <c r="B20" s="372" t="s">
        <v>954</v>
      </c>
      <c r="C20" s="253">
        <v>298</v>
      </c>
      <c r="D20" s="253">
        <v>0</v>
      </c>
      <c r="E20" s="253">
        <v>0</v>
      </c>
      <c r="F20" s="253">
        <v>298</v>
      </c>
      <c r="G20" s="253">
        <v>298</v>
      </c>
      <c r="H20" s="253">
        <v>0</v>
      </c>
      <c r="I20" s="253">
        <v>0</v>
      </c>
      <c r="J20" s="253">
        <v>298</v>
      </c>
      <c r="WZT20" s="265"/>
      <c r="WZU20" s="265"/>
      <c r="WZV20" s="265"/>
      <c r="WZW20" s="265"/>
      <c r="WZX20" s="265"/>
    </row>
    <row r="21" spans="1:11 16244:16248" s="263" customFormat="1" x14ac:dyDescent="0.2">
      <c r="A21" s="2"/>
      <c r="B21" s="372" t="s">
        <v>948</v>
      </c>
      <c r="C21" s="253">
        <v>1180</v>
      </c>
      <c r="D21" s="253">
        <v>0</v>
      </c>
      <c r="E21" s="253">
        <v>0</v>
      </c>
      <c r="F21" s="253">
        <v>1180</v>
      </c>
      <c r="G21" s="253">
        <v>1180</v>
      </c>
      <c r="H21" s="253">
        <v>0</v>
      </c>
      <c r="I21" s="253">
        <v>0</v>
      </c>
      <c r="J21" s="253">
        <v>1180</v>
      </c>
      <c r="WZT21" s="265"/>
      <c r="WZU21" s="265"/>
      <c r="WZV21" s="265"/>
      <c r="WZW21" s="265"/>
      <c r="WZX21" s="265"/>
    </row>
    <row r="22" spans="1:11 16244:16248" s="263" customFormat="1" x14ac:dyDescent="0.2">
      <c r="A22" s="2"/>
      <c r="B22" s="372" t="s">
        <v>949</v>
      </c>
      <c r="C22" s="253">
        <v>1320</v>
      </c>
      <c r="D22" s="253">
        <v>0</v>
      </c>
      <c r="E22" s="253">
        <v>0</v>
      </c>
      <c r="F22" s="253">
        <v>1320</v>
      </c>
      <c r="G22" s="253">
        <v>1320</v>
      </c>
      <c r="H22" s="253">
        <v>0</v>
      </c>
      <c r="I22" s="253">
        <v>0</v>
      </c>
      <c r="J22" s="253">
        <v>1320</v>
      </c>
      <c r="WZT22" s="265"/>
      <c r="WZU22" s="265"/>
      <c r="WZV22" s="265"/>
      <c r="WZW22" s="265"/>
      <c r="WZX22" s="265"/>
    </row>
    <row r="23" spans="1:11 16244:16248" s="263" customFormat="1" x14ac:dyDescent="0.2">
      <c r="A23" s="2"/>
      <c r="B23" s="372" t="s">
        <v>950</v>
      </c>
      <c r="C23" s="253">
        <v>72</v>
      </c>
      <c r="D23" s="253">
        <v>0</v>
      </c>
      <c r="E23" s="253">
        <v>0</v>
      </c>
      <c r="F23" s="253">
        <v>72</v>
      </c>
      <c r="G23" s="253">
        <v>72</v>
      </c>
      <c r="H23" s="253">
        <v>0</v>
      </c>
      <c r="I23" s="253">
        <v>0</v>
      </c>
      <c r="J23" s="253">
        <v>72</v>
      </c>
      <c r="WZT23" s="265"/>
      <c r="WZU23" s="265"/>
      <c r="WZV23" s="265"/>
      <c r="WZW23" s="265"/>
      <c r="WZX23" s="265"/>
    </row>
    <row r="24" spans="1:11 16244:16248" s="263" customFormat="1" ht="25.5" x14ac:dyDescent="0.2">
      <c r="A24" s="265"/>
      <c r="B24" s="255" t="s">
        <v>504</v>
      </c>
      <c r="C24" s="252">
        <v>104.780175</v>
      </c>
      <c r="D24" s="252">
        <v>0</v>
      </c>
      <c r="E24" s="252">
        <v>0</v>
      </c>
      <c r="F24" s="252">
        <v>104.780175</v>
      </c>
      <c r="G24" s="252">
        <v>104.780175</v>
      </c>
      <c r="H24" s="252">
        <v>0</v>
      </c>
      <c r="I24" s="252">
        <v>0</v>
      </c>
      <c r="J24" s="252">
        <v>104.780175</v>
      </c>
      <c r="WZT24" s="265"/>
      <c r="WZU24" s="265"/>
      <c r="WZV24" s="265"/>
      <c r="WZW24" s="265"/>
      <c r="WZX24" s="265"/>
    </row>
    <row r="25" spans="1:11 16244:16248" s="263" customFormat="1" x14ac:dyDescent="0.2">
      <c r="A25" s="265"/>
      <c r="B25" s="255" t="s">
        <v>505</v>
      </c>
      <c r="C25" s="252">
        <v>1170.05</v>
      </c>
      <c r="D25" s="252">
        <v>0</v>
      </c>
      <c r="E25" s="252">
        <v>0</v>
      </c>
      <c r="F25" s="252">
        <v>1170.05</v>
      </c>
      <c r="G25" s="252">
        <v>1170.05</v>
      </c>
      <c r="H25" s="252">
        <v>0</v>
      </c>
      <c r="I25" s="252">
        <v>0</v>
      </c>
      <c r="J25" s="252">
        <v>1170.05</v>
      </c>
      <c r="WZT25" s="265"/>
      <c r="WZU25" s="265"/>
      <c r="WZV25" s="265"/>
      <c r="WZW25" s="265"/>
      <c r="WZX25" s="265"/>
    </row>
    <row r="26" spans="1:11 16244:16248" s="263" customFormat="1" x14ac:dyDescent="0.2">
      <c r="A26" s="265"/>
      <c r="B26" s="255" t="s">
        <v>506</v>
      </c>
      <c r="C26" s="252">
        <v>1385.108309</v>
      </c>
      <c r="D26" s="252">
        <v>0</v>
      </c>
      <c r="E26" s="252">
        <v>0</v>
      </c>
      <c r="F26" s="252">
        <v>1385.108309</v>
      </c>
      <c r="G26" s="252">
        <v>1385.108309</v>
      </c>
      <c r="H26" s="252">
        <v>0</v>
      </c>
      <c r="I26" s="252">
        <v>0</v>
      </c>
      <c r="J26" s="252">
        <v>1385.108309</v>
      </c>
      <c r="WZT26" s="265"/>
      <c r="WZU26" s="265"/>
      <c r="WZV26" s="265"/>
      <c r="WZW26" s="265"/>
      <c r="WZX26" s="265"/>
    </row>
    <row r="27" spans="1:11 16244:16248" s="263" customFormat="1" x14ac:dyDescent="0.2">
      <c r="A27" s="265"/>
      <c r="B27" s="329" t="s">
        <v>507</v>
      </c>
      <c r="C27" s="252">
        <v>1099.6409819999999</v>
      </c>
      <c r="D27" s="252">
        <v>0</v>
      </c>
      <c r="E27" s="252">
        <v>0</v>
      </c>
      <c r="F27" s="252">
        <v>1099.6409819999999</v>
      </c>
      <c r="G27" s="252">
        <v>1099.6409819999999</v>
      </c>
      <c r="H27" s="252">
        <v>0</v>
      </c>
      <c r="I27" s="252">
        <v>0</v>
      </c>
      <c r="J27" s="252">
        <v>1099.6409819999999</v>
      </c>
      <c r="WZT27" s="265"/>
      <c r="WZU27" s="265"/>
      <c r="WZV27" s="265"/>
      <c r="WZW27" s="265"/>
      <c r="WZX27" s="265"/>
    </row>
    <row r="28" spans="1:11 16244:16248" s="263" customFormat="1" ht="28.5" customHeight="1" x14ac:dyDescent="0.2">
      <c r="A28" s="265"/>
      <c r="B28" s="331" t="s">
        <v>508</v>
      </c>
      <c r="C28" s="252">
        <v>261</v>
      </c>
      <c r="D28" s="252">
        <v>0</v>
      </c>
      <c r="E28" s="252">
        <v>0</v>
      </c>
      <c r="F28" s="252">
        <v>261</v>
      </c>
      <c r="G28" s="252">
        <v>261</v>
      </c>
      <c r="H28" s="252">
        <v>0</v>
      </c>
      <c r="I28" s="252">
        <v>0</v>
      </c>
      <c r="J28" s="252">
        <v>261</v>
      </c>
      <c r="WZT28" s="265"/>
      <c r="WZU28" s="265"/>
      <c r="WZV28" s="265"/>
      <c r="WZW28" s="265"/>
      <c r="WZX28" s="265"/>
    </row>
    <row r="29" spans="1:11 16244:16248" s="263" customFormat="1" x14ac:dyDescent="0.2">
      <c r="A29" s="265"/>
      <c r="B29" s="331" t="s">
        <v>509</v>
      </c>
      <c r="C29" s="252">
        <v>333.45316200000002</v>
      </c>
      <c r="D29" s="252">
        <v>0</v>
      </c>
      <c r="E29" s="252">
        <v>2</v>
      </c>
      <c r="F29" s="252">
        <v>335.45316200000002</v>
      </c>
      <c r="G29" s="252">
        <v>333.45316200000002</v>
      </c>
      <c r="H29" s="252">
        <v>0</v>
      </c>
      <c r="I29" s="252">
        <v>2</v>
      </c>
      <c r="J29" s="252">
        <v>335.45316200000002</v>
      </c>
      <c r="K29" s="265"/>
      <c r="WZT29" s="265"/>
      <c r="WZU29" s="265"/>
      <c r="WZV29" s="265"/>
      <c r="WZW29" s="265"/>
      <c r="WZX29" s="265"/>
    </row>
    <row r="30" spans="1:11 16244:16248" x14ac:dyDescent="0.2">
      <c r="B30" s="331" t="s">
        <v>510</v>
      </c>
      <c r="C30" s="252">
        <v>721.79038200000002</v>
      </c>
      <c r="D30" s="252">
        <v>0</v>
      </c>
      <c r="E30" s="252">
        <v>140.92130900000001</v>
      </c>
      <c r="F30" s="252">
        <v>862.71169099999997</v>
      </c>
      <c r="G30" s="252">
        <v>721.79038200000002</v>
      </c>
      <c r="H30" s="252">
        <v>0</v>
      </c>
      <c r="I30" s="252">
        <v>140.92130900000001</v>
      </c>
      <c r="J30" s="252">
        <v>862.71169099999997</v>
      </c>
      <c r="K30" s="263"/>
    </row>
    <row r="31" spans="1:11 16244:16248" s="263" customFormat="1" x14ac:dyDescent="0.2">
      <c r="A31" s="265"/>
      <c r="B31" s="329" t="s">
        <v>511</v>
      </c>
      <c r="C31" s="253">
        <v>183.68447</v>
      </c>
      <c r="D31" s="253">
        <v>0</v>
      </c>
      <c r="E31" s="253">
        <v>100.1</v>
      </c>
      <c r="F31" s="253">
        <v>283.78447</v>
      </c>
      <c r="G31" s="253">
        <v>183.68447</v>
      </c>
      <c r="H31" s="253">
        <v>0</v>
      </c>
      <c r="I31" s="253">
        <v>100.1</v>
      </c>
      <c r="J31" s="253">
        <v>283.78447</v>
      </c>
      <c r="WZT31" s="265"/>
      <c r="WZU31" s="265"/>
      <c r="WZV31" s="265"/>
      <c r="WZW31" s="265"/>
      <c r="WZX31" s="265"/>
    </row>
    <row r="32" spans="1:11 16244:16248" s="263" customFormat="1" ht="28.5" customHeight="1" x14ac:dyDescent="0.2">
      <c r="A32" s="265"/>
      <c r="B32" s="329" t="s">
        <v>512</v>
      </c>
      <c r="C32" s="253">
        <v>42.536999999999999</v>
      </c>
      <c r="D32" s="253">
        <v>0</v>
      </c>
      <c r="E32" s="253">
        <v>0</v>
      </c>
      <c r="F32" s="253">
        <v>42.536999999999999</v>
      </c>
      <c r="G32" s="253">
        <v>42.536999999999999</v>
      </c>
      <c r="H32" s="253">
        <v>0</v>
      </c>
      <c r="I32" s="253">
        <v>0</v>
      </c>
      <c r="J32" s="253">
        <v>42.536999999999999</v>
      </c>
      <c r="WZT32" s="265"/>
      <c r="WZU32" s="265"/>
      <c r="WZV32" s="265"/>
      <c r="WZW32" s="265"/>
      <c r="WZX32" s="265"/>
    </row>
    <row r="33" spans="1:10 16244:16248" s="263" customFormat="1" ht="28.5" customHeight="1" x14ac:dyDescent="0.2">
      <c r="A33" s="265"/>
      <c r="B33" s="329" t="s">
        <v>513</v>
      </c>
      <c r="C33" s="253">
        <v>384.93632100000002</v>
      </c>
      <c r="D33" s="253">
        <v>0</v>
      </c>
      <c r="E33" s="253">
        <v>1</v>
      </c>
      <c r="F33" s="253">
        <v>385.93632100000002</v>
      </c>
      <c r="G33" s="253">
        <v>384.93632100000002</v>
      </c>
      <c r="H33" s="253">
        <v>0</v>
      </c>
      <c r="I33" s="253">
        <v>1</v>
      </c>
      <c r="J33" s="253">
        <v>385.93632100000002</v>
      </c>
      <c r="WZT33" s="265"/>
      <c r="WZU33" s="265"/>
      <c r="WZV33" s="265"/>
      <c r="WZW33" s="265"/>
      <c r="WZX33" s="265"/>
    </row>
    <row r="34" spans="1:10 16244:16248" s="263" customFormat="1" x14ac:dyDescent="0.2">
      <c r="A34" s="265"/>
      <c r="B34" s="331" t="s">
        <v>514</v>
      </c>
      <c r="C34" s="252">
        <v>2833.458239</v>
      </c>
      <c r="D34" s="252">
        <v>0</v>
      </c>
      <c r="E34" s="252">
        <v>-23.274719999999999</v>
      </c>
      <c r="F34" s="252">
        <v>2810.1835190000002</v>
      </c>
      <c r="G34" s="252">
        <v>2839.3900370000001</v>
      </c>
      <c r="H34" s="252">
        <v>0</v>
      </c>
      <c r="I34" s="252">
        <v>-23.274719999999999</v>
      </c>
      <c r="J34" s="252">
        <v>2816.1153170000002</v>
      </c>
      <c r="WZT34" s="265"/>
      <c r="WZU34" s="265"/>
      <c r="WZV34" s="265"/>
      <c r="WZW34" s="265"/>
      <c r="WZX34" s="265"/>
    </row>
    <row r="35" spans="1:10 16244:16248" s="263" customFormat="1" x14ac:dyDescent="0.2">
      <c r="A35" s="265"/>
      <c r="B35" s="329" t="s">
        <v>573</v>
      </c>
      <c r="C35" s="253">
        <v>584.65193399999998</v>
      </c>
      <c r="D35" s="253">
        <v>0</v>
      </c>
      <c r="E35" s="253">
        <v>-10.6</v>
      </c>
      <c r="F35" s="253">
        <v>574.05193399999996</v>
      </c>
      <c r="G35" s="253">
        <v>584.65193399999998</v>
      </c>
      <c r="H35" s="253">
        <v>0</v>
      </c>
      <c r="I35" s="253">
        <v>-10.6</v>
      </c>
      <c r="J35" s="253">
        <v>574.05193399999996</v>
      </c>
      <c r="WZT35" s="265"/>
      <c r="WZU35" s="265"/>
      <c r="WZV35" s="265"/>
      <c r="WZW35" s="265"/>
      <c r="WZX35" s="265"/>
    </row>
    <row r="36" spans="1:10 16244:16248" s="263" customFormat="1" x14ac:dyDescent="0.2">
      <c r="A36" s="265"/>
      <c r="B36" s="329" t="s">
        <v>574</v>
      </c>
      <c r="C36" s="253">
        <v>241.58191299999999</v>
      </c>
      <c r="D36" s="253">
        <v>0</v>
      </c>
      <c r="E36" s="253">
        <v>-4.6449999999999996</v>
      </c>
      <c r="F36" s="253">
        <v>236.93691299999998</v>
      </c>
      <c r="G36" s="253">
        <v>241.58191299999999</v>
      </c>
      <c r="H36" s="253">
        <v>0</v>
      </c>
      <c r="I36" s="253">
        <v>-4.6449999999999996</v>
      </c>
      <c r="J36" s="253">
        <v>236.93691299999998</v>
      </c>
      <c r="WZT36" s="265"/>
      <c r="WZU36" s="265"/>
      <c r="WZV36" s="265"/>
      <c r="WZW36" s="265"/>
      <c r="WZX36" s="265"/>
    </row>
    <row r="37" spans="1:10 16244:16248" s="263" customFormat="1" x14ac:dyDescent="0.2">
      <c r="A37" s="265"/>
      <c r="B37" s="329" t="s">
        <v>575</v>
      </c>
      <c r="C37" s="253">
        <v>77.761660000000006</v>
      </c>
      <c r="D37" s="253">
        <v>0</v>
      </c>
      <c r="E37" s="253">
        <v>-0.84</v>
      </c>
      <c r="F37" s="253">
        <v>76.921660000000003</v>
      </c>
      <c r="G37" s="253">
        <v>77.761660000000006</v>
      </c>
      <c r="H37" s="253">
        <v>0</v>
      </c>
      <c r="I37" s="253">
        <v>-0.84</v>
      </c>
      <c r="J37" s="253">
        <v>76.921660000000003</v>
      </c>
      <c r="WZT37" s="265"/>
      <c r="WZU37" s="265"/>
      <c r="WZV37" s="265"/>
      <c r="WZW37" s="265"/>
      <c r="WZX37" s="265"/>
    </row>
    <row r="38" spans="1:10 16244:16248" s="263" customFormat="1" x14ac:dyDescent="0.2">
      <c r="A38" s="265"/>
      <c r="B38" s="329" t="s">
        <v>576</v>
      </c>
      <c r="C38" s="253">
        <v>332.86923100000001</v>
      </c>
      <c r="D38" s="253">
        <v>0</v>
      </c>
      <c r="E38" s="253">
        <v>0</v>
      </c>
      <c r="F38" s="253">
        <v>332.86923100000001</v>
      </c>
      <c r="G38" s="253">
        <v>332.30102900000003</v>
      </c>
      <c r="H38" s="253">
        <v>0</v>
      </c>
      <c r="I38" s="253">
        <v>0</v>
      </c>
      <c r="J38" s="253">
        <v>332.30102900000003</v>
      </c>
      <c r="WZT38" s="265"/>
      <c r="WZU38" s="265"/>
      <c r="WZV38" s="265"/>
      <c r="WZW38" s="265"/>
      <c r="WZX38" s="265"/>
    </row>
    <row r="39" spans="1:10 16244:16248" s="263" customFormat="1" x14ac:dyDescent="0.2">
      <c r="A39" s="265"/>
      <c r="B39" s="329" t="s">
        <v>577</v>
      </c>
      <c r="C39" s="253">
        <v>725.15840300000002</v>
      </c>
      <c r="D39" s="253">
        <v>0</v>
      </c>
      <c r="E39" s="253">
        <v>-14.7</v>
      </c>
      <c r="F39" s="253">
        <v>710.45840299999998</v>
      </c>
      <c r="G39" s="253">
        <v>731.65840300000002</v>
      </c>
      <c r="H39" s="253">
        <v>0</v>
      </c>
      <c r="I39" s="253">
        <v>-14.7</v>
      </c>
      <c r="J39" s="253">
        <v>716.95840299999998</v>
      </c>
      <c r="WZT39" s="265"/>
      <c r="WZU39" s="265"/>
      <c r="WZV39" s="265"/>
      <c r="WZW39" s="265"/>
      <c r="WZX39" s="265"/>
    </row>
    <row r="40" spans="1:10 16244:16248" s="263" customFormat="1" x14ac:dyDescent="0.2">
      <c r="A40" s="265"/>
      <c r="B40" s="329" t="s">
        <v>578</v>
      </c>
      <c r="C40" s="253">
        <v>872.02784799999995</v>
      </c>
      <c r="D40" s="253">
        <v>0</v>
      </c>
      <c r="E40" s="253">
        <v>0</v>
      </c>
      <c r="F40" s="253">
        <v>872.02784799999995</v>
      </c>
      <c r="G40" s="253">
        <v>872.02784799999995</v>
      </c>
      <c r="H40" s="253">
        <v>0</v>
      </c>
      <c r="I40" s="253">
        <v>0</v>
      </c>
      <c r="J40" s="253">
        <v>872.02784799999995</v>
      </c>
      <c r="WZT40" s="265"/>
      <c r="WZU40" s="265"/>
      <c r="WZV40" s="265"/>
      <c r="WZW40" s="265"/>
      <c r="WZX40" s="265"/>
    </row>
    <row r="41" spans="1:10 16244:16248" s="263" customFormat="1" ht="12.75" customHeight="1" x14ac:dyDescent="0.2">
      <c r="A41" s="265"/>
      <c r="B41" s="255" t="s">
        <v>515</v>
      </c>
      <c r="C41" s="252">
        <v>978.17344300000002</v>
      </c>
      <c r="D41" s="252">
        <v>0</v>
      </c>
      <c r="E41" s="252">
        <v>-6.5</v>
      </c>
      <c r="F41" s="252">
        <v>971.67344300000002</v>
      </c>
      <c r="G41" s="252">
        <v>978.145443</v>
      </c>
      <c r="H41" s="252">
        <v>0</v>
      </c>
      <c r="I41" s="252">
        <v>-6.5</v>
      </c>
      <c r="J41" s="252">
        <v>971.645443</v>
      </c>
      <c r="WZT41" s="265"/>
      <c r="WZU41" s="265"/>
      <c r="WZV41" s="265"/>
      <c r="WZW41" s="265"/>
      <c r="WZX41" s="265"/>
    </row>
    <row r="42" spans="1:10 16244:16248" s="263" customFormat="1" x14ac:dyDescent="0.2">
      <c r="A42" s="265"/>
      <c r="B42" s="331" t="s">
        <v>579</v>
      </c>
      <c r="C42" s="252">
        <v>147.25143199999999</v>
      </c>
      <c r="D42" s="252">
        <v>0</v>
      </c>
      <c r="E42" s="252">
        <v>0</v>
      </c>
      <c r="F42" s="252">
        <v>147.25143199999999</v>
      </c>
      <c r="G42" s="252">
        <v>147.25143199999999</v>
      </c>
      <c r="H42" s="252">
        <v>0</v>
      </c>
      <c r="I42" s="252">
        <v>0</v>
      </c>
      <c r="J42" s="252">
        <v>147.25143199999999</v>
      </c>
      <c r="WZT42" s="265"/>
      <c r="WZU42" s="265"/>
      <c r="WZV42" s="265"/>
      <c r="WZW42" s="265"/>
      <c r="WZX42" s="265"/>
    </row>
    <row r="43" spans="1:10 16244:16248" s="263" customFormat="1" x14ac:dyDescent="0.2">
      <c r="A43" s="265"/>
      <c r="B43" s="329" t="s">
        <v>580</v>
      </c>
      <c r="C43" s="253">
        <v>64.407697999999996</v>
      </c>
      <c r="D43" s="253">
        <v>0</v>
      </c>
      <c r="E43" s="253">
        <v>0</v>
      </c>
      <c r="F43" s="253">
        <v>64.407697999999996</v>
      </c>
      <c r="G43" s="253">
        <v>64.407697999999996</v>
      </c>
      <c r="H43" s="253">
        <v>0</v>
      </c>
      <c r="I43" s="253">
        <v>0</v>
      </c>
      <c r="J43" s="253">
        <v>64.407697999999996</v>
      </c>
      <c r="WZT43" s="265"/>
      <c r="WZU43" s="265"/>
      <c r="WZV43" s="265"/>
      <c r="WZW43" s="265"/>
      <c r="WZX43" s="265"/>
    </row>
    <row r="44" spans="1:10 16244:16248" s="263" customFormat="1" x14ac:dyDescent="0.2">
      <c r="A44" s="265"/>
      <c r="B44" s="329" t="s">
        <v>581</v>
      </c>
      <c r="C44" s="253">
        <v>112.745178</v>
      </c>
      <c r="D44" s="253">
        <v>0</v>
      </c>
      <c r="E44" s="253">
        <v>0</v>
      </c>
      <c r="F44" s="253">
        <v>112.745178</v>
      </c>
      <c r="G44" s="253">
        <v>112.745178</v>
      </c>
      <c r="H44" s="253">
        <v>0</v>
      </c>
      <c r="I44" s="253">
        <v>0</v>
      </c>
      <c r="J44" s="253">
        <v>112.745178</v>
      </c>
      <c r="WZT44" s="265"/>
      <c r="WZU44" s="265"/>
      <c r="WZV44" s="265"/>
      <c r="WZW44" s="265"/>
      <c r="WZX44" s="265"/>
    </row>
    <row r="45" spans="1:10 16244:16248" s="263" customFormat="1" ht="25.5" x14ac:dyDescent="0.2">
      <c r="A45" s="265"/>
      <c r="B45" s="329" t="s">
        <v>582</v>
      </c>
      <c r="C45" s="253">
        <v>359.40335599999997</v>
      </c>
      <c r="D45" s="253">
        <v>0</v>
      </c>
      <c r="E45" s="253">
        <v>0</v>
      </c>
      <c r="F45" s="253">
        <v>359.40335599999997</v>
      </c>
      <c r="G45" s="253">
        <v>359.37535600000001</v>
      </c>
      <c r="H45" s="253">
        <v>0</v>
      </c>
      <c r="I45" s="253">
        <v>0</v>
      </c>
      <c r="J45" s="253">
        <v>359.37535600000001</v>
      </c>
      <c r="WZT45" s="265"/>
      <c r="WZU45" s="265"/>
      <c r="WZV45" s="265"/>
      <c r="WZW45" s="265"/>
      <c r="WZX45" s="265"/>
    </row>
    <row r="46" spans="1:10 16244:16248" s="263" customFormat="1" ht="25.5" x14ac:dyDescent="0.2">
      <c r="A46" s="265"/>
      <c r="B46" s="254" t="s">
        <v>516</v>
      </c>
      <c r="C46" s="252">
        <v>99.330353000000002</v>
      </c>
      <c r="D46" s="252">
        <v>0</v>
      </c>
      <c r="E46" s="252">
        <v>-2.35</v>
      </c>
      <c r="F46" s="252">
        <v>96.980353000000008</v>
      </c>
      <c r="G46" s="252">
        <v>99.330353000000002</v>
      </c>
      <c r="H46" s="252">
        <v>0</v>
      </c>
      <c r="I46" s="252">
        <v>-2.35</v>
      </c>
      <c r="J46" s="252">
        <v>96.980353000000008</v>
      </c>
      <c r="WZT46" s="265"/>
      <c r="WZU46" s="265"/>
      <c r="WZV46" s="265"/>
      <c r="WZW46" s="265"/>
      <c r="WZX46" s="265"/>
    </row>
    <row r="47" spans="1:10 16244:16248" s="263" customFormat="1" x14ac:dyDescent="0.2">
      <c r="A47" s="265"/>
      <c r="B47" s="331" t="s">
        <v>517</v>
      </c>
      <c r="C47" s="252">
        <v>64.870131000000001</v>
      </c>
      <c r="D47" s="252">
        <v>0</v>
      </c>
      <c r="E47" s="252">
        <v>-1.1000000000000001</v>
      </c>
      <c r="F47" s="252">
        <v>63.770130999999999</v>
      </c>
      <c r="G47" s="252">
        <v>64.870131000000001</v>
      </c>
      <c r="H47" s="252">
        <v>0</v>
      </c>
      <c r="I47" s="252">
        <v>-1.1000000000000001</v>
      </c>
      <c r="J47" s="252">
        <v>63.770130999999999</v>
      </c>
      <c r="WZT47" s="265"/>
      <c r="WZU47" s="265"/>
      <c r="WZV47" s="265"/>
      <c r="WZW47" s="265"/>
      <c r="WZX47" s="265"/>
    </row>
    <row r="48" spans="1:10 16244:16248" s="263" customFormat="1" x14ac:dyDescent="0.2">
      <c r="A48" s="265"/>
      <c r="B48" s="331" t="s">
        <v>518</v>
      </c>
      <c r="C48" s="252">
        <v>65.759912</v>
      </c>
      <c r="D48" s="252">
        <v>0</v>
      </c>
      <c r="E48" s="252">
        <v>11.7</v>
      </c>
      <c r="F48" s="252">
        <v>77.459912000000003</v>
      </c>
      <c r="G48" s="252">
        <v>65.759912</v>
      </c>
      <c r="H48" s="252">
        <v>0</v>
      </c>
      <c r="I48" s="252">
        <v>11.7</v>
      </c>
      <c r="J48" s="252">
        <v>77.459912000000003</v>
      </c>
      <c r="WZT48" s="265"/>
      <c r="WZU48" s="265"/>
      <c r="WZV48" s="265"/>
      <c r="WZW48" s="265"/>
      <c r="WZX48" s="265"/>
    </row>
    <row r="49" spans="1:20 16244:16248" s="263" customFormat="1" x14ac:dyDescent="0.2">
      <c r="A49" s="265"/>
      <c r="B49" s="331" t="s">
        <v>519</v>
      </c>
      <c r="C49" s="252">
        <v>36.180826000000003</v>
      </c>
      <c r="D49" s="252">
        <v>0</v>
      </c>
      <c r="E49" s="252">
        <v>1.4543169999999999</v>
      </c>
      <c r="F49" s="252">
        <v>37.635143000000006</v>
      </c>
      <c r="G49" s="252">
        <v>36.180826000000003</v>
      </c>
      <c r="H49" s="252">
        <v>0</v>
      </c>
      <c r="I49" s="252">
        <v>1.4543169999999999</v>
      </c>
      <c r="J49" s="252">
        <v>37.635143000000006</v>
      </c>
      <c r="WZT49" s="265"/>
      <c r="WZU49" s="265"/>
      <c r="WZV49" s="265"/>
      <c r="WZW49" s="265"/>
      <c r="WZX49" s="265"/>
    </row>
    <row r="50" spans="1:20 16244:16248" s="263" customFormat="1" x14ac:dyDescent="0.2">
      <c r="A50" s="265"/>
      <c r="B50" s="331" t="s">
        <v>520</v>
      </c>
      <c r="C50" s="252">
        <v>72.458485999999994</v>
      </c>
      <c r="D50" s="252">
        <v>0</v>
      </c>
      <c r="E50" s="252">
        <v>-0.63731000000000004</v>
      </c>
      <c r="F50" s="252">
        <v>71.821175999999994</v>
      </c>
      <c r="G50" s="252">
        <v>72.458485999999994</v>
      </c>
      <c r="H50" s="252">
        <v>0</v>
      </c>
      <c r="I50" s="252">
        <v>-0.63731000000000004</v>
      </c>
      <c r="J50" s="252">
        <v>71.821175999999994</v>
      </c>
      <c r="WZT50" s="265"/>
      <c r="WZU50" s="265"/>
      <c r="WZV50" s="265"/>
      <c r="WZW50" s="265"/>
      <c r="WZX50" s="265"/>
    </row>
    <row r="51" spans="1:20 16244:16248" s="263" customFormat="1" x14ac:dyDescent="0.2">
      <c r="A51" s="265"/>
      <c r="B51" s="331" t="s">
        <v>521</v>
      </c>
      <c r="C51" s="252">
        <v>270.34950300000003</v>
      </c>
      <c r="D51" s="252">
        <v>0</v>
      </c>
      <c r="E51" s="252">
        <v>-9.3510000000000009</v>
      </c>
      <c r="F51" s="252">
        <v>260.99850300000003</v>
      </c>
      <c r="G51" s="252">
        <v>269.99947300000002</v>
      </c>
      <c r="H51" s="252">
        <v>0</v>
      </c>
      <c r="I51" s="252">
        <v>-9.3510000000000009</v>
      </c>
      <c r="J51" s="252">
        <v>260.64847300000002</v>
      </c>
      <c r="WZT51" s="265"/>
      <c r="WZU51" s="265"/>
      <c r="WZV51" s="265"/>
      <c r="WZW51" s="265"/>
      <c r="WZX51" s="265"/>
    </row>
    <row r="52" spans="1:20 16244:16248" s="263" customFormat="1" x14ac:dyDescent="0.2">
      <c r="A52" s="265"/>
      <c r="B52" s="331" t="s">
        <v>522</v>
      </c>
      <c r="C52" s="252">
        <v>1436.5025129999999</v>
      </c>
      <c r="D52" s="252">
        <v>0</v>
      </c>
      <c r="E52" s="252">
        <v>-43.211239999999997</v>
      </c>
      <c r="F52" s="252">
        <v>1393.2912729999998</v>
      </c>
      <c r="G52" s="252">
        <v>1449.47181</v>
      </c>
      <c r="H52" s="252">
        <v>0</v>
      </c>
      <c r="I52" s="252">
        <v>-43.211239999999997</v>
      </c>
      <c r="J52" s="252">
        <v>1406.2605699999999</v>
      </c>
      <c r="WZT52" s="265"/>
      <c r="WZU52" s="265"/>
      <c r="WZV52" s="265"/>
      <c r="WZW52" s="265"/>
      <c r="WZX52" s="265"/>
    </row>
    <row r="53" spans="1:20 16244:16248" s="263" customFormat="1" x14ac:dyDescent="0.2">
      <c r="A53" s="265"/>
      <c r="B53" s="329" t="s">
        <v>939</v>
      </c>
      <c r="C53" s="253">
        <v>283.793296</v>
      </c>
      <c r="D53" s="253">
        <v>0</v>
      </c>
      <c r="E53" s="253">
        <v>-16.650500000000001</v>
      </c>
      <c r="F53" s="253">
        <v>267.14279599999998</v>
      </c>
      <c r="G53" s="253">
        <v>283.78329600000001</v>
      </c>
      <c r="H53" s="253">
        <v>0</v>
      </c>
      <c r="I53" s="253">
        <v>-16.650500000000001</v>
      </c>
      <c r="J53" s="253">
        <v>267.13279599999998</v>
      </c>
      <c r="WZT53" s="265"/>
      <c r="WZU53" s="265"/>
      <c r="WZV53" s="265"/>
      <c r="WZW53" s="265"/>
      <c r="WZX53" s="265"/>
    </row>
    <row r="54" spans="1:20 16244:16248" s="263" customFormat="1" x14ac:dyDescent="0.2">
      <c r="A54" s="265"/>
      <c r="B54" s="329" t="s">
        <v>940</v>
      </c>
      <c r="C54" s="253">
        <v>395.242525</v>
      </c>
      <c r="D54" s="253">
        <v>0</v>
      </c>
      <c r="E54" s="253">
        <v>-1.2150000000000001</v>
      </c>
      <c r="F54" s="253">
        <v>394.02752500000003</v>
      </c>
      <c r="G54" s="253">
        <v>395.242525</v>
      </c>
      <c r="H54" s="253">
        <v>0</v>
      </c>
      <c r="I54" s="253">
        <v>-1.2150000000000001</v>
      </c>
      <c r="J54" s="253">
        <v>394.02752500000003</v>
      </c>
      <c r="WZT54" s="265"/>
      <c r="WZU54" s="265"/>
      <c r="WZV54" s="265"/>
      <c r="WZW54" s="265"/>
      <c r="WZX54" s="265"/>
    </row>
    <row r="55" spans="1:20 16244:16248" s="263" customFormat="1" x14ac:dyDescent="0.2">
      <c r="A55" s="265"/>
      <c r="B55" s="329" t="s">
        <v>941</v>
      </c>
      <c r="C55" s="253">
        <v>223.32375200000001</v>
      </c>
      <c r="D55" s="253">
        <v>0</v>
      </c>
      <c r="E55" s="253">
        <v>-10.75</v>
      </c>
      <c r="F55" s="253">
        <v>212.57375200000001</v>
      </c>
      <c r="G55" s="253">
        <v>236.32375200000001</v>
      </c>
      <c r="H55" s="253">
        <v>0</v>
      </c>
      <c r="I55" s="253">
        <v>-10.75</v>
      </c>
      <c r="J55" s="253">
        <v>225.57375200000001</v>
      </c>
      <c r="WZT55" s="265"/>
      <c r="WZU55" s="265"/>
      <c r="WZV55" s="265"/>
      <c r="WZW55" s="265"/>
      <c r="WZX55" s="265"/>
    </row>
    <row r="56" spans="1:20 16244:16248" s="263" customFormat="1" x14ac:dyDescent="0.2">
      <c r="A56" s="265"/>
      <c r="B56" s="329" t="s">
        <v>942</v>
      </c>
      <c r="C56" s="253">
        <v>168.06459000000001</v>
      </c>
      <c r="D56" s="253">
        <v>0</v>
      </c>
      <c r="E56" s="253">
        <v>-0.746</v>
      </c>
      <c r="F56" s="253">
        <v>167.31859</v>
      </c>
      <c r="G56" s="253">
        <v>168.06459000000001</v>
      </c>
      <c r="H56" s="253">
        <v>0</v>
      </c>
      <c r="I56" s="253">
        <v>-0.746</v>
      </c>
      <c r="J56" s="253">
        <v>167.31859</v>
      </c>
      <c r="WZT56" s="265"/>
      <c r="WZU56" s="265"/>
      <c r="WZV56" s="265"/>
      <c r="WZW56" s="265"/>
      <c r="WZX56" s="265"/>
    </row>
    <row r="57" spans="1:20 16244:16248" s="263" customFormat="1" x14ac:dyDescent="0.2">
      <c r="A57" s="265"/>
      <c r="B57" s="329" t="s">
        <v>943</v>
      </c>
      <c r="C57" s="253">
        <v>208.37781200000001</v>
      </c>
      <c r="D57" s="253">
        <v>0</v>
      </c>
      <c r="E57" s="253">
        <v>-12.272500000000001</v>
      </c>
      <c r="F57" s="253">
        <v>196.105312</v>
      </c>
      <c r="G57" s="253">
        <v>208.37781200000001</v>
      </c>
      <c r="H57" s="253">
        <v>0</v>
      </c>
      <c r="I57" s="253">
        <v>-12.272500000000001</v>
      </c>
      <c r="J57" s="253">
        <v>196.105312</v>
      </c>
      <c r="WZT57" s="265"/>
      <c r="WZU57" s="265"/>
      <c r="WZV57" s="265"/>
      <c r="WZW57" s="265"/>
      <c r="WZX57" s="265"/>
    </row>
    <row r="58" spans="1:20 16244:16248" s="263" customFormat="1" x14ac:dyDescent="0.2">
      <c r="A58" s="265"/>
      <c r="B58" s="107" t="s">
        <v>11</v>
      </c>
      <c r="C58" s="264">
        <v>4884.2096430000001</v>
      </c>
      <c r="D58" s="264">
        <v>0</v>
      </c>
      <c r="E58" s="264">
        <v>50.540478999999998</v>
      </c>
      <c r="F58" s="264">
        <v>4934.7501220000004</v>
      </c>
      <c r="G58" s="264">
        <v>4883.8986590000004</v>
      </c>
      <c r="H58" s="264">
        <v>0</v>
      </c>
      <c r="I58" s="264">
        <v>50.540478999999998</v>
      </c>
      <c r="J58" s="264">
        <v>4934.4391380000006</v>
      </c>
      <c r="WZT58" s="265"/>
      <c r="WZU58" s="265"/>
      <c r="WZV58" s="265"/>
      <c r="WZW58" s="265"/>
      <c r="WZX58" s="265"/>
    </row>
    <row r="59" spans="1:20 16244:16248" s="263" customFormat="1" x14ac:dyDescent="0.2">
      <c r="A59" s="265"/>
      <c r="B59" s="107" t="s">
        <v>14</v>
      </c>
      <c r="C59" s="264">
        <f t="shared" ref="C59:J59" si="1">+C60+C79+C137</f>
        <v>295216.09759899997</v>
      </c>
      <c r="D59" s="264">
        <f t="shared" si="1"/>
        <v>-23.810199999999998</v>
      </c>
      <c r="E59" s="264">
        <f t="shared" si="1"/>
        <v>3349.5145149999998</v>
      </c>
      <c r="F59" s="264">
        <f t="shared" si="1"/>
        <v>298541.80191399995</v>
      </c>
      <c r="G59" s="264">
        <f t="shared" si="1"/>
        <v>298215.40584799997</v>
      </c>
      <c r="H59" s="264">
        <f t="shared" si="1"/>
        <v>-23.810199999999998</v>
      </c>
      <c r="I59" s="264">
        <f t="shared" si="1"/>
        <v>3349.5145149999998</v>
      </c>
      <c r="J59" s="264">
        <f t="shared" si="1"/>
        <v>301541.11016299995</v>
      </c>
      <c r="WZT59" s="265"/>
      <c r="WZU59" s="265"/>
      <c r="WZV59" s="265"/>
      <c r="WZW59" s="265"/>
      <c r="WZX59" s="265"/>
    </row>
    <row r="60" spans="1:20 16244:16248" s="263" customFormat="1" x14ac:dyDescent="0.2">
      <c r="A60" s="265"/>
      <c r="B60" s="108" t="s">
        <v>15</v>
      </c>
      <c r="C60" s="140">
        <f t="shared" ref="C60:J60" si="2">SUM(C61:C78)</f>
        <v>10298.743761999996</v>
      </c>
      <c r="D60" s="140">
        <f t="shared" si="2"/>
        <v>5</v>
      </c>
      <c r="E60" s="140">
        <f t="shared" si="2"/>
        <v>291.18193399999996</v>
      </c>
      <c r="F60" s="140">
        <f t="shared" si="2"/>
        <v>10594.925695999998</v>
      </c>
      <c r="G60" s="140">
        <f t="shared" si="2"/>
        <v>10298.278826999996</v>
      </c>
      <c r="H60" s="140">
        <f t="shared" si="2"/>
        <v>5</v>
      </c>
      <c r="I60" s="140">
        <f t="shared" si="2"/>
        <v>291.18193399999996</v>
      </c>
      <c r="J60" s="140">
        <f t="shared" si="2"/>
        <v>10594.460760999995</v>
      </c>
      <c r="WZT60" s="265"/>
      <c r="WZU60" s="265"/>
      <c r="WZV60" s="265"/>
      <c r="WZW60" s="265"/>
      <c r="WZX60" s="265"/>
    </row>
    <row r="61" spans="1:20 16244:16248" s="263" customFormat="1" x14ac:dyDescent="0.2">
      <c r="A61" s="265"/>
      <c r="B61" s="113" t="s">
        <v>20</v>
      </c>
      <c r="C61" s="252">
        <v>4230.3151189999999</v>
      </c>
      <c r="D61" s="252">
        <v>0</v>
      </c>
      <c r="E61" s="252">
        <v>0.5</v>
      </c>
      <c r="F61" s="252">
        <v>4230.8151189999999</v>
      </c>
      <c r="G61" s="252">
        <v>4230.2824929999997</v>
      </c>
      <c r="H61" s="252">
        <v>0</v>
      </c>
      <c r="I61" s="252">
        <v>0.5</v>
      </c>
      <c r="J61" s="252">
        <v>4230.7824929999997</v>
      </c>
      <c r="L61" s="102"/>
      <c r="M61" s="102"/>
      <c r="N61" s="102"/>
      <c r="O61" s="102"/>
      <c r="P61" s="102"/>
      <c r="Q61" s="102"/>
      <c r="R61" s="102"/>
      <c r="S61" s="102"/>
      <c r="T61" s="102"/>
      <c r="WZT61" s="265"/>
      <c r="WZU61" s="265"/>
      <c r="WZV61" s="265"/>
      <c r="WZW61" s="265"/>
      <c r="WZX61" s="265"/>
    </row>
    <row r="62" spans="1:20 16244:16248" s="263" customFormat="1" x14ac:dyDescent="0.2">
      <c r="A62" s="265"/>
      <c r="B62" s="125" t="s">
        <v>17</v>
      </c>
      <c r="C62" s="252">
        <v>1224.101508</v>
      </c>
      <c r="D62" s="252">
        <v>5</v>
      </c>
      <c r="E62" s="252">
        <v>118.1</v>
      </c>
      <c r="F62" s="252">
        <v>1347.2015079999999</v>
      </c>
      <c r="G62" s="252">
        <v>1223.6691989999999</v>
      </c>
      <c r="H62" s="252">
        <v>5</v>
      </c>
      <c r="I62" s="252">
        <v>118.1</v>
      </c>
      <c r="J62" s="252">
        <v>1346.7691989999998</v>
      </c>
      <c r="L62" s="102"/>
      <c r="M62" s="102"/>
      <c r="N62" s="102"/>
      <c r="O62" s="102"/>
      <c r="P62" s="102"/>
      <c r="Q62" s="102"/>
      <c r="R62" s="102"/>
      <c r="S62" s="102"/>
      <c r="WZT62" s="265"/>
      <c r="WZU62" s="265"/>
      <c r="WZV62" s="265"/>
      <c r="WZW62" s="265"/>
      <c r="WZX62" s="265"/>
    </row>
    <row r="63" spans="1:20 16244:16248" s="263" customFormat="1" x14ac:dyDescent="0.2">
      <c r="A63" s="265"/>
      <c r="B63" s="125" t="s">
        <v>16</v>
      </c>
      <c r="C63" s="252">
        <v>1779.511671</v>
      </c>
      <c r="D63" s="252">
        <v>0</v>
      </c>
      <c r="E63" s="252">
        <v>0</v>
      </c>
      <c r="F63" s="252">
        <v>1779.511671</v>
      </c>
      <c r="G63" s="252">
        <v>1779.511671</v>
      </c>
      <c r="H63" s="252">
        <v>0</v>
      </c>
      <c r="I63" s="252">
        <v>0</v>
      </c>
      <c r="J63" s="252">
        <v>1779.511671</v>
      </c>
      <c r="L63" s="102"/>
      <c r="M63" s="102"/>
      <c r="N63" s="102"/>
      <c r="O63" s="102"/>
      <c r="P63" s="102"/>
      <c r="Q63" s="102"/>
      <c r="R63" s="102"/>
      <c r="S63" s="102"/>
      <c r="T63" s="102"/>
      <c r="WZT63" s="265"/>
      <c r="WZU63" s="265"/>
      <c r="WZV63" s="265"/>
      <c r="WZW63" s="265"/>
      <c r="WZX63" s="265"/>
    </row>
    <row r="64" spans="1:20 16244:16248" s="263" customFormat="1" x14ac:dyDescent="0.2">
      <c r="A64" s="265"/>
      <c r="B64" s="125" t="s">
        <v>19</v>
      </c>
      <c r="C64" s="252">
        <v>188.730524</v>
      </c>
      <c r="D64" s="252">
        <v>0</v>
      </c>
      <c r="E64" s="252">
        <v>0</v>
      </c>
      <c r="F64" s="252">
        <v>188.730524</v>
      </c>
      <c r="G64" s="252">
        <v>188.730524</v>
      </c>
      <c r="H64" s="252">
        <v>0</v>
      </c>
      <c r="I64" s="252">
        <v>0</v>
      </c>
      <c r="J64" s="252">
        <v>188.730524</v>
      </c>
      <c r="WZT64" s="265"/>
      <c r="WZU64" s="265"/>
      <c r="WZV64" s="265"/>
      <c r="WZW64" s="265"/>
      <c r="WZX64" s="265"/>
    </row>
    <row r="65" spans="1:20 16244:16248" s="263" customFormat="1" x14ac:dyDescent="0.2">
      <c r="A65" s="265"/>
      <c r="B65" s="125" t="s">
        <v>18</v>
      </c>
      <c r="C65" s="252">
        <v>325.13251000000002</v>
      </c>
      <c r="D65" s="252">
        <v>0</v>
      </c>
      <c r="E65" s="252">
        <v>0</v>
      </c>
      <c r="F65" s="252">
        <v>325.13251000000002</v>
      </c>
      <c r="G65" s="252">
        <v>325.13251000000002</v>
      </c>
      <c r="H65" s="252">
        <v>0</v>
      </c>
      <c r="I65" s="252">
        <v>0</v>
      </c>
      <c r="J65" s="252">
        <v>325.13251000000002</v>
      </c>
      <c r="WZT65" s="265"/>
      <c r="WZU65" s="265"/>
      <c r="WZV65" s="265"/>
      <c r="WZW65" s="265"/>
      <c r="WZX65" s="265"/>
    </row>
    <row r="66" spans="1:20 16244:16248" s="263" customFormat="1" x14ac:dyDescent="0.2">
      <c r="A66" s="265"/>
      <c r="B66" s="255" t="s">
        <v>467</v>
      </c>
      <c r="C66" s="252">
        <v>43.807941999999997</v>
      </c>
      <c r="D66" s="252">
        <v>0</v>
      </c>
      <c r="E66" s="252">
        <v>9.8000000000000007</v>
      </c>
      <c r="F66" s="252">
        <v>53.607941999999994</v>
      </c>
      <c r="G66" s="252">
        <v>43.807941999999997</v>
      </c>
      <c r="H66" s="252">
        <v>0</v>
      </c>
      <c r="I66" s="252">
        <v>9.8000000000000007</v>
      </c>
      <c r="J66" s="252">
        <v>53.607941999999994</v>
      </c>
      <c r="M66" s="282"/>
      <c r="N66" s="282"/>
      <c r="O66" s="282"/>
      <c r="P66" s="282"/>
      <c r="Q66" s="282"/>
      <c r="R66" s="282"/>
      <c r="S66" s="282"/>
      <c r="T66" s="282"/>
      <c r="WZT66" s="265"/>
      <c r="WZU66" s="265"/>
      <c r="WZV66" s="265"/>
      <c r="WZW66" s="265"/>
      <c r="WZX66" s="265"/>
    </row>
    <row r="67" spans="1:20 16244:16248" s="263" customFormat="1" x14ac:dyDescent="0.2">
      <c r="A67" s="265"/>
      <c r="B67" s="125" t="s">
        <v>466</v>
      </c>
      <c r="C67" s="252">
        <v>337.92866700000002</v>
      </c>
      <c r="D67" s="252">
        <v>0</v>
      </c>
      <c r="E67" s="252">
        <v>0</v>
      </c>
      <c r="F67" s="252">
        <v>337.92866700000002</v>
      </c>
      <c r="G67" s="252">
        <v>337.92866700000002</v>
      </c>
      <c r="H67" s="252">
        <v>0</v>
      </c>
      <c r="I67" s="252">
        <v>0</v>
      </c>
      <c r="J67" s="252">
        <v>337.92866700000002</v>
      </c>
      <c r="WZT67" s="265"/>
      <c r="WZU67" s="265"/>
      <c r="WZV67" s="265"/>
      <c r="WZW67" s="265"/>
      <c r="WZX67" s="265"/>
    </row>
    <row r="68" spans="1:20 16244:16248" s="263" customFormat="1" ht="25.5" x14ac:dyDescent="0.2">
      <c r="A68" s="265"/>
      <c r="B68" s="125" t="s">
        <v>24</v>
      </c>
      <c r="C68" s="252">
        <v>513.63790700000004</v>
      </c>
      <c r="D68" s="252">
        <v>0</v>
      </c>
      <c r="E68" s="252">
        <v>0</v>
      </c>
      <c r="F68" s="252">
        <v>513.63790700000004</v>
      </c>
      <c r="G68" s="252">
        <v>513.63790700000004</v>
      </c>
      <c r="H68" s="252">
        <v>0</v>
      </c>
      <c r="I68" s="252">
        <v>0</v>
      </c>
      <c r="J68" s="252">
        <v>513.63790700000004</v>
      </c>
      <c r="WZT68" s="265"/>
      <c r="WZU68" s="265"/>
      <c r="WZV68" s="265"/>
      <c r="WZW68" s="265"/>
      <c r="WZX68" s="265"/>
    </row>
    <row r="69" spans="1:20 16244:16248" s="263" customFormat="1" ht="25.5" x14ac:dyDescent="0.2">
      <c r="A69" s="265"/>
      <c r="B69" s="255" t="s">
        <v>464</v>
      </c>
      <c r="C69" s="252">
        <v>95.441077000000007</v>
      </c>
      <c r="D69" s="252">
        <v>0</v>
      </c>
      <c r="E69" s="252">
        <v>0</v>
      </c>
      <c r="F69" s="252">
        <v>95.441077000000007</v>
      </c>
      <c r="G69" s="252">
        <v>95.441077000000007</v>
      </c>
      <c r="H69" s="252">
        <v>0</v>
      </c>
      <c r="I69" s="252">
        <v>0</v>
      </c>
      <c r="J69" s="252">
        <v>95.441077000000007</v>
      </c>
      <c r="WZT69" s="265"/>
      <c r="WZU69" s="265"/>
      <c r="WZV69" s="265"/>
      <c r="WZW69" s="265"/>
      <c r="WZX69" s="265"/>
    </row>
    <row r="70" spans="1:20 16244:16248" s="263" customFormat="1" x14ac:dyDescent="0.2">
      <c r="A70" s="265"/>
      <c r="B70" s="255" t="s">
        <v>21</v>
      </c>
      <c r="C70" s="252">
        <v>40</v>
      </c>
      <c r="D70" s="252">
        <v>0</v>
      </c>
      <c r="E70" s="252">
        <v>0</v>
      </c>
      <c r="F70" s="252">
        <v>40</v>
      </c>
      <c r="G70" s="252">
        <v>40</v>
      </c>
      <c r="H70" s="252">
        <v>0</v>
      </c>
      <c r="I70" s="252">
        <v>0</v>
      </c>
      <c r="J70" s="252">
        <v>40</v>
      </c>
      <c r="WZT70" s="265"/>
      <c r="WZU70" s="265"/>
      <c r="WZV70" s="265"/>
      <c r="WZW70" s="265"/>
      <c r="WZX70" s="265"/>
    </row>
    <row r="71" spans="1:20 16244:16248" s="263" customFormat="1" ht="25.5" x14ac:dyDescent="0.2">
      <c r="A71" s="265"/>
      <c r="B71" s="125" t="s">
        <v>556</v>
      </c>
      <c r="C71" s="252">
        <v>373.4</v>
      </c>
      <c r="D71" s="252">
        <v>0</v>
      </c>
      <c r="E71" s="252">
        <v>0</v>
      </c>
      <c r="F71" s="252">
        <v>373.4</v>
      </c>
      <c r="G71" s="252">
        <v>373.4</v>
      </c>
      <c r="H71" s="252">
        <v>0</v>
      </c>
      <c r="I71" s="252">
        <v>0</v>
      </c>
      <c r="J71" s="252">
        <v>373.4</v>
      </c>
      <c r="WZT71" s="265"/>
      <c r="WZU71" s="265"/>
      <c r="WZV71" s="265"/>
      <c r="WZW71" s="265"/>
      <c r="WZX71" s="265"/>
    </row>
    <row r="72" spans="1:20 16244:16248" s="263" customFormat="1" x14ac:dyDescent="0.2">
      <c r="A72" s="265"/>
      <c r="B72" s="288" t="s">
        <v>774</v>
      </c>
      <c r="C72" s="252">
        <v>334.05026599999997</v>
      </c>
      <c r="D72" s="252">
        <v>0</v>
      </c>
      <c r="E72" s="252">
        <v>18</v>
      </c>
      <c r="F72" s="252">
        <v>352.05026599999997</v>
      </c>
      <c r="G72" s="252">
        <v>334.05026599999997</v>
      </c>
      <c r="H72" s="252">
        <v>0</v>
      </c>
      <c r="I72" s="252">
        <v>18</v>
      </c>
      <c r="J72" s="252">
        <v>352.05026599999997</v>
      </c>
      <c r="WZT72" s="265"/>
      <c r="WZU72" s="265"/>
      <c r="WZV72" s="265"/>
      <c r="WZW72" s="265"/>
      <c r="WZX72" s="265"/>
    </row>
    <row r="73" spans="1:20 16244:16248" s="263" customFormat="1" x14ac:dyDescent="0.2">
      <c r="A73" s="265"/>
      <c r="B73" s="288" t="s">
        <v>465</v>
      </c>
      <c r="C73" s="252">
        <v>211.874728</v>
      </c>
      <c r="D73" s="252">
        <v>0</v>
      </c>
      <c r="E73" s="252">
        <v>0</v>
      </c>
      <c r="F73" s="252">
        <v>211.874728</v>
      </c>
      <c r="G73" s="252">
        <v>211.874728</v>
      </c>
      <c r="H73" s="252">
        <v>0</v>
      </c>
      <c r="I73" s="252">
        <v>0</v>
      </c>
      <c r="J73" s="252">
        <v>211.874728</v>
      </c>
      <c r="WZT73" s="265"/>
      <c r="WZU73" s="265"/>
      <c r="WZV73" s="265"/>
      <c r="WZW73" s="265"/>
      <c r="WZX73" s="265"/>
    </row>
    <row r="74" spans="1:20 16244:16248" s="263" customFormat="1" x14ac:dyDescent="0.2">
      <c r="A74" s="265"/>
      <c r="B74" s="332" t="s">
        <v>633</v>
      </c>
      <c r="C74" s="252">
        <v>75.469290000000001</v>
      </c>
      <c r="D74" s="252">
        <v>0</v>
      </c>
      <c r="E74" s="252">
        <v>0</v>
      </c>
      <c r="F74" s="252">
        <v>75.469290000000001</v>
      </c>
      <c r="G74" s="252">
        <v>75.469290000000001</v>
      </c>
      <c r="H74" s="252">
        <v>0</v>
      </c>
      <c r="I74" s="252">
        <v>0</v>
      </c>
      <c r="J74" s="252">
        <v>75.469290000000001</v>
      </c>
      <c r="WZT74" s="265"/>
      <c r="WZU74" s="265"/>
      <c r="WZV74" s="265"/>
      <c r="WZW74" s="265"/>
      <c r="WZX74" s="265"/>
    </row>
    <row r="75" spans="1:20 16244:16248" s="263" customFormat="1" x14ac:dyDescent="0.2">
      <c r="A75" s="265"/>
      <c r="B75" s="125" t="s">
        <v>22</v>
      </c>
      <c r="C75" s="252">
        <v>359.94138099999998</v>
      </c>
      <c r="D75" s="252">
        <v>0</v>
      </c>
      <c r="E75" s="252">
        <v>17.281542999999999</v>
      </c>
      <c r="F75" s="252">
        <v>377.22292400000003</v>
      </c>
      <c r="G75" s="252">
        <v>359.94138099999998</v>
      </c>
      <c r="H75" s="252">
        <v>0</v>
      </c>
      <c r="I75" s="252">
        <v>17.281542999999999</v>
      </c>
      <c r="J75" s="252">
        <v>377.22292400000003</v>
      </c>
      <c r="WZT75" s="265"/>
      <c r="WZU75" s="265"/>
      <c r="WZV75" s="265"/>
      <c r="WZW75" s="265"/>
      <c r="WZX75" s="265"/>
    </row>
    <row r="76" spans="1:20 16244:16248" s="263" customFormat="1" x14ac:dyDescent="0.2">
      <c r="A76" s="265"/>
      <c r="B76" s="255" t="s">
        <v>23</v>
      </c>
      <c r="C76" s="252">
        <v>4.1183690000000004</v>
      </c>
      <c r="D76" s="252">
        <v>0</v>
      </c>
      <c r="E76" s="252">
        <v>117.130194</v>
      </c>
      <c r="F76" s="252">
        <v>121.248563</v>
      </c>
      <c r="G76" s="252">
        <v>4.1183690000000004</v>
      </c>
      <c r="H76" s="252">
        <v>0</v>
      </c>
      <c r="I76" s="252">
        <v>117.130194</v>
      </c>
      <c r="J76" s="252">
        <v>121.248563</v>
      </c>
      <c r="WZT76" s="265"/>
      <c r="WZU76" s="265"/>
      <c r="WZV76" s="265"/>
      <c r="WZW76" s="265"/>
      <c r="WZX76" s="265"/>
    </row>
    <row r="77" spans="1:20 16244:16248" s="263" customFormat="1" ht="51" x14ac:dyDescent="0.2">
      <c r="A77" s="265"/>
      <c r="B77" s="255" t="s">
        <v>775</v>
      </c>
      <c r="C77" s="252">
        <v>57.300457999999999</v>
      </c>
      <c r="D77" s="252">
        <v>0</v>
      </c>
      <c r="E77" s="252">
        <v>0</v>
      </c>
      <c r="F77" s="252">
        <v>57.300457999999999</v>
      </c>
      <c r="G77" s="252">
        <v>57.300457999999999</v>
      </c>
      <c r="H77" s="252">
        <v>0</v>
      </c>
      <c r="I77" s="252">
        <v>0</v>
      </c>
      <c r="J77" s="252">
        <v>57.300457999999999</v>
      </c>
      <c r="WZT77" s="265"/>
      <c r="WZU77" s="265"/>
      <c r="WZV77" s="265"/>
      <c r="WZW77" s="265"/>
      <c r="WZX77" s="265"/>
    </row>
    <row r="78" spans="1:20 16244:16248" s="263" customFormat="1" x14ac:dyDescent="0.2">
      <c r="A78" s="265"/>
      <c r="B78" s="255" t="s">
        <v>25</v>
      </c>
      <c r="C78" s="252">
        <v>103.98234499999671</v>
      </c>
      <c r="D78" s="252">
        <v>0</v>
      </c>
      <c r="E78" s="252">
        <v>10.370196999999962</v>
      </c>
      <c r="F78" s="252">
        <v>114.35254199999872</v>
      </c>
      <c r="G78" s="252">
        <v>103.98234499999671</v>
      </c>
      <c r="H78" s="252">
        <v>0</v>
      </c>
      <c r="I78" s="252">
        <v>10.370196999999962</v>
      </c>
      <c r="J78" s="252">
        <v>114.35254199999872</v>
      </c>
      <c r="WZT78" s="265"/>
      <c r="WZU78" s="265"/>
      <c r="WZV78" s="265"/>
      <c r="WZW78" s="265"/>
      <c r="WZX78" s="265"/>
    </row>
    <row r="79" spans="1:20 16244:16248" s="263" customFormat="1" x14ac:dyDescent="0.2">
      <c r="A79" s="265"/>
      <c r="B79" s="108" t="s">
        <v>26</v>
      </c>
      <c r="C79" s="140">
        <f t="shared" ref="C79:J79" si="3">C80+C112+C132+C133</f>
        <v>140981.57644499998</v>
      </c>
      <c r="D79" s="140">
        <f t="shared" si="3"/>
        <v>0.3</v>
      </c>
      <c r="E79" s="140">
        <f t="shared" si="3"/>
        <v>2214.9225810000003</v>
      </c>
      <c r="F79" s="140">
        <f t="shared" si="3"/>
        <v>143196.79902599996</v>
      </c>
      <c r="G79" s="140">
        <f t="shared" si="3"/>
        <v>143392.11366699997</v>
      </c>
      <c r="H79" s="140">
        <f t="shared" si="3"/>
        <v>0.3</v>
      </c>
      <c r="I79" s="140">
        <f t="shared" si="3"/>
        <v>2214.9225810000003</v>
      </c>
      <c r="J79" s="140">
        <f t="shared" si="3"/>
        <v>145607.33624799998</v>
      </c>
      <c r="WZT79" s="265"/>
      <c r="WZU79" s="265"/>
      <c r="WZV79" s="265"/>
      <c r="WZW79" s="265"/>
      <c r="WZX79" s="265"/>
    </row>
    <row r="80" spans="1:20 16244:16248" s="263" customFormat="1" x14ac:dyDescent="0.2">
      <c r="A80" s="265"/>
      <c r="B80" s="108" t="s">
        <v>27</v>
      </c>
      <c r="C80" s="140">
        <f t="shared" ref="C80:J80" si="4">SUM(C81:C111)</f>
        <v>120831.178655</v>
      </c>
      <c r="D80" s="140">
        <f t="shared" si="4"/>
        <v>0.3</v>
      </c>
      <c r="E80" s="140">
        <f t="shared" si="4"/>
        <v>1317.489806</v>
      </c>
      <c r="F80" s="140">
        <f t="shared" si="4"/>
        <v>122148.96846099998</v>
      </c>
      <c r="G80" s="140">
        <f t="shared" si="4"/>
        <v>123308.50687699999</v>
      </c>
      <c r="H80" s="140">
        <f t="shared" si="4"/>
        <v>0.3</v>
      </c>
      <c r="I80" s="140">
        <f t="shared" si="4"/>
        <v>1317.489806</v>
      </c>
      <c r="J80" s="140">
        <f t="shared" si="4"/>
        <v>124626.29668299999</v>
      </c>
      <c r="WZT80" s="265"/>
      <c r="WZU80" s="265"/>
      <c r="WZV80" s="265"/>
      <c r="WZW80" s="265"/>
      <c r="WZX80" s="265"/>
    </row>
    <row r="81" spans="2:19" ht="38.25" x14ac:dyDescent="0.2">
      <c r="B81" s="125" t="s">
        <v>782</v>
      </c>
      <c r="C81" s="252">
        <v>7983.6149999999998</v>
      </c>
      <c r="D81" s="252">
        <v>0</v>
      </c>
      <c r="E81" s="252">
        <v>0</v>
      </c>
      <c r="F81" s="252">
        <v>7983.6149999999998</v>
      </c>
      <c r="G81" s="252">
        <v>7983.6149999999998</v>
      </c>
      <c r="H81" s="252">
        <v>0</v>
      </c>
      <c r="I81" s="252">
        <v>0</v>
      </c>
      <c r="J81" s="252">
        <v>7983.6149999999998</v>
      </c>
    </row>
    <row r="82" spans="2:19" x14ac:dyDescent="0.2">
      <c r="B82" s="125" t="s">
        <v>468</v>
      </c>
      <c r="C82" s="252">
        <v>450</v>
      </c>
      <c r="D82" s="252">
        <v>0</v>
      </c>
      <c r="E82" s="252">
        <v>0</v>
      </c>
      <c r="F82" s="252">
        <v>450</v>
      </c>
      <c r="G82" s="252">
        <v>450</v>
      </c>
      <c r="H82" s="252">
        <v>0</v>
      </c>
      <c r="I82" s="252">
        <v>0</v>
      </c>
      <c r="J82" s="252">
        <v>450</v>
      </c>
    </row>
    <row r="83" spans="2:19" x14ac:dyDescent="0.2">
      <c r="B83" s="125" t="s">
        <v>28</v>
      </c>
      <c r="C83" s="252">
        <v>10785</v>
      </c>
      <c r="D83" s="252">
        <v>0</v>
      </c>
      <c r="E83" s="252">
        <v>0</v>
      </c>
      <c r="F83" s="252">
        <v>10785</v>
      </c>
      <c r="G83" s="252">
        <v>10785</v>
      </c>
      <c r="H83" s="252">
        <v>0</v>
      </c>
      <c r="I83" s="252">
        <v>0</v>
      </c>
      <c r="J83" s="252">
        <v>10785</v>
      </c>
      <c r="K83" s="101"/>
      <c r="L83" s="101"/>
      <c r="M83" s="101"/>
      <c r="N83" s="101"/>
      <c r="O83" s="101"/>
      <c r="P83" s="101"/>
      <c r="Q83" s="101"/>
      <c r="R83" s="101"/>
      <c r="S83" s="260"/>
    </row>
    <row r="84" spans="2:19" ht="25.5" x14ac:dyDescent="0.2">
      <c r="B84" s="125" t="s">
        <v>634</v>
      </c>
      <c r="C84" s="252">
        <v>6650</v>
      </c>
      <c r="D84" s="252">
        <v>0</v>
      </c>
      <c r="E84" s="252">
        <v>0</v>
      </c>
      <c r="F84" s="252">
        <v>6650</v>
      </c>
      <c r="G84" s="252">
        <v>6650</v>
      </c>
      <c r="H84" s="252">
        <v>0</v>
      </c>
      <c r="I84" s="252">
        <v>0</v>
      </c>
      <c r="J84" s="252">
        <v>6650</v>
      </c>
      <c r="K84" s="101"/>
      <c r="L84" s="101"/>
      <c r="M84" s="101"/>
      <c r="N84" s="101"/>
      <c r="O84" s="101"/>
      <c r="P84" s="101"/>
      <c r="Q84" s="101"/>
      <c r="R84" s="101"/>
    </row>
    <row r="85" spans="2:19" x14ac:dyDescent="0.2">
      <c r="B85" s="125" t="s">
        <v>29</v>
      </c>
      <c r="C85" s="252">
        <v>5050</v>
      </c>
      <c r="D85" s="252">
        <v>0</v>
      </c>
      <c r="E85" s="252">
        <v>0</v>
      </c>
      <c r="F85" s="252">
        <v>5050</v>
      </c>
      <c r="G85" s="252">
        <v>5050</v>
      </c>
      <c r="H85" s="252">
        <v>0</v>
      </c>
      <c r="I85" s="252">
        <v>0</v>
      </c>
      <c r="J85" s="252">
        <v>5050</v>
      </c>
    </row>
    <row r="86" spans="2:19" x14ac:dyDescent="0.2">
      <c r="B86" s="125" t="s">
        <v>30</v>
      </c>
      <c r="C86" s="252">
        <v>266</v>
      </c>
      <c r="D86" s="252">
        <v>0</v>
      </c>
      <c r="E86" s="252">
        <v>0</v>
      </c>
      <c r="F86" s="252">
        <v>266</v>
      </c>
      <c r="G86" s="252">
        <v>266</v>
      </c>
      <c r="H86" s="252">
        <v>0</v>
      </c>
      <c r="I86" s="252">
        <v>0</v>
      </c>
      <c r="J86" s="252">
        <v>266</v>
      </c>
      <c r="K86" s="101"/>
      <c r="L86" s="101"/>
      <c r="M86" s="101"/>
    </row>
    <row r="87" spans="2:19" ht="25.5" x14ac:dyDescent="0.2">
      <c r="B87" s="125" t="s">
        <v>841</v>
      </c>
      <c r="C87" s="252">
        <v>115</v>
      </c>
      <c r="D87" s="252">
        <v>0</v>
      </c>
      <c r="E87" s="252">
        <v>0</v>
      </c>
      <c r="F87" s="252">
        <v>115</v>
      </c>
      <c r="G87" s="252">
        <v>115</v>
      </c>
      <c r="H87" s="252">
        <v>0</v>
      </c>
      <c r="I87" s="252">
        <v>0</v>
      </c>
      <c r="J87" s="252">
        <v>115</v>
      </c>
      <c r="K87" s="101"/>
      <c r="L87" s="101"/>
      <c r="M87" s="101"/>
    </row>
    <row r="88" spans="2:19" ht="25.5" x14ac:dyDescent="0.2">
      <c r="B88" s="125" t="s">
        <v>779</v>
      </c>
      <c r="C88" s="252">
        <v>46</v>
      </c>
      <c r="D88" s="252">
        <v>0</v>
      </c>
      <c r="E88" s="252">
        <v>0</v>
      </c>
      <c r="F88" s="252">
        <v>46</v>
      </c>
      <c r="G88" s="252">
        <v>46</v>
      </c>
      <c r="H88" s="252">
        <v>0</v>
      </c>
      <c r="I88" s="252">
        <v>0</v>
      </c>
      <c r="J88" s="252">
        <v>46</v>
      </c>
      <c r="K88" s="101"/>
      <c r="L88" s="101"/>
      <c r="M88" s="101"/>
    </row>
    <row r="89" spans="2:19" x14ac:dyDescent="0.2">
      <c r="B89" s="125" t="s">
        <v>32</v>
      </c>
      <c r="C89" s="252">
        <v>258.82672100000002</v>
      </c>
      <c r="D89" s="252">
        <v>0</v>
      </c>
      <c r="E89" s="252">
        <v>0</v>
      </c>
      <c r="F89" s="252">
        <v>258.82672100000002</v>
      </c>
      <c r="G89" s="252">
        <v>258.82672100000002</v>
      </c>
      <c r="H89" s="252">
        <v>0</v>
      </c>
      <c r="I89" s="252">
        <v>0</v>
      </c>
      <c r="J89" s="252">
        <v>258.82672100000002</v>
      </c>
      <c r="K89" s="101"/>
      <c r="L89" s="101"/>
      <c r="M89" s="101"/>
    </row>
    <row r="90" spans="2:19" ht="51" x14ac:dyDescent="0.2">
      <c r="B90" s="125" t="s">
        <v>809</v>
      </c>
      <c r="C90" s="252">
        <v>0</v>
      </c>
      <c r="D90" s="252">
        <v>0</v>
      </c>
      <c r="E90" s="252">
        <v>300</v>
      </c>
      <c r="F90" s="252">
        <v>300</v>
      </c>
      <c r="G90" s="252">
        <v>0</v>
      </c>
      <c r="H90" s="252">
        <v>0</v>
      </c>
      <c r="I90" s="252">
        <v>300</v>
      </c>
      <c r="J90" s="252">
        <v>300</v>
      </c>
      <c r="K90" s="101"/>
      <c r="L90" s="101"/>
      <c r="M90" s="101"/>
    </row>
    <row r="91" spans="2:19" ht="25.5" x14ac:dyDescent="0.2">
      <c r="B91" s="125" t="s">
        <v>716</v>
      </c>
      <c r="C91" s="252">
        <v>72674</v>
      </c>
      <c r="D91" s="252">
        <v>0.3</v>
      </c>
      <c r="E91" s="252">
        <v>167.78</v>
      </c>
      <c r="F91" s="252">
        <v>72842.080000000002</v>
      </c>
      <c r="G91" s="252">
        <v>74151.328221999996</v>
      </c>
      <c r="H91" s="252">
        <v>0.3</v>
      </c>
      <c r="I91" s="252">
        <v>167.78</v>
      </c>
      <c r="J91" s="252">
        <v>74319.408221999998</v>
      </c>
      <c r="L91" s="101"/>
      <c r="M91" s="101"/>
      <c r="N91" s="101"/>
      <c r="O91" s="101"/>
      <c r="P91" s="101"/>
      <c r="Q91" s="101"/>
      <c r="R91" s="101"/>
      <c r="S91" s="101"/>
    </row>
    <row r="92" spans="2:19" ht="25.5" x14ac:dyDescent="0.2">
      <c r="B92" s="125" t="s">
        <v>718</v>
      </c>
      <c r="C92" s="252">
        <v>603.48</v>
      </c>
      <c r="D92" s="252">
        <v>0</v>
      </c>
      <c r="E92" s="252">
        <v>0</v>
      </c>
      <c r="F92" s="252">
        <v>603.48</v>
      </c>
      <c r="G92" s="252">
        <v>603.48</v>
      </c>
      <c r="H92" s="252">
        <v>0</v>
      </c>
      <c r="I92" s="252">
        <v>0</v>
      </c>
      <c r="J92" s="252">
        <v>603.48</v>
      </c>
    </row>
    <row r="93" spans="2:19" ht="25.5" x14ac:dyDescent="0.2">
      <c r="B93" s="125" t="s">
        <v>523</v>
      </c>
      <c r="C93" s="252">
        <v>384.673</v>
      </c>
      <c r="D93" s="252">
        <v>0</v>
      </c>
      <c r="E93" s="252">
        <v>0</v>
      </c>
      <c r="F93" s="252">
        <v>384.673</v>
      </c>
      <c r="G93" s="252">
        <v>384.673</v>
      </c>
      <c r="H93" s="252">
        <v>0</v>
      </c>
      <c r="I93" s="252">
        <v>0</v>
      </c>
      <c r="J93" s="252">
        <v>384.673</v>
      </c>
      <c r="K93" s="101"/>
      <c r="L93" s="101"/>
      <c r="M93" s="101"/>
    </row>
    <row r="94" spans="2:19" x14ac:dyDescent="0.2">
      <c r="B94" s="125" t="s">
        <v>31</v>
      </c>
      <c r="C94" s="252">
        <v>7417</v>
      </c>
      <c r="D94" s="252">
        <v>0</v>
      </c>
      <c r="E94" s="252">
        <v>545.06980599999997</v>
      </c>
      <c r="F94" s="252">
        <v>7962.0698059999995</v>
      </c>
      <c r="G94" s="252">
        <v>8417</v>
      </c>
      <c r="H94" s="252">
        <v>0</v>
      </c>
      <c r="I94" s="252">
        <v>545.06980599999997</v>
      </c>
      <c r="J94" s="252">
        <v>8962.0698059999995</v>
      </c>
    </row>
    <row r="95" spans="2:19" ht="25.5" x14ac:dyDescent="0.2">
      <c r="B95" s="125" t="s">
        <v>469</v>
      </c>
      <c r="C95" s="252">
        <v>1000</v>
      </c>
      <c r="D95" s="252">
        <v>0</v>
      </c>
      <c r="E95" s="252">
        <v>0</v>
      </c>
      <c r="F95" s="252">
        <v>1000</v>
      </c>
      <c r="G95" s="252">
        <v>1000</v>
      </c>
      <c r="H95" s="252">
        <v>0</v>
      </c>
      <c r="I95" s="252">
        <v>0</v>
      </c>
      <c r="J95" s="252">
        <v>1000</v>
      </c>
      <c r="K95" s="263"/>
    </row>
    <row r="96" spans="2:19" x14ac:dyDescent="0.2">
      <c r="B96" s="125" t="s">
        <v>35</v>
      </c>
      <c r="C96" s="252">
        <v>35</v>
      </c>
      <c r="D96" s="252">
        <v>0</v>
      </c>
      <c r="E96" s="252">
        <v>0</v>
      </c>
      <c r="F96" s="252">
        <v>35</v>
      </c>
      <c r="G96" s="252">
        <v>35</v>
      </c>
      <c r="H96" s="252">
        <v>0</v>
      </c>
      <c r="I96" s="252">
        <v>0</v>
      </c>
      <c r="J96" s="252">
        <v>35</v>
      </c>
      <c r="K96" s="101"/>
      <c r="L96" s="101"/>
      <c r="M96" s="101"/>
    </row>
    <row r="97" spans="1:13 16244:16248" x14ac:dyDescent="0.2">
      <c r="B97" s="125" t="s">
        <v>34</v>
      </c>
      <c r="C97" s="252">
        <v>45</v>
      </c>
      <c r="D97" s="252">
        <v>0</v>
      </c>
      <c r="E97" s="252">
        <v>1</v>
      </c>
      <c r="F97" s="252">
        <v>46</v>
      </c>
      <c r="G97" s="252">
        <v>45</v>
      </c>
      <c r="H97" s="252">
        <v>0</v>
      </c>
      <c r="I97" s="252">
        <v>1</v>
      </c>
      <c r="J97" s="252">
        <v>46</v>
      </c>
      <c r="K97" s="101"/>
      <c r="L97" s="101"/>
      <c r="M97" s="101"/>
    </row>
    <row r="98" spans="1:13 16244:16248" ht="51" x14ac:dyDescent="0.2">
      <c r="B98" s="125" t="s">
        <v>778</v>
      </c>
      <c r="C98" s="252">
        <v>89</v>
      </c>
      <c r="D98" s="252">
        <v>0</v>
      </c>
      <c r="E98" s="252">
        <v>0</v>
      </c>
      <c r="F98" s="252">
        <v>89</v>
      </c>
      <c r="G98" s="252">
        <v>89</v>
      </c>
      <c r="H98" s="252">
        <v>0</v>
      </c>
      <c r="I98" s="252">
        <v>0</v>
      </c>
      <c r="J98" s="252">
        <v>89</v>
      </c>
      <c r="K98" s="101"/>
      <c r="L98" s="101"/>
      <c r="M98" s="101"/>
    </row>
    <row r="99" spans="1:13 16244:16248" ht="25.5" x14ac:dyDescent="0.2">
      <c r="B99" s="125" t="s">
        <v>776</v>
      </c>
      <c r="C99" s="252">
        <v>4874.5540000000001</v>
      </c>
      <c r="D99" s="252">
        <v>0</v>
      </c>
      <c r="E99" s="252">
        <v>0</v>
      </c>
      <c r="F99" s="252">
        <v>4874.5540000000001</v>
      </c>
      <c r="G99" s="252">
        <v>4874.5540000000001</v>
      </c>
      <c r="H99" s="252">
        <v>0</v>
      </c>
      <c r="I99" s="252">
        <v>0</v>
      </c>
      <c r="J99" s="252">
        <v>4874.5540000000001</v>
      </c>
    </row>
    <row r="100" spans="1:13 16244:16248" ht="25.5" x14ac:dyDescent="0.2">
      <c r="B100" s="125" t="s">
        <v>808</v>
      </c>
      <c r="C100" s="252">
        <v>0</v>
      </c>
      <c r="D100" s="252">
        <v>0</v>
      </c>
      <c r="E100" s="252">
        <v>79.14</v>
      </c>
      <c r="F100" s="252">
        <v>79.14</v>
      </c>
      <c r="G100" s="252">
        <v>0</v>
      </c>
      <c r="H100" s="252">
        <v>0</v>
      </c>
      <c r="I100" s="252">
        <v>79.14</v>
      </c>
      <c r="J100" s="252">
        <v>79.14</v>
      </c>
      <c r="K100" s="101"/>
      <c r="L100" s="101"/>
      <c r="M100" s="101"/>
    </row>
    <row r="101" spans="1:13 16244:16248" x14ac:dyDescent="0.2">
      <c r="B101" s="125" t="s">
        <v>470</v>
      </c>
      <c r="C101" s="252">
        <v>715</v>
      </c>
      <c r="D101" s="252">
        <v>0</v>
      </c>
      <c r="E101" s="252">
        <v>0</v>
      </c>
      <c r="F101" s="252">
        <v>715</v>
      </c>
      <c r="G101" s="252">
        <v>715</v>
      </c>
      <c r="H101" s="252">
        <v>0</v>
      </c>
      <c r="I101" s="252">
        <v>0</v>
      </c>
      <c r="J101" s="252">
        <v>715</v>
      </c>
    </row>
    <row r="102" spans="1:13 16244:16248" x14ac:dyDescent="0.2">
      <c r="B102" s="125" t="s">
        <v>33</v>
      </c>
      <c r="C102" s="252">
        <v>565.29999999999995</v>
      </c>
      <c r="D102" s="252">
        <v>0</v>
      </c>
      <c r="E102" s="252">
        <v>100</v>
      </c>
      <c r="F102" s="252">
        <v>665.3</v>
      </c>
      <c r="G102" s="252">
        <v>565.29999999999995</v>
      </c>
      <c r="H102" s="252">
        <v>0</v>
      </c>
      <c r="I102" s="252">
        <v>100</v>
      </c>
      <c r="J102" s="252">
        <v>665.3</v>
      </c>
    </row>
    <row r="103" spans="1:13 16244:16248" ht="38.25" x14ac:dyDescent="0.2">
      <c r="B103" s="125" t="s">
        <v>721</v>
      </c>
      <c r="C103" s="252">
        <v>100</v>
      </c>
      <c r="D103" s="252">
        <v>0</v>
      </c>
      <c r="E103" s="252">
        <v>0</v>
      </c>
      <c r="F103" s="252">
        <v>100</v>
      </c>
      <c r="G103" s="252">
        <v>100</v>
      </c>
      <c r="H103" s="252">
        <v>0</v>
      </c>
      <c r="I103" s="252">
        <v>0</v>
      </c>
      <c r="J103" s="252">
        <v>100</v>
      </c>
      <c r="K103" s="101"/>
      <c r="L103" s="101"/>
      <c r="M103" s="101"/>
    </row>
    <row r="104" spans="1:13 16244:16248" ht="25.5" x14ac:dyDescent="0.2">
      <c r="B104" s="125" t="s">
        <v>720</v>
      </c>
      <c r="C104" s="252">
        <v>56.1</v>
      </c>
      <c r="D104" s="252">
        <v>0</v>
      </c>
      <c r="E104" s="252">
        <v>20</v>
      </c>
      <c r="F104" s="252">
        <v>76.099999999999994</v>
      </c>
      <c r="G104" s="252">
        <v>56.1</v>
      </c>
      <c r="H104" s="252">
        <v>0</v>
      </c>
      <c r="I104" s="252">
        <v>20</v>
      </c>
      <c r="J104" s="252">
        <v>76.099999999999994</v>
      </c>
      <c r="K104" s="101"/>
      <c r="L104" s="101"/>
      <c r="M104" s="101"/>
    </row>
    <row r="105" spans="1:13 16244:16248" ht="38.25" x14ac:dyDescent="0.2">
      <c r="B105" s="125" t="s">
        <v>524</v>
      </c>
      <c r="C105" s="252">
        <v>28.794</v>
      </c>
      <c r="D105" s="252">
        <v>0</v>
      </c>
      <c r="E105" s="252">
        <v>0</v>
      </c>
      <c r="F105" s="252">
        <v>28.794</v>
      </c>
      <c r="G105" s="252">
        <v>28.794</v>
      </c>
      <c r="H105" s="252">
        <v>0</v>
      </c>
      <c r="I105" s="252">
        <v>0</v>
      </c>
      <c r="J105" s="252">
        <v>28.794</v>
      </c>
      <c r="K105" s="101"/>
      <c r="L105" s="101"/>
      <c r="M105" s="101"/>
    </row>
    <row r="106" spans="1:13 16244:16248" x14ac:dyDescent="0.2">
      <c r="B106" s="125" t="s">
        <v>36</v>
      </c>
      <c r="C106" s="252">
        <v>237.814548</v>
      </c>
      <c r="D106" s="252">
        <v>0</v>
      </c>
      <c r="E106" s="252">
        <v>70</v>
      </c>
      <c r="F106" s="252">
        <v>307.814548</v>
      </c>
      <c r="G106" s="252">
        <v>237.814548</v>
      </c>
      <c r="H106" s="252">
        <v>0</v>
      </c>
      <c r="I106" s="252">
        <v>70</v>
      </c>
      <c r="J106" s="252">
        <v>307.814548</v>
      </c>
      <c r="K106" s="101"/>
      <c r="L106" s="101"/>
      <c r="M106" s="101"/>
    </row>
    <row r="107" spans="1:13 16244:16248" x14ac:dyDescent="0.2">
      <c r="B107" s="125" t="s">
        <v>471</v>
      </c>
      <c r="C107" s="252">
        <v>103</v>
      </c>
      <c r="D107" s="252">
        <v>0</v>
      </c>
      <c r="E107" s="252">
        <v>0</v>
      </c>
      <c r="F107" s="252">
        <v>103</v>
      </c>
      <c r="G107" s="252">
        <v>103</v>
      </c>
      <c r="H107" s="252">
        <v>0</v>
      </c>
      <c r="I107" s="252">
        <v>0</v>
      </c>
      <c r="J107" s="252">
        <v>103</v>
      </c>
      <c r="K107" s="101"/>
      <c r="L107" s="101"/>
      <c r="M107" s="101"/>
    </row>
    <row r="108" spans="1:13 16244:16248" x14ac:dyDescent="0.2">
      <c r="B108" s="125" t="s">
        <v>858</v>
      </c>
      <c r="C108" s="252">
        <v>44</v>
      </c>
      <c r="D108" s="252">
        <v>0</v>
      </c>
      <c r="E108" s="252">
        <v>0</v>
      </c>
      <c r="F108" s="252">
        <v>44</v>
      </c>
      <c r="G108" s="252">
        <v>44</v>
      </c>
      <c r="H108" s="252">
        <v>0</v>
      </c>
      <c r="I108" s="252">
        <v>0</v>
      </c>
      <c r="J108" s="252">
        <v>44</v>
      </c>
      <c r="K108" s="101"/>
      <c r="L108" s="101"/>
      <c r="M108" s="101"/>
    </row>
    <row r="109" spans="1:13 16244:16248" ht="25.5" x14ac:dyDescent="0.2">
      <c r="B109" s="125" t="s">
        <v>902</v>
      </c>
      <c r="C109" s="252">
        <v>30</v>
      </c>
      <c r="D109" s="252">
        <v>0</v>
      </c>
      <c r="E109" s="252">
        <v>0</v>
      </c>
      <c r="F109" s="252">
        <v>30</v>
      </c>
      <c r="G109" s="252">
        <v>30</v>
      </c>
      <c r="H109" s="252">
        <v>0</v>
      </c>
      <c r="I109" s="252">
        <v>0</v>
      </c>
      <c r="J109" s="252">
        <v>30</v>
      </c>
      <c r="K109" s="101"/>
      <c r="L109" s="101"/>
      <c r="M109" s="101"/>
    </row>
    <row r="110" spans="1:13 16244:16248" ht="38.25" x14ac:dyDescent="0.2">
      <c r="B110" s="125" t="s">
        <v>723</v>
      </c>
      <c r="C110" s="252">
        <v>25</v>
      </c>
      <c r="D110" s="252">
        <v>0</v>
      </c>
      <c r="E110" s="252">
        <v>0</v>
      </c>
      <c r="F110" s="252">
        <v>25</v>
      </c>
      <c r="G110" s="252">
        <v>25</v>
      </c>
      <c r="H110" s="252">
        <v>0</v>
      </c>
      <c r="I110" s="252">
        <v>0</v>
      </c>
      <c r="J110" s="252">
        <v>25</v>
      </c>
      <c r="K110" s="101"/>
      <c r="L110" s="101"/>
      <c r="M110" s="101"/>
    </row>
    <row r="111" spans="1:13 16244:16248" x14ac:dyDescent="0.2">
      <c r="B111" s="125" t="s">
        <v>38</v>
      </c>
      <c r="C111" s="266">
        <v>199.02138600000762</v>
      </c>
      <c r="D111" s="266">
        <v>0</v>
      </c>
      <c r="E111" s="266">
        <v>34.5</v>
      </c>
      <c r="F111" s="266">
        <v>233.52138599999307</v>
      </c>
      <c r="G111" s="266">
        <v>199.02138600000762</v>
      </c>
      <c r="H111" s="266">
        <v>0</v>
      </c>
      <c r="I111" s="266">
        <v>34.5</v>
      </c>
      <c r="J111" s="266">
        <v>233.52138600000762</v>
      </c>
      <c r="K111" s="101"/>
      <c r="L111" s="101"/>
      <c r="M111" s="101"/>
    </row>
    <row r="112" spans="1:13 16244:16248" s="263" customFormat="1" x14ac:dyDescent="0.2">
      <c r="A112" s="265"/>
      <c r="B112" s="108" t="s">
        <v>39</v>
      </c>
      <c r="C112" s="140">
        <f>SUM(C113:C131)</f>
        <v>10985.275261999999</v>
      </c>
      <c r="D112" s="140">
        <f t="shared" ref="D112:J112" si="5">SUM(D113:D131)</f>
        <v>0</v>
      </c>
      <c r="E112" s="140">
        <f t="shared" si="5"/>
        <v>661.45</v>
      </c>
      <c r="F112" s="140">
        <f t="shared" si="5"/>
        <v>11646.725261999998</v>
      </c>
      <c r="G112" s="140">
        <f t="shared" si="5"/>
        <v>10968.484262</v>
      </c>
      <c r="H112" s="140">
        <f t="shared" si="5"/>
        <v>0</v>
      </c>
      <c r="I112" s="140">
        <f t="shared" si="5"/>
        <v>661.45</v>
      </c>
      <c r="J112" s="140">
        <f t="shared" si="5"/>
        <v>11629.934262000001</v>
      </c>
      <c r="WZT112" s="265"/>
      <c r="WZU112" s="265"/>
      <c r="WZV112" s="265"/>
      <c r="WZW112" s="265"/>
      <c r="WZX112" s="265"/>
    </row>
    <row r="113" spans="2:19" x14ac:dyDescent="0.2">
      <c r="B113" s="125" t="s">
        <v>40</v>
      </c>
      <c r="C113" s="252">
        <v>6780.0031529999997</v>
      </c>
      <c r="D113" s="252">
        <v>0</v>
      </c>
      <c r="E113" s="252">
        <v>451</v>
      </c>
      <c r="F113" s="252">
        <v>7231.0031529999997</v>
      </c>
      <c r="G113" s="252">
        <v>6780.0031529999997</v>
      </c>
      <c r="H113" s="252">
        <v>0</v>
      </c>
      <c r="I113" s="252">
        <v>451</v>
      </c>
      <c r="J113" s="252">
        <v>7231.0031529999997</v>
      </c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 ht="25.5" x14ac:dyDescent="0.2">
      <c r="B114" s="125" t="s">
        <v>636</v>
      </c>
      <c r="C114" s="252">
        <v>532.58100000000002</v>
      </c>
      <c r="D114" s="252">
        <v>0</v>
      </c>
      <c r="E114" s="252">
        <v>0</v>
      </c>
      <c r="F114" s="252">
        <v>532.58100000000002</v>
      </c>
      <c r="G114" s="252">
        <v>530.79999999999995</v>
      </c>
      <c r="H114" s="252">
        <v>0</v>
      </c>
      <c r="I114" s="252">
        <v>0</v>
      </c>
      <c r="J114" s="252">
        <v>530.79999999999995</v>
      </c>
      <c r="K114" s="101"/>
      <c r="L114" s="101"/>
      <c r="M114" s="101"/>
      <c r="N114" s="101"/>
      <c r="O114" s="101"/>
      <c r="P114" s="101"/>
      <c r="Q114" s="101"/>
      <c r="R114" s="101"/>
    </row>
    <row r="115" spans="2:19" ht="25.5" x14ac:dyDescent="0.2">
      <c r="B115" s="125" t="s">
        <v>635</v>
      </c>
      <c r="C115" s="252">
        <v>238.11743200000001</v>
      </c>
      <c r="D115" s="252">
        <v>0</v>
      </c>
      <c r="E115" s="252">
        <v>0</v>
      </c>
      <c r="F115" s="252">
        <v>238.11743200000001</v>
      </c>
      <c r="G115" s="252">
        <v>238.11743200000001</v>
      </c>
      <c r="H115" s="252">
        <v>0</v>
      </c>
      <c r="I115" s="252">
        <v>0</v>
      </c>
      <c r="J115" s="252">
        <v>238.11743200000001</v>
      </c>
      <c r="K115" s="101"/>
      <c r="L115" s="101"/>
      <c r="M115" s="101"/>
    </row>
    <row r="116" spans="2:19" ht="25.5" x14ac:dyDescent="0.2">
      <c r="B116" s="125" t="s">
        <v>557</v>
      </c>
      <c r="C116" s="252">
        <v>25</v>
      </c>
      <c r="D116" s="252">
        <v>0</v>
      </c>
      <c r="E116" s="252">
        <v>0</v>
      </c>
      <c r="F116" s="252">
        <v>25</v>
      </c>
      <c r="G116" s="252">
        <v>25</v>
      </c>
      <c r="H116" s="252">
        <v>0</v>
      </c>
      <c r="I116" s="252">
        <v>0</v>
      </c>
      <c r="J116" s="252">
        <v>25</v>
      </c>
      <c r="K116" s="101"/>
    </row>
    <row r="117" spans="2:19" ht="25.5" x14ac:dyDescent="0.2">
      <c r="B117" s="125" t="s">
        <v>783</v>
      </c>
      <c r="C117" s="252">
        <v>1160</v>
      </c>
      <c r="D117" s="252">
        <v>0</v>
      </c>
      <c r="E117" s="252">
        <v>0</v>
      </c>
      <c r="F117" s="252">
        <v>1160</v>
      </c>
      <c r="G117" s="252">
        <v>1160</v>
      </c>
      <c r="H117" s="252">
        <v>0</v>
      </c>
      <c r="I117" s="252">
        <v>0</v>
      </c>
      <c r="J117" s="252">
        <v>1160</v>
      </c>
      <c r="L117" s="101"/>
      <c r="M117" s="101"/>
      <c r="N117" s="101"/>
      <c r="O117" s="101"/>
      <c r="P117" s="101"/>
      <c r="Q117" s="101"/>
      <c r="R117" s="101"/>
      <c r="S117" s="101"/>
    </row>
    <row r="118" spans="2:19" ht="38.25" x14ac:dyDescent="0.2">
      <c r="B118" s="125" t="s">
        <v>784</v>
      </c>
      <c r="C118" s="252">
        <v>400</v>
      </c>
      <c r="D118" s="252">
        <v>0</v>
      </c>
      <c r="E118" s="252">
        <v>0</v>
      </c>
      <c r="F118" s="252">
        <v>400</v>
      </c>
      <c r="G118" s="252">
        <v>400</v>
      </c>
      <c r="H118" s="252">
        <v>0</v>
      </c>
      <c r="I118" s="252">
        <v>0</v>
      </c>
      <c r="J118" s="252">
        <v>400</v>
      </c>
      <c r="L118" s="101"/>
      <c r="M118" s="101"/>
    </row>
    <row r="119" spans="2:19" ht="25.5" x14ac:dyDescent="0.2">
      <c r="B119" s="125" t="s">
        <v>724</v>
      </c>
      <c r="C119" s="252">
        <v>126.515372</v>
      </c>
      <c r="D119" s="252">
        <v>0</v>
      </c>
      <c r="E119" s="252">
        <v>0</v>
      </c>
      <c r="F119" s="252">
        <v>126.515372</v>
      </c>
      <c r="G119" s="252">
        <v>126.515372</v>
      </c>
      <c r="H119" s="252">
        <v>0</v>
      </c>
      <c r="I119" s="252">
        <v>0</v>
      </c>
      <c r="J119" s="252">
        <v>126.515372</v>
      </c>
      <c r="K119" s="101"/>
    </row>
    <row r="120" spans="2:19" ht="38.25" x14ac:dyDescent="0.2">
      <c r="B120" s="125" t="s">
        <v>637</v>
      </c>
      <c r="C120" s="252">
        <v>80</v>
      </c>
      <c r="D120" s="252">
        <v>0</v>
      </c>
      <c r="E120" s="252">
        <v>10</v>
      </c>
      <c r="F120" s="252">
        <v>90</v>
      </c>
      <c r="G120" s="252">
        <v>80</v>
      </c>
      <c r="H120" s="252">
        <v>0</v>
      </c>
      <c r="I120" s="252">
        <v>10</v>
      </c>
      <c r="J120" s="252">
        <v>90</v>
      </c>
      <c r="K120" s="101"/>
    </row>
    <row r="121" spans="2:19" ht="38.25" x14ac:dyDescent="0.2">
      <c r="B121" s="125" t="s">
        <v>842</v>
      </c>
      <c r="C121" s="252">
        <v>50</v>
      </c>
      <c r="D121" s="252">
        <v>0</v>
      </c>
      <c r="E121" s="252">
        <v>0</v>
      </c>
      <c r="F121" s="252">
        <v>50</v>
      </c>
      <c r="G121" s="252">
        <v>50</v>
      </c>
      <c r="H121" s="252">
        <v>0</v>
      </c>
      <c r="I121" s="252">
        <v>0</v>
      </c>
      <c r="J121" s="252">
        <v>50</v>
      </c>
      <c r="K121" s="101"/>
    </row>
    <row r="122" spans="2:19" ht="25.5" x14ac:dyDescent="0.2">
      <c r="B122" s="125" t="s">
        <v>525</v>
      </c>
      <c r="C122" s="252">
        <v>404.26047499999999</v>
      </c>
      <c r="D122" s="252">
        <v>0</v>
      </c>
      <c r="E122" s="252">
        <v>100</v>
      </c>
      <c r="F122" s="252">
        <v>504.26047499999999</v>
      </c>
      <c r="G122" s="252">
        <v>404.26047499999999</v>
      </c>
      <c r="H122" s="252">
        <v>0</v>
      </c>
      <c r="I122" s="252">
        <v>100</v>
      </c>
      <c r="J122" s="252">
        <v>504.26047499999999</v>
      </c>
      <c r="L122" s="101"/>
      <c r="M122" s="101"/>
    </row>
    <row r="123" spans="2:19" ht="25.5" x14ac:dyDescent="0.2">
      <c r="B123" s="125" t="s">
        <v>903</v>
      </c>
      <c r="C123" s="252">
        <v>200.2</v>
      </c>
      <c r="D123" s="252">
        <v>0</v>
      </c>
      <c r="E123" s="252">
        <v>2.95</v>
      </c>
      <c r="F123" s="252">
        <v>203.14999999999998</v>
      </c>
      <c r="G123" s="252">
        <v>200.19</v>
      </c>
      <c r="H123" s="252">
        <v>0</v>
      </c>
      <c r="I123" s="252">
        <v>2.95</v>
      </c>
      <c r="J123" s="252">
        <v>203.14</v>
      </c>
      <c r="K123" s="101"/>
    </row>
    <row r="124" spans="2:19" ht="38.25" x14ac:dyDescent="0.2">
      <c r="B124" s="125" t="s">
        <v>862</v>
      </c>
      <c r="C124" s="252">
        <v>347.84471300000001</v>
      </c>
      <c r="D124" s="252">
        <v>0</v>
      </c>
      <c r="E124" s="252">
        <v>0</v>
      </c>
      <c r="F124" s="252">
        <v>347.84471300000001</v>
      </c>
      <c r="G124" s="252">
        <v>332.84471300000001</v>
      </c>
      <c r="H124" s="252">
        <v>0</v>
      </c>
      <c r="I124" s="252">
        <v>0</v>
      </c>
      <c r="J124" s="252">
        <v>332.84471300000001</v>
      </c>
      <c r="L124" s="101"/>
      <c r="M124" s="101"/>
    </row>
    <row r="125" spans="2:19" ht="25.5" x14ac:dyDescent="0.2">
      <c r="B125" s="125" t="s">
        <v>526</v>
      </c>
      <c r="C125" s="252">
        <v>249</v>
      </c>
      <c r="D125" s="252">
        <v>0</v>
      </c>
      <c r="E125" s="252">
        <v>60</v>
      </c>
      <c r="F125" s="252">
        <v>309</v>
      </c>
      <c r="G125" s="252">
        <v>249</v>
      </c>
      <c r="H125" s="252">
        <v>0</v>
      </c>
      <c r="I125" s="252">
        <v>60</v>
      </c>
      <c r="J125" s="252">
        <v>309</v>
      </c>
      <c r="L125" s="101"/>
      <c r="M125" s="101"/>
    </row>
    <row r="126" spans="2:19" ht="25.5" x14ac:dyDescent="0.2">
      <c r="B126" s="125" t="s">
        <v>527</v>
      </c>
      <c r="C126" s="252">
        <v>39.700000000000003</v>
      </c>
      <c r="D126" s="252">
        <v>0</v>
      </c>
      <c r="E126" s="252">
        <v>0</v>
      </c>
      <c r="F126" s="252">
        <v>39.700000000000003</v>
      </c>
      <c r="G126" s="252">
        <v>39.700000000000003</v>
      </c>
      <c r="H126" s="252">
        <v>0</v>
      </c>
      <c r="I126" s="252">
        <v>0</v>
      </c>
      <c r="J126" s="252">
        <v>39.700000000000003</v>
      </c>
      <c r="K126" s="101"/>
    </row>
    <row r="127" spans="2:19" x14ac:dyDescent="0.2">
      <c r="B127" s="125" t="s">
        <v>41</v>
      </c>
      <c r="C127" s="252">
        <v>50.4</v>
      </c>
      <c r="D127" s="252">
        <v>0</v>
      </c>
      <c r="E127" s="252">
        <v>0</v>
      </c>
      <c r="F127" s="252">
        <v>50.4</v>
      </c>
      <c r="G127" s="252">
        <v>50.4</v>
      </c>
      <c r="H127" s="252">
        <v>0</v>
      </c>
      <c r="I127" s="252">
        <v>0</v>
      </c>
      <c r="J127" s="252">
        <v>50.4</v>
      </c>
      <c r="K127" s="101"/>
    </row>
    <row r="128" spans="2:19" x14ac:dyDescent="0.2">
      <c r="B128" s="125" t="s">
        <v>810</v>
      </c>
      <c r="C128" s="252">
        <v>15.378461</v>
      </c>
      <c r="D128" s="252">
        <v>0</v>
      </c>
      <c r="E128" s="252">
        <v>0</v>
      </c>
      <c r="F128" s="252">
        <v>15.378461</v>
      </c>
      <c r="G128" s="252">
        <v>15.378461</v>
      </c>
      <c r="H128" s="252">
        <v>0</v>
      </c>
      <c r="I128" s="252">
        <v>0</v>
      </c>
      <c r="J128" s="252">
        <v>15.378461</v>
      </c>
      <c r="K128" s="101"/>
    </row>
    <row r="129" spans="1:11 16244:16248" ht="25.5" x14ac:dyDescent="0.2">
      <c r="B129" s="125" t="s">
        <v>557</v>
      </c>
      <c r="C129" s="252">
        <v>25</v>
      </c>
      <c r="D129" s="252">
        <v>0</v>
      </c>
      <c r="E129" s="252">
        <v>0</v>
      </c>
      <c r="F129" s="252">
        <v>25</v>
      </c>
      <c r="G129" s="252">
        <v>25</v>
      </c>
      <c r="H129" s="252">
        <v>0</v>
      </c>
      <c r="I129" s="252">
        <v>0</v>
      </c>
      <c r="J129" s="252">
        <v>25</v>
      </c>
      <c r="K129" s="101"/>
    </row>
    <row r="130" spans="1:11 16244:16248" ht="25.5" x14ac:dyDescent="0.2">
      <c r="B130" s="125" t="s">
        <v>811</v>
      </c>
      <c r="C130" s="252">
        <v>28.8</v>
      </c>
      <c r="D130" s="252">
        <v>0</v>
      </c>
      <c r="E130" s="252">
        <v>0</v>
      </c>
      <c r="F130" s="252">
        <v>28.8</v>
      </c>
      <c r="G130" s="252">
        <v>28.8</v>
      </c>
      <c r="H130" s="252">
        <v>0</v>
      </c>
      <c r="I130" s="252">
        <v>0</v>
      </c>
      <c r="J130" s="252">
        <v>28.8</v>
      </c>
      <c r="K130" s="101"/>
    </row>
    <row r="131" spans="1:11 16244:16248" x14ac:dyDescent="0.2">
      <c r="B131" s="125" t="s">
        <v>42</v>
      </c>
      <c r="C131" s="266">
        <v>232.47465600000032</v>
      </c>
      <c r="D131" s="266">
        <v>0</v>
      </c>
      <c r="E131" s="266">
        <v>37.5</v>
      </c>
      <c r="F131" s="266">
        <v>269.97465600000032</v>
      </c>
      <c r="G131" s="266">
        <v>232.47465600000032</v>
      </c>
      <c r="H131" s="266">
        <v>0</v>
      </c>
      <c r="I131" s="266">
        <v>37.5</v>
      </c>
      <c r="J131" s="266">
        <v>269.97465600000214</v>
      </c>
      <c r="K131" s="101"/>
    </row>
    <row r="132" spans="1:11 16244:16248" s="263" customFormat="1" x14ac:dyDescent="0.2">
      <c r="A132" s="265"/>
      <c r="B132" s="262" t="s">
        <v>43</v>
      </c>
      <c r="C132" s="140">
        <v>8288.6518109999997</v>
      </c>
      <c r="D132" s="140">
        <v>0</v>
      </c>
      <c r="E132" s="140">
        <v>178.1</v>
      </c>
      <c r="F132" s="140">
        <v>8466.7518110000001</v>
      </c>
      <c r="G132" s="140">
        <v>8288.6518109999997</v>
      </c>
      <c r="H132" s="140">
        <v>0</v>
      </c>
      <c r="I132" s="140">
        <v>178.1</v>
      </c>
      <c r="J132" s="140">
        <v>8466.7518110000001</v>
      </c>
      <c r="WZT132" s="265"/>
      <c r="WZU132" s="265"/>
      <c r="WZV132" s="265"/>
      <c r="WZW132" s="265"/>
      <c r="WZX132" s="265"/>
    </row>
    <row r="133" spans="1:11 16244:16248" s="263" customFormat="1" x14ac:dyDescent="0.2">
      <c r="A133" s="265"/>
      <c r="B133" s="262" t="s">
        <v>706</v>
      </c>
      <c r="C133" s="140">
        <v>876.47071700000015</v>
      </c>
      <c r="D133" s="140">
        <v>0</v>
      </c>
      <c r="E133" s="140">
        <v>57.882775000000002</v>
      </c>
      <c r="F133" s="140">
        <v>934.35349200000019</v>
      </c>
      <c r="G133" s="140">
        <v>826.47071700000015</v>
      </c>
      <c r="H133" s="140">
        <v>0</v>
      </c>
      <c r="I133" s="140">
        <v>57.882775000000002</v>
      </c>
      <c r="J133" s="140">
        <v>884.35349200000019</v>
      </c>
      <c r="WZT133" s="265"/>
      <c r="WZU133" s="265"/>
      <c r="WZV133" s="265"/>
      <c r="WZW133" s="265"/>
      <c r="WZX133" s="265"/>
    </row>
    <row r="134" spans="1:11 16244:16248" x14ac:dyDescent="0.2">
      <c r="B134" s="342" t="s">
        <v>45</v>
      </c>
      <c r="C134" s="253">
        <v>309.49953099999999</v>
      </c>
      <c r="D134" s="253">
        <v>0</v>
      </c>
      <c r="E134" s="253">
        <v>42.882775000000002</v>
      </c>
      <c r="F134" s="253">
        <v>352.38230599999997</v>
      </c>
      <c r="G134" s="253">
        <v>309.49953099999999</v>
      </c>
      <c r="H134" s="253">
        <v>0</v>
      </c>
      <c r="I134" s="253">
        <v>42.882775000000002</v>
      </c>
      <c r="J134" s="253">
        <v>352.38230599999997</v>
      </c>
    </row>
    <row r="135" spans="1:11 16244:16248" x14ac:dyDescent="0.2">
      <c r="B135" s="342" t="s">
        <v>639</v>
      </c>
      <c r="C135" s="253">
        <v>248.64251999999999</v>
      </c>
      <c r="D135" s="253">
        <v>0</v>
      </c>
      <c r="E135" s="253">
        <v>0</v>
      </c>
      <c r="F135" s="253">
        <v>248.64251999999999</v>
      </c>
      <c r="G135" s="253">
        <v>248.64251999999999</v>
      </c>
      <c r="H135" s="253">
        <v>0</v>
      </c>
      <c r="I135" s="253">
        <v>0</v>
      </c>
      <c r="J135" s="253">
        <v>248.64251999999999</v>
      </c>
    </row>
    <row r="136" spans="1:11 16244:16248" ht="25.5" x14ac:dyDescent="0.2">
      <c r="B136" s="342" t="s">
        <v>640</v>
      </c>
      <c r="C136" s="253">
        <v>0</v>
      </c>
      <c r="D136" s="253">
        <v>0</v>
      </c>
      <c r="E136" s="253">
        <v>0</v>
      </c>
      <c r="F136" s="253">
        <v>0</v>
      </c>
      <c r="G136" s="253">
        <v>0</v>
      </c>
      <c r="H136" s="253">
        <v>0</v>
      </c>
      <c r="I136" s="253">
        <v>0</v>
      </c>
      <c r="J136" s="253">
        <v>0</v>
      </c>
    </row>
    <row r="137" spans="1:11 16244:16248" s="263" customFormat="1" x14ac:dyDescent="0.2">
      <c r="A137" s="265"/>
      <c r="B137" s="108" t="s">
        <v>46</v>
      </c>
      <c r="C137" s="140">
        <f t="shared" ref="C137:J137" si="6">C138+C153+C154</f>
        <v>143935.77739199999</v>
      </c>
      <c r="D137" s="140">
        <f t="shared" si="6"/>
        <v>-29.110199999999999</v>
      </c>
      <c r="E137" s="140">
        <f t="shared" si="6"/>
        <v>843.40999999999963</v>
      </c>
      <c r="F137" s="140">
        <f t="shared" si="6"/>
        <v>144750.07719199997</v>
      </c>
      <c r="G137" s="140">
        <f t="shared" si="6"/>
        <v>144525.013354</v>
      </c>
      <c r="H137" s="140">
        <f t="shared" si="6"/>
        <v>-29.110199999999999</v>
      </c>
      <c r="I137" s="140">
        <f t="shared" si="6"/>
        <v>843.40999999999963</v>
      </c>
      <c r="J137" s="140">
        <f t="shared" si="6"/>
        <v>145339.31315399997</v>
      </c>
      <c r="WZT137" s="265"/>
      <c r="WZU137" s="265"/>
      <c r="WZV137" s="265"/>
      <c r="WZW137" s="265"/>
      <c r="WZX137" s="265"/>
    </row>
    <row r="138" spans="1:11 16244:16248" x14ac:dyDescent="0.2">
      <c r="B138" s="113" t="s">
        <v>47</v>
      </c>
      <c r="C138" s="252">
        <v>142203.40561999998</v>
      </c>
      <c r="D138" s="252">
        <v>-29.110199999999999</v>
      </c>
      <c r="E138" s="252">
        <v>817.85999999999967</v>
      </c>
      <c r="F138" s="252">
        <v>142992.15541999997</v>
      </c>
      <c r="G138" s="252">
        <v>143039.34158199999</v>
      </c>
      <c r="H138" s="252">
        <v>-29.110199999999999</v>
      </c>
      <c r="I138" s="252">
        <v>817.85999999999967</v>
      </c>
      <c r="J138" s="252">
        <v>143828.09138199998</v>
      </c>
    </row>
    <row r="139" spans="1:11 16244:16248" x14ac:dyDescent="0.2">
      <c r="B139" s="334" t="s">
        <v>528</v>
      </c>
      <c r="C139" s="253">
        <v>20579.127976</v>
      </c>
      <c r="D139" s="253">
        <v>0</v>
      </c>
      <c r="E139" s="253">
        <v>0</v>
      </c>
      <c r="F139" s="253">
        <v>20579.127976</v>
      </c>
      <c r="G139" s="253">
        <v>20579.127976</v>
      </c>
      <c r="H139" s="253">
        <v>0</v>
      </c>
      <c r="I139" s="253">
        <v>0</v>
      </c>
      <c r="J139" s="253">
        <v>20579.127976</v>
      </c>
    </row>
    <row r="140" spans="1:11 16244:16248" x14ac:dyDescent="0.2">
      <c r="B140" s="334" t="s">
        <v>48</v>
      </c>
      <c r="C140" s="253">
        <v>16110.822769</v>
      </c>
      <c r="D140" s="253">
        <v>-29.1</v>
      </c>
      <c r="E140" s="253">
        <v>-7288</v>
      </c>
      <c r="F140" s="253">
        <v>8793.722769</v>
      </c>
      <c r="G140" s="253">
        <v>16110.822769</v>
      </c>
      <c r="H140" s="253">
        <v>-29.1</v>
      </c>
      <c r="I140" s="253">
        <v>-7288</v>
      </c>
      <c r="J140" s="253">
        <v>8793.722769</v>
      </c>
    </row>
    <row r="141" spans="1:11 16244:16248" x14ac:dyDescent="0.2">
      <c r="B141" s="334" t="s">
        <v>49</v>
      </c>
      <c r="C141" s="253">
        <v>3600</v>
      </c>
      <c r="D141" s="253">
        <v>0</v>
      </c>
      <c r="E141" s="253">
        <v>0</v>
      </c>
      <c r="F141" s="253">
        <v>3600</v>
      </c>
      <c r="G141" s="253">
        <v>3600</v>
      </c>
      <c r="H141" s="253">
        <v>0</v>
      </c>
      <c r="I141" s="253">
        <v>0</v>
      </c>
      <c r="J141" s="253">
        <v>3600</v>
      </c>
    </row>
    <row r="142" spans="1:11 16244:16248" x14ac:dyDescent="0.2">
      <c r="B142" s="334" t="s">
        <v>529</v>
      </c>
      <c r="C142" s="253">
        <v>774.07795099999998</v>
      </c>
      <c r="D142" s="253">
        <v>0</v>
      </c>
      <c r="E142" s="253">
        <v>40.700000000000003</v>
      </c>
      <c r="F142" s="253">
        <v>814.77795100000003</v>
      </c>
      <c r="G142" s="253">
        <v>1355.813913</v>
      </c>
      <c r="H142" s="253">
        <v>0</v>
      </c>
      <c r="I142" s="253">
        <v>40.700000000000003</v>
      </c>
      <c r="J142" s="253">
        <v>1396.513913</v>
      </c>
    </row>
    <row r="143" spans="1:11 16244:16248" ht="25.5" x14ac:dyDescent="0.2">
      <c r="B143" s="334" t="s">
        <v>641</v>
      </c>
      <c r="C143" s="253">
        <v>1327</v>
      </c>
      <c r="D143" s="253">
        <v>0</v>
      </c>
      <c r="E143" s="253">
        <v>0</v>
      </c>
      <c r="F143" s="253">
        <v>1327</v>
      </c>
      <c r="G143" s="253">
        <v>1327</v>
      </c>
      <c r="H143" s="253">
        <v>0</v>
      </c>
      <c r="I143" s="253">
        <v>0</v>
      </c>
      <c r="J143" s="253">
        <v>1327</v>
      </c>
    </row>
    <row r="144" spans="1:11 16244:16248" x14ac:dyDescent="0.2">
      <c r="B144" s="334" t="s">
        <v>530</v>
      </c>
      <c r="C144" s="253">
        <v>6205.4</v>
      </c>
      <c r="D144" s="253">
        <v>0</v>
      </c>
      <c r="E144" s="253">
        <v>0</v>
      </c>
      <c r="F144" s="253">
        <v>6205.4</v>
      </c>
      <c r="G144" s="253">
        <v>6205.4</v>
      </c>
      <c r="H144" s="253">
        <v>0</v>
      </c>
      <c r="I144" s="253">
        <v>0</v>
      </c>
      <c r="J144" s="253">
        <v>6205.4</v>
      </c>
    </row>
    <row r="145" spans="1:16 16244:16248" x14ac:dyDescent="0.2">
      <c r="B145" s="334" t="s">
        <v>558</v>
      </c>
      <c r="C145" s="253">
        <v>15</v>
      </c>
      <c r="D145" s="253">
        <v>0</v>
      </c>
      <c r="E145" s="253">
        <v>0</v>
      </c>
      <c r="F145" s="253">
        <v>15</v>
      </c>
      <c r="G145" s="253">
        <v>15</v>
      </c>
      <c r="H145" s="253">
        <v>0</v>
      </c>
      <c r="I145" s="253">
        <v>0</v>
      </c>
      <c r="J145" s="253">
        <v>15</v>
      </c>
    </row>
    <row r="146" spans="1:16 16244:16248" x14ac:dyDescent="0.2">
      <c r="B146" s="334" t="s">
        <v>642</v>
      </c>
      <c r="C146" s="253">
        <v>16683.799923999999</v>
      </c>
      <c r="D146" s="253">
        <v>-1.0200000000000001E-2</v>
      </c>
      <c r="E146" s="253">
        <v>6755.7999999999993</v>
      </c>
      <c r="F146" s="253">
        <v>23439.589723999998</v>
      </c>
      <c r="G146" s="253">
        <v>16683.799923999999</v>
      </c>
      <c r="H146" s="253">
        <v>-1.0200000000000001E-2</v>
      </c>
      <c r="I146" s="253">
        <v>6755.7999999999993</v>
      </c>
      <c r="J146" s="253">
        <v>23439.589723999998</v>
      </c>
    </row>
    <row r="147" spans="1:16 16244:16248" x14ac:dyDescent="0.2">
      <c r="B147" s="335" t="s">
        <v>531</v>
      </c>
      <c r="C147" s="253">
        <v>0</v>
      </c>
      <c r="D147" s="253">
        <v>0</v>
      </c>
      <c r="E147" s="253">
        <v>0</v>
      </c>
      <c r="F147" s="253">
        <v>0</v>
      </c>
      <c r="G147" s="253">
        <v>0</v>
      </c>
      <c r="H147" s="253">
        <v>0</v>
      </c>
      <c r="I147" s="253">
        <v>0</v>
      </c>
      <c r="J147" s="253">
        <v>0</v>
      </c>
    </row>
    <row r="148" spans="1:16 16244:16248" x14ac:dyDescent="0.2">
      <c r="B148" s="334" t="s">
        <v>796</v>
      </c>
      <c r="C148" s="253">
        <v>6062.9</v>
      </c>
      <c r="D148" s="253">
        <v>0</v>
      </c>
      <c r="E148" s="253">
        <v>0</v>
      </c>
      <c r="F148" s="253">
        <v>6062.9</v>
      </c>
      <c r="G148" s="253">
        <v>6062.9</v>
      </c>
      <c r="H148" s="253">
        <v>0</v>
      </c>
      <c r="I148" s="253">
        <v>0</v>
      </c>
      <c r="J148" s="253">
        <v>6062.9</v>
      </c>
    </row>
    <row r="149" spans="1:16 16244:16248" x14ac:dyDescent="0.2">
      <c r="B149" s="334" t="s">
        <v>820</v>
      </c>
      <c r="C149" s="253">
        <v>7245.9</v>
      </c>
      <c r="D149" s="253">
        <v>0</v>
      </c>
      <c r="E149" s="253">
        <v>474.1</v>
      </c>
      <c r="F149" s="253">
        <v>7720</v>
      </c>
      <c r="G149" s="253">
        <v>7245.9</v>
      </c>
      <c r="H149" s="253">
        <v>0</v>
      </c>
      <c r="I149" s="253">
        <v>474.1</v>
      </c>
      <c r="J149" s="253">
        <v>7720</v>
      </c>
    </row>
    <row r="150" spans="1:16 16244:16248" ht="38.25" x14ac:dyDescent="0.2">
      <c r="B150" s="335" t="s">
        <v>904</v>
      </c>
      <c r="C150" s="253">
        <v>2675.642648</v>
      </c>
      <c r="D150" s="253">
        <v>0</v>
      </c>
      <c r="E150" s="253">
        <v>0</v>
      </c>
      <c r="F150" s="253">
        <v>2675.642648</v>
      </c>
      <c r="G150" s="253">
        <v>2675.642648</v>
      </c>
      <c r="H150" s="253">
        <v>0</v>
      </c>
      <c r="I150" s="253">
        <v>0</v>
      </c>
      <c r="J150" s="253">
        <v>2675.642648</v>
      </c>
    </row>
    <row r="151" spans="1:16 16244:16248" x14ac:dyDescent="0.2">
      <c r="B151" s="335" t="s">
        <v>786</v>
      </c>
      <c r="C151" s="253">
        <v>176.6</v>
      </c>
      <c r="D151" s="253">
        <v>0</v>
      </c>
      <c r="E151" s="253">
        <v>162.80000000000001</v>
      </c>
      <c r="F151" s="253">
        <v>339.4</v>
      </c>
      <c r="G151" s="253">
        <v>176.6</v>
      </c>
      <c r="H151" s="253">
        <v>0</v>
      </c>
      <c r="I151" s="253">
        <v>162.80000000000001</v>
      </c>
      <c r="J151" s="253">
        <v>339.4</v>
      </c>
    </row>
    <row r="152" spans="1:16 16244:16248" x14ac:dyDescent="0.2">
      <c r="B152" s="335" t="s">
        <v>787</v>
      </c>
      <c r="C152" s="253">
        <v>259.8</v>
      </c>
      <c r="D152" s="253">
        <v>0</v>
      </c>
      <c r="E152" s="253">
        <v>466.7</v>
      </c>
      <c r="F152" s="253">
        <v>726.5</v>
      </c>
      <c r="G152" s="253">
        <v>259.8</v>
      </c>
      <c r="H152" s="253">
        <v>0</v>
      </c>
      <c r="I152" s="253">
        <v>466.7</v>
      </c>
      <c r="J152" s="253">
        <v>726.5</v>
      </c>
    </row>
    <row r="153" spans="1:16 16244:16248" x14ac:dyDescent="0.2">
      <c r="B153" s="256" t="s">
        <v>472</v>
      </c>
      <c r="C153" s="252">
        <v>1638.7003780000002</v>
      </c>
      <c r="D153" s="252">
        <v>0</v>
      </c>
      <c r="E153" s="252">
        <v>25.550000000000004</v>
      </c>
      <c r="F153" s="252">
        <v>1664.2503780000002</v>
      </c>
      <c r="G153" s="252">
        <v>1384.5003779999997</v>
      </c>
      <c r="H153" s="252">
        <v>0</v>
      </c>
      <c r="I153" s="252">
        <v>25.550000000000004</v>
      </c>
      <c r="J153" s="252">
        <v>1410.0503779999997</v>
      </c>
    </row>
    <row r="154" spans="1:16 16244:16248" x14ac:dyDescent="0.2">
      <c r="B154" s="336" t="s">
        <v>473</v>
      </c>
      <c r="C154" s="252">
        <v>93.671393999999992</v>
      </c>
      <c r="D154" s="252">
        <v>0</v>
      </c>
      <c r="E154" s="252">
        <v>0</v>
      </c>
      <c r="F154" s="252">
        <v>93.671393999999992</v>
      </c>
      <c r="G154" s="252">
        <v>101.17139399999999</v>
      </c>
      <c r="H154" s="252">
        <v>0</v>
      </c>
      <c r="I154" s="252">
        <v>0</v>
      </c>
      <c r="J154" s="252">
        <v>101.17139399999999</v>
      </c>
    </row>
    <row r="155" spans="1:16 16244:16248" s="263" customFormat="1" x14ac:dyDescent="0.2">
      <c r="A155" s="265"/>
      <c r="B155" s="141" t="s">
        <v>59</v>
      </c>
      <c r="C155" s="264">
        <f t="shared" ref="C155:J155" si="7">C156+C171+C177</f>
        <v>19041.905669999996</v>
      </c>
      <c r="D155" s="264">
        <f t="shared" si="7"/>
        <v>0</v>
      </c>
      <c r="E155" s="264">
        <f t="shared" si="7"/>
        <v>165.22199999999998</v>
      </c>
      <c r="F155" s="264">
        <f t="shared" si="7"/>
        <v>19207.127669999998</v>
      </c>
      <c r="G155" s="264">
        <f t="shared" si="7"/>
        <v>19011.905669999996</v>
      </c>
      <c r="H155" s="264">
        <f t="shared" si="7"/>
        <v>0</v>
      </c>
      <c r="I155" s="264">
        <f t="shared" si="7"/>
        <v>165.22199999999998</v>
      </c>
      <c r="J155" s="264">
        <f t="shared" si="7"/>
        <v>19177.127669999998</v>
      </c>
      <c r="WZT155" s="265"/>
      <c r="WZU155" s="265"/>
      <c r="WZV155" s="265"/>
      <c r="WZW155" s="265"/>
      <c r="WZX155" s="265"/>
    </row>
    <row r="156" spans="1:16 16244:16248" s="263" customFormat="1" x14ac:dyDescent="0.2">
      <c r="A156" s="265"/>
      <c r="B156" s="108" t="s">
        <v>60</v>
      </c>
      <c r="C156" s="140">
        <f t="shared" ref="C156:J156" si="8">SUM(C157:C170)</f>
        <v>16965.977750999999</v>
      </c>
      <c r="D156" s="140">
        <f t="shared" si="8"/>
        <v>0</v>
      </c>
      <c r="E156" s="140">
        <f t="shared" si="8"/>
        <v>90.4</v>
      </c>
      <c r="F156" s="140">
        <f t="shared" si="8"/>
        <v>17056.377751</v>
      </c>
      <c r="G156" s="140">
        <f t="shared" si="8"/>
        <v>16935.977750999999</v>
      </c>
      <c r="H156" s="140">
        <f t="shared" si="8"/>
        <v>0</v>
      </c>
      <c r="I156" s="140">
        <f t="shared" si="8"/>
        <v>90.4</v>
      </c>
      <c r="J156" s="140">
        <f t="shared" si="8"/>
        <v>17026.377751</v>
      </c>
      <c r="L156" s="102"/>
      <c r="M156" s="102"/>
      <c r="N156" s="102"/>
      <c r="O156" s="102"/>
      <c r="P156" s="102"/>
      <c r="WZT156" s="265"/>
      <c r="WZU156" s="265"/>
      <c r="WZV156" s="265"/>
      <c r="WZW156" s="265"/>
      <c r="WZX156" s="265"/>
    </row>
    <row r="157" spans="1:16 16244:16248" x14ac:dyDescent="0.2">
      <c r="B157" s="120" t="s">
        <v>725</v>
      </c>
      <c r="C157" s="252">
        <v>13256</v>
      </c>
      <c r="D157" s="252">
        <v>0</v>
      </c>
      <c r="E157" s="252">
        <v>0</v>
      </c>
      <c r="F157" s="252">
        <v>13256</v>
      </c>
      <c r="G157" s="252">
        <v>13256</v>
      </c>
      <c r="H157" s="252">
        <v>0</v>
      </c>
      <c r="I157" s="252">
        <v>0</v>
      </c>
      <c r="J157" s="252">
        <v>13256</v>
      </c>
    </row>
    <row r="158" spans="1:16 16244:16248" x14ac:dyDescent="0.2">
      <c r="B158" s="336" t="s">
        <v>533</v>
      </c>
      <c r="C158" s="252">
        <v>1235.208736</v>
      </c>
      <c r="D158" s="252">
        <v>0</v>
      </c>
      <c r="E158" s="252">
        <v>0</v>
      </c>
      <c r="F158" s="252">
        <v>1235.208736</v>
      </c>
      <c r="G158" s="252">
        <v>1235.208736</v>
      </c>
      <c r="H158" s="252">
        <v>0</v>
      </c>
      <c r="I158" s="252">
        <v>0</v>
      </c>
      <c r="J158" s="252">
        <v>1235.208736</v>
      </c>
    </row>
    <row r="159" spans="1:16 16244:16248" x14ac:dyDescent="0.2">
      <c r="B159" s="256" t="s">
        <v>729</v>
      </c>
      <c r="C159" s="252">
        <v>615</v>
      </c>
      <c r="D159" s="252">
        <v>0</v>
      </c>
      <c r="E159" s="252">
        <v>7</v>
      </c>
      <c r="F159" s="252">
        <v>622</v>
      </c>
      <c r="G159" s="252">
        <v>615</v>
      </c>
      <c r="H159" s="252">
        <v>0</v>
      </c>
      <c r="I159" s="252">
        <v>7</v>
      </c>
      <c r="J159" s="252">
        <v>622</v>
      </c>
    </row>
    <row r="160" spans="1:16 16244:16248" x14ac:dyDescent="0.2">
      <c r="B160" s="336" t="s">
        <v>62</v>
      </c>
      <c r="C160" s="252">
        <v>168.12401</v>
      </c>
      <c r="D160" s="252">
        <v>0</v>
      </c>
      <c r="E160" s="252">
        <v>0</v>
      </c>
      <c r="F160" s="252">
        <v>168.12401</v>
      </c>
      <c r="G160" s="252">
        <v>168.12401</v>
      </c>
      <c r="H160" s="252">
        <v>0</v>
      </c>
      <c r="I160" s="252">
        <v>0</v>
      </c>
      <c r="J160" s="252">
        <v>168.12401</v>
      </c>
    </row>
    <row r="161" spans="1:10 16244:16248" x14ac:dyDescent="0.2">
      <c r="B161" s="336" t="s">
        <v>726</v>
      </c>
      <c r="C161" s="252">
        <v>444.12762600000002</v>
      </c>
      <c r="D161" s="252">
        <v>0</v>
      </c>
      <c r="E161" s="252">
        <v>80.900000000000006</v>
      </c>
      <c r="F161" s="252">
        <v>525.02762600000005</v>
      </c>
      <c r="G161" s="252">
        <v>444.12762600000002</v>
      </c>
      <c r="H161" s="252">
        <v>0</v>
      </c>
      <c r="I161" s="252">
        <v>80.900000000000006</v>
      </c>
      <c r="J161" s="252">
        <v>525.02762600000005</v>
      </c>
    </row>
    <row r="162" spans="1:10 16244:16248" x14ac:dyDescent="0.2">
      <c r="B162" s="336" t="s">
        <v>61</v>
      </c>
      <c r="C162" s="252">
        <v>466.3</v>
      </c>
      <c r="D162" s="252">
        <v>0</v>
      </c>
      <c r="E162" s="252">
        <v>0</v>
      </c>
      <c r="F162" s="252">
        <v>466.3</v>
      </c>
      <c r="G162" s="252">
        <v>466.3</v>
      </c>
      <c r="H162" s="252">
        <v>0</v>
      </c>
      <c r="I162" s="252">
        <v>0</v>
      </c>
      <c r="J162" s="252">
        <v>466.3</v>
      </c>
    </row>
    <row r="163" spans="1:10 16244:16248" x14ac:dyDescent="0.2">
      <c r="B163" s="289" t="s">
        <v>63</v>
      </c>
      <c r="C163" s="252">
        <v>54.061649000000003</v>
      </c>
      <c r="D163" s="252">
        <v>0</v>
      </c>
      <c r="E163" s="252">
        <v>2.5</v>
      </c>
      <c r="F163" s="252">
        <v>56.561649000000003</v>
      </c>
      <c r="G163" s="252">
        <v>54.061649000000003</v>
      </c>
      <c r="H163" s="252">
        <v>0</v>
      </c>
      <c r="I163" s="252">
        <v>2.5</v>
      </c>
      <c r="J163" s="252">
        <v>56.561649000000003</v>
      </c>
    </row>
    <row r="164" spans="1:10 16244:16248" ht="25.5" x14ac:dyDescent="0.2">
      <c r="B164" s="256" t="s">
        <v>65</v>
      </c>
      <c r="C164" s="252">
        <v>168.747649</v>
      </c>
      <c r="D164" s="252">
        <v>0</v>
      </c>
      <c r="E164" s="252">
        <v>0</v>
      </c>
      <c r="F164" s="252">
        <v>168.747649</v>
      </c>
      <c r="G164" s="252">
        <v>168.747649</v>
      </c>
      <c r="H164" s="252">
        <v>0</v>
      </c>
      <c r="I164" s="252">
        <v>0</v>
      </c>
      <c r="J164" s="252">
        <v>168.747649</v>
      </c>
    </row>
    <row r="165" spans="1:10 16244:16248" x14ac:dyDescent="0.2">
      <c r="B165" s="256" t="s">
        <v>905</v>
      </c>
      <c r="C165" s="252">
        <v>61.561283000000003</v>
      </c>
      <c r="D165" s="252">
        <v>0</v>
      </c>
      <c r="E165" s="252">
        <v>0</v>
      </c>
      <c r="F165" s="252">
        <v>61.561283000000003</v>
      </c>
      <c r="G165" s="252">
        <v>61.561283000000003</v>
      </c>
      <c r="H165" s="252">
        <v>0</v>
      </c>
      <c r="I165" s="252">
        <v>0</v>
      </c>
      <c r="J165" s="252">
        <v>61.561283000000003</v>
      </c>
    </row>
    <row r="166" spans="1:10 16244:16248" ht="25.5" x14ac:dyDescent="0.2">
      <c r="B166" s="256" t="s">
        <v>475</v>
      </c>
      <c r="C166" s="252">
        <v>204</v>
      </c>
      <c r="D166" s="252">
        <v>0</v>
      </c>
      <c r="E166" s="252">
        <v>0</v>
      </c>
      <c r="F166" s="252">
        <v>204</v>
      </c>
      <c r="G166" s="252">
        <v>174</v>
      </c>
      <c r="H166" s="252">
        <v>0</v>
      </c>
      <c r="I166" s="252">
        <v>0</v>
      </c>
      <c r="J166" s="252">
        <v>174</v>
      </c>
    </row>
    <row r="167" spans="1:10 16244:16248" x14ac:dyDescent="0.2">
      <c r="B167" s="289" t="s">
        <v>64</v>
      </c>
      <c r="C167" s="252">
        <v>50</v>
      </c>
      <c r="D167" s="252">
        <v>0</v>
      </c>
      <c r="E167" s="252">
        <v>0</v>
      </c>
      <c r="F167" s="252">
        <v>50</v>
      </c>
      <c r="G167" s="252">
        <v>50</v>
      </c>
      <c r="H167" s="252">
        <v>0</v>
      </c>
      <c r="I167" s="252">
        <v>0</v>
      </c>
      <c r="J167" s="252">
        <v>50</v>
      </c>
    </row>
    <row r="168" spans="1:10 16244:16248" ht="25.5" x14ac:dyDescent="0.2">
      <c r="B168" s="256" t="s">
        <v>884</v>
      </c>
      <c r="C168" s="252">
        <v>126.447198</v>
      </c>
      <c r="D168" s="252">
        <v>0</v>
      </c>
      <c r="E168" s="252">
        <v>0</v>
      </c>
      <c r="F168" s="252">
        <v>126.447198</v>
      </c>
      <c r="G168" s="252">
        <v>126.447198</v>
      </c>
      <c r="H168" s="252">
        <v>0</v>
      </c>
      <c r="I168" s="252">
        <v>0</v>
      </c>
      <c r="J168" s="252">
        <v>126.447198</v>
      </c>
    </row>
    <row r="169" spans="1:10 16244:16248" x14ac:dyDescent="0.2">
      <c r="B169" s="257" t="s">
        <v>652</v>
      </c>
      <c r="C169" s="252">
        <v>48.415436</v>
      </c>
      <c r="D169" s="252">
        <v>0</v>
      </c>
      <c r="E169" s="252">
        <v>0</v>
      </c>
      <c r="F169" s="252">
        <v>48.415436</v>
      </c>
      <c r="G169" s="252">
        <v>48.415436</v>
      </c>
      <c r="H169" s="252">
        <v>0</v>
      </c>
      <c r="I169" s="252">
        <v>0</v>
      </c>
      <c r="J169" s="252">
        <v>48.415436</v>
      </c>
    </row>
    <row r="170" spans="1:10 16244:16248" x14ac:dyDescent="0.2">
      <c r="B170" s="336" t="s">
        <v>474</v>
      </c>
      <c r="C170" s="252">
        <v>67.984164000000007</v>
      </c>
      <c r="D170" s="252">
        <v>0</v>
      </c>
      <c r="E170" s="252">
        <v>0</v>
      </c>
      <c r="F170" s="252">
        <v>67.984164000000007</v>
      </c>
      <c r="G170" s="252">
        <v>67.984164000000007</v>
      </c>
      <c r="H170" s="252">
        <v>0</v>
      </c>
      <c r="I170" s="252">
        <v>0</v>
      </c>
      <c r="J170" s="252">
        <v>67.984164000000007</v>
      </c>
    </row>
    <row r="171" spans="1:10 16244:16248" s="263" customFormat="1" x14ac:dyDescent="0.2">
      <c r="A171" s="265"/>
      <c r="B171" s="108" t="s">
        <v>66</v>
      </c>
      <c r="C171" s="140">
        <f>SUM(C172:C176)</f>
        <v>1816.3325629999997</v>
      </c>
      <c r="D171" s="140">
        <f t="shared" ref="D171:J171" si="9">SUM(D172:D176)</f>
        <v>0</v>
      </c>
      <c r="E171" s="140">
        <f t="shared" si="9"/>
        <v>0</v>
      </c>
      <c r="F171" s="140">
        <f t="shared" si="9"/>
        <v>1816.3325629999997</v>
      </c>
      <c r="G171" s="140">
        <f t="shared" si="9"/>
        <v>1816.3325629999997</v>
      </c>
      <c r="H171" s="140">
        <f t="shared" si="9"/>
        <v>0</v>
      </c>
      <c r="I171" s="140">
        <f t="shared" si="9"/>
        <v>0</v>
      </c>
      <c r="J171" s="140">
        <f t="shared" si="9"/>
        <v>1816.3325629999997</v>
      </c>
      <c r="WZT171" s="265"/>
      <c r="WZU171" s="265"/>
      <c r="WZV171" s="265"/>
      <c r="WZW171" s="265"/>
      <c r="WZX171" s="265"/>
    </row>
    <row r="172" spans="1:10 16244:16248" x14ac:dyDescent="0.2">
      <c r="B172" s="126" t="s">
        <v>476</v>
      </c>
      <c r="C172" s="252">
        <v>1160.8205149999999</v>
      </c>
      <c r="D172" s="252">
        <v>0</v>
      </c>
      <c r="E172" s="252">
        <v>0</v>
      </c>
      <c r="F172" s="252">
        <v>1160.8205149999999</v>
      </c>
      <c r="G172" s="252">
        <v>1160.8205149999999</v>
      </c>
      <c r="H172" s="252">
        <v>0</v>
      </c>
      <c r="I172" s="252">
        <v>0</v>
      </c>
      <c r="J172" s="252">
        <v>1160.8205149999999</v>
      </c>
    </row>
    <row r="173" spans="1:10 16244:16248" x14ac:dyDescent="0.2">
      <c r="B173" s="336" t="s">
        <v>68</v>
      </c>
      <c r="C173" s="252">
        <v>76.546758999999994</v>
      </c>
      <c r="D173" s="252">
        <v>0</v>
      </c>
      <c r="E173" s="252">
        <v>0</v>
      </c>
      <c r="F173" s="252">
        <v>76.546758999999994</v>
      </c>
      <c r="G173" s="252">
        <v>76.546758999999994</v>
      </c>
      <c r="H173" s="252">
        <v>0</v>
      </c>
      <c r="I173" s="252">
        <v>0</v>
      </c>
      <c r="J173" s="252">
        <v>76.546758999999994</v>
      </c>
    </row>
    <row r="174" spans="1:10 16244:16248" x14ac:dyDescent="0.2">
      <c r="B174" s="126" t="s">
        <v>67</v>
      </c>
      <c r="C174" s="252">
        <v>336.99122899999998</v>
      </c>
      <c r="D174" s="252">
        <v>0</v>
      </c>
      <c r="E174" s="252">
        <v>0</v>
      </c>
      <c r="F174" s="252">
        <v>336.99122899999998</v>
      </c>
      <c r="G174" s="252">
        <v>336.99122899999998</v>
      </c>
      <c r="H174" s="252">
        <v>0</v>
      </c>
      <c r="I174" s="252">
        <v>0</v>
      </c>
      <c r="J174" s="252">
        <v>336.99122899999998</v>
      </c>
    </row>
    <row r="175" spans="1:10 16244:16248" ht="25.5" x14ac:dyDescent="0.2">
      <c r="B175" s="120" t="s">
        <v>653</v>
      </c>
      <c r="C175" s="252">
        <v>155.11405999999999</v>
      </c>
      <c r="D175" s="252">
        <v>0</v>
      </c>
      <c r="E175" s="252">
        <v>0</v>
      </c>
      <c r="F175" s="252">
        <v>155.11405999999999</v>
      </c>
      <c r="G175" s="252">
        <v>155.11405999999999</v>
      </c>
      <c r="H175" s="252">
        <v>0</v>
      </c>
      <c r="I175" s="252">
        <v>0</v>
      </c>
      <c r="J175" s="252">
        <v>155.11405999999999</v>
      </c>
    </row>
    <row r="176" spans="1:10 16244:16248" x14ac:dyDescent="0.2">
      <c r="B176" s="257" t="s">
        <v>895</v>
      </c>
      <c r="C176" s="338">
        <v>86.86</v>
      </c>
      <c r="D176" s="338">
        <v>0</v>
      </c>
      <c r="E176" s="338">
        <v>0</v>
      </c>
      <c r="F176" s="338">
        <v>86.86</v>
      </c>
      <c r="G176" s="338">
        <v>86.86</v>
      </c>
      <c r="H176" s="338">
        <v>0</v>
      </c>
      <c r="I176" s="338">
        <v>0</v>
      </c>
      <c r="J176" s="338">
        <v>86.86</v>
      </c>
    </row>
    <row r="177" spans="1:19 16244:16248" s="263" customFormat="1" x14ac:dyDescent="0.2">
      <c r="A177" s="265"/>
      <c r="B177" s="107" t="s">
        <v>570</v>
      </c>
      <c r="C177" s="264">
        <v>259.59535599999811</v>
      </c>
      <c r="D177" s="264">
        <v>0</v>
      </c>
      <c r="E177" s="264">
        <v>74.821999999999974</v>
      </c>
      <c r="F177" s="264">
        <v>334.41735599999805</v>
      </c>
      <c r="G177" s="264">
        <v>259.59535599999811</v>
      </c>
      <c r="H177" s="264">
        <v>0</v>
      </c>
      <c r="I177" s="264">
        <v>74.821999999999974</v>
      </c>
      <c r="J177" s="264">
        <v>334.41735599999805</v>
      </c>
      <c r="WZT177" s="265"/>
      <c r="WZU177" s="265"/>
      <c r="WZV177" s="265"/>
      <c r="WZW177" s="265"/>
      <c r="WZX177" s="265"/>
    </row>
    <row r="178" spans="1:19 16244:16248" s="263" customFormat="1" x14ac:dyDescent="0.2">
      <c r="A178" s="265"/>
      <c r="B178" s="107" t="s">
        <v>50</v>
      </c>
      <c r="C178" s="264">
        <f t="shared" ref="C178:J178" si="10">SUM(C179:C182)</f>
        <v>1977.9578859999999</v>
      </c>
      <c r="D178" s="264">
        <f t="shared" si="10"/>
        <v>0</v>
      </c>
      <c r="E178" s="264">
        <f t="shared" si="10"/>
        <v>13.906278</v>
      </c>
      <c r="F178" s="264">
        <f t="shared" si="10"/>
        <v>1991.8641639999998</v>
      </c>
      <c r="G178" s="264">
        <f t="shared" si="10"/>
        <v>1977.9578859999999</v>
      </c>
      <c r="H178" s="264">
        <f t="shared" si="10"/>
        <v>0</v>
      </c>
      <c r="I178" s="264">
        <f t="shared" si="10"/>
        <v>13.906278</v>
      </c>
      <c r="J178" s="264">
        <f t="shared" si="10"/>
        <v>1991.8641639999998</v>
      </c>
      <c r="L178" s="102"/>
      <c r="M178" s="102"/>
      <c r="N178" s="102"/>
      <c r="O178" s="102"/>
      <c r="P178" s="102"/>
      <c r="Q178" s="102"/>
      <c r="R178" s="102"/>
      <c r="S178" s="102"/>
      <c r="WZT178" s="265"/>
      <c r="WZU178" s="265"/>
      <c r="WZV178" s="265"/>
      <c r="WZW178" s="265"/>
      <c r="WZX178" s="265"/>
    </row>
    <row r="179" spans="1:19 16244:16248" x14ac:dyDescent="0.2">
      <c r="B179" s="113" t="s">
        <v>643</v>
      </c>
      <c r="C179" s="252">
        <v>1456.0057959999999</v>
      </c>
      <c r="D179" s="252">
        <v>0</v>
      </c>
      <c r="E179" s="252">
        <v>13.906278</v>
      </c>
      <c r="F179" s="252">
        <v>1469.9120739999998</v>
      </c>
      <c r="G179" s="252">
        <v>1456.0057959999999</v>
      </c>
      <c r="H179" s="252">
        <v>0</v>
      </c>
      <c r="I179" s="252">
        <v>13.906278</v>
      </c>
      <c r="J179" s="252">
        <v>1469.9120739999998</v>
      </c>
    </row>
    <row r="180" spans="1:19 16244:16248" x14ac:dyDescent="0.2">
      <c r="B180" s="125" t="s">
        <v>51</v>
      </c>
      <c r="C180" s="252">
        <v>314.90983899999998</v>
      </c>
      <c r="D180" s="252">
        <v>0</v>
      </c>
      <c r="E180" s="252">
        <v>0</v>
      </c>
      <c r="F180" s="252">
        <v>314.90983899999998</v>
      </c>
      <c r="G180" s="252">
        <v>314.90983899999998</v>
      </c>
      <c r="H180" s="252">
        <v>0</v>
      </c>
      <c r="I180" s="252">
        <v>0</v>
      </c>
      <c r="J180" s="252">
        <v>314.90983899999998</v>
      </c>
    </row>
    <row r="181" spans="1:19 16244:16248" x14ac:dyDescent="0.2">
      <c r="B181" s="125" t="s">
        <v>52</v>
      </c>
      <c r="C181" s="252">
        <v>177.04225099999999</v>
      </c>
      <c r="D181" s="252">
        <v>0</v>
      </c>
      <c r="E181" s="252">
        <v>0</v>
      </c>
      <c r="F181" s="252">
        <v>177.04225099999999</v>
      </c>
      <c r="G181" s="252">
        <v>177.04225099999999</v>
      </c>
      <c r="H181" s="252">
        <v>0</v>
      </c>
      <c r="I181" s="252">
        <v>0</v>
      </c>
      <c r="J181" s="252">
        <v>177.04225099999999</v>
      </c>
    </row>
    <row r="182" spans="1:19 16244:16248" x14ac:dyDescent="0.2">
      <c r="B182" s="125" t="s">
        <v>559</v>
      </c>
      <c r="C182" s="252">
        <v>30</v>
      </c>
      <c r="D182" s="252">
        <v>0</v>
      </c>
      <c r="E182" s="252">
        <v>0</v>
      </c>
      <c r="F182" s="252">
        <v>30</v>
      </c>
      <c r="G182" s="252">
        <v>30</v>
      </c>
      <c r="H182" s="252">
        <v>0</v>
      </c>
      <c r="I182" s="252">
        <v>0</v>
      </c>
      <c r="J182" s="252">
        <v>30</v>
      </c>
    </row>
    <row r="183" spans="1:19 16244:16248" s="263" customFormat="1" x14ac:dyDescent="0.2">
      <c r="A183" s="265"/>
      <c r="B183" s="107" t="s">
        <v>53</v>
      </c>
      <c r="C183" s="264">
        <f t="shared" ref="C183:J183" si="11">SUM(C184:C200)-C185</f>
        <v>5634.688731000002</v>
      </c>
      <c r="D183" s="264">
        <f t="shared" si="11"/>
        <v>0</v>
      </c>
      <c r="E183" s="264">
        <f t="shared" si="11"/>
        <v>172.50792000000001</v>
      </c>
      <c r="F183" s="264">
        <f t="shared" si="11"/>
        <v>5807.196651000002</v>
      </c>
      <c r="G183" s="264">
        <f t="shared" si="11"/>
        <v>5634.688731000002</v>
      </c>
      <c r="H183" s="264">
        <f t="shared" si="11"/>
        <v>0</v>
      </c>
      <c r="I183" s="264">
        <f t="shared" si="11"/>
        <v>172.50792000000001</v>
      </c>
      <c r="J183" s="264">
        <f t="shared" si="11"/>
        <v>5807.196651000002</v>
      </c>
      <c r="L183" s="117"/>
      <c r="M183" s="117"/>
      <c r="N183" s="117"/>
      <c r="O183" s="117"/>
      <c r="P183" s="117"/>
      <c r="Q183" s="117"/>
      <c r="R183" s="117"/>
      <c r="S183" s="117"/>
      <c r="WZT183" s="265"/>
      <c r="WZU183" s="265"/>
      <c r="WZV183" s="265"/>
      <c r="WZW183" s="265"/>
      <c r="WZX183" s="265"/>
    </row>
    <row r="184" spans="1:19 16244:16248" x14ac:dyDescent="0.2">
      <c r="A184" s="2"/>
      <c r="B184" s="126" t="s">
        <v>108</v>
      </c>
      <c r="C184" s="252">
        <v>2666.8447500000002</v>
      </c>
      <c r="D184" s="252">
        <v>0</v>
      </c>
      <c r="E184" s="252">
        <v>-0.5</v>
      </c>
      <c r="F184" s="252">
        <v>2666.3447500000002</v>
      </c>
      <c r="G184" s="252">
        <v>2666.8447500000002</v>
      </c>
      <c r="H184" s="252">
        <v>0</v>
      </c>
      <c r="I184" s="252">
        <v>-0.5</v>
      </c>
      <c r="J184" s="252">
        <v>2666.3447500000002</v>
      </c>
      <c r="L184" s="101"/>
      <c r="M184" s="101"/>
      <c r="N184" s="101"/>
      <c r="O184" s="101"/>
      <c r="P184" s="101"/>
      <c r="Q184" s="101"/>
      <c r="R184" s="101"/>
      <c r="S184" s="101"/>
    </row>
    <row r="185" spans="1:19 16244:16248" ht="40.5" customHeight="1" x14ac:dyDescent="0.2">
      <c r="A185" s="2"/>
      <c r="B185" s="322" t="s">
        <v>958</v>
      </c>
      <c r="C185" s="266">
        <v>2500</v>
      </c>
      <c r="D185" s="266">
        <v>0</v>
      </c>
      <c r="E185" s="266">
        <v>0</v>
      </c>
      <c r="F185" s="266">
        <v>2500</v>
      </c>
      <c r="G185" s="266">
        <v>2500</v>
      </c>
      <c r="H185" s="266">
        <v>0</v>
      </c>
      <c r="I185" s="266">
        <v>0</v>
      </c>
      <c r="J185" s="266">
        <v>2500</v>
      </c>
      <c r="L185" s="101"/>
      <c r="M185" s="101"/>
      <c r="N185" s="101"/>
      <c r="O185" s="101"/>
      <c r="P185" s="101"/>
      <c r="Q185" s="101"/>
      <c r="R185" s="101"/>
      <c r="S185" s="101"/>
    </row>
    <row r="186" spans="1:19 16244:16248" ht="12.75" customHeight="1" x14ac:dyDescent="0.2">
      <c r="B186" s="126" t="s">
        <v>54</v>
      </c>
      <c r="C186" s="252">
        <v>185.27838399999999</v>
      </c>
      <c r="D186" s="252">
        <v>0</v>
      </c>
      <c r="E186" s="252">
        <v>0</v>
      </c>
      <c r="F186" s="252">
        <v>185.27838399999999</v>
      </c>
      <c r="G186" s="252">
        <v>185.27838399999999</v>
      </c>
      <c r="H186" s="252">
        <v>0</v>
      </c>
      <c r="I186" s="252">
        <v>0</v>
      </c>
      <c r="J186" s="252">
        <v>185.27838399999999</v>
      </c>
    </row>
    <row r="187" spans="1:19 16244:16248" ht="25.5" x14ac:dyDescent="0.2">
      <c r="B187" s="126" t="s">
        <v>648</v>
      </c>
      <c r="C187" s="252">
        <v>0</v>
      </c>
      <c r="D187" s="252">
        <v>0</v>
      </c>
      <c r="E187" s="252">
        <v>60</v>
      </c>
      <c r="F187" s="252">
        <v>60</v>
      </c>
      <c r="G187" s="252">
        <v>0</v>
      </c>
      <c r="H187" s="252">
        <v>0</v>
      </c>
      <c r="I187" s="252">
        <v>60</v>
      </c>
      <c r="J187" s="252">
        <v>60</v>
      </c>
    </row>
    <row r="188" spans="1:19 16244:16248" ht="38.25" x14ac:dyDescent="0.2">
      <c r="B188" s="126" t="s">
        <v>645</v>
      </c>
      <c r="C188" s="252">
        <v>1549.4</v>
      </c>
      <c r="D188" s="252">
        <v>0</v>
      </c>
      <c r="E188" s="252">
        <v>0</v>
      </c>
      <c r="F188" s="252">
        <v>1549.4</v>
      </c>
      <c r="G188" s="252">
        <v>1549.4</v>
      </c>
      <c r="H188" s="252">
        <v>0</v>
      </c>
      <c r="I188" s="252">
        <v>0</v>
      </c>
      <c r="J188" s="252">
        <v>1549.4</v>
      </c>
      <c r="L188" s="101"/>
      <c r="M188" s="101"/>
      <c r="N188" s="101"/>
      <c r="O188" s="101"/>
      <c r="P188" s="101"/>
      <c r="Q188" s="101"/>
      <c r="R188" s="101"/>
      <c r="S188" s="101"/>
    </row>
    <row r="189" spans="1:19 16244:16248" ht="25.5" x14ac:dyDescent="0.2">
      <c r="B189" s="126" t="s">
        <v>57</v>
      </c>
      <c r="C189" s="252">
        <v>240</v>
      </c>
      <c r="D189" s="252">
        <v>0</v>
      </c>
      <c r="E189" s="252">
        <v>0</v>
      </c>
      <c r="F189" s="252">
        <v>240</v>
      </c>
      <c r="G189" s="252">
        <v>240</v>
      </c>
      <c r="H189" s="252">
        <v>0</v>
      </c>
      <c r="I189" s="252">
        <v>0</v>
      </c>
      <c r="J189" s="252">
        <v>240</v>
      </c>
    </row>
    <row r="190" spans="1:19 16244:16248" x14ac:dyDescent="0.2">
      <c r="B190" s="126" t="s">
        <v>730</v>
      </c>
      <c r="C190" s="252">
        <v>8.5415869999999998</v>
      </c>
      <c r="D190" s="252">
        <v>0</v>
      </c>
      <c r="E190" s="252">
        <v>0</v>
      </c>
      <c r="F190" s="252">
        <v>8.5415869999999998</v>
      </c>
      <c r="G190" s="252">
        <v>8.5415869999999998</v>
      </c>
      <c r="H190" s="252">
        <v>0</v>
      </c>
      <c r="I190" s="252">
        <v>0</v>
      </c>
      <c r="J190" s="252">
        <v>8.5415869999999998</v>
      </c>
    </row>
    <row r="191" spans="1:19 16244:16248" x14ac:dyDescent="0.2">
      <c r="B191" s="126" t="s">
        <v>434</v>
      </c>
      <c r="C191" s="252">
        <v>467.92508900000001</v>
      </c>
      <c r="D191" s="252">
        <v>0</v>
      </c>
      <c r="E191" s="252">
        <v>20</v>
      </c>
      <c r="F191" s="252">
        <v>487.92508900000001</v>
      </c>
      <c r="G191" s="252">
        <v>467.92508900000001</v>
      </c>
      <c r="H191" s="252">
        <v>0</v>
      </c>
      <c r="I191" s="252">
        <v>20</v>
      </c>
      <c r="J191" s="252">
        <v>487.92508900000001</v>
      </c>
    </row>
    <row r="192" spans="1:19 16244:16248" x14ac:dyDescent="0.2">
      <c r="B192" s="126" t="s">
        <v>55</v>
      </c>
      <c r="C192" s="252">
        <v>68.305000000000007</v>
      </c>
      <c r="D192" s="252">
        <v>0</v>
      </c>
      <c r="E192" s="252">
        <v>0</v>
      </c>
      <c r="F192" s="252">
        <v>68.305000000000007</v>
      </c>
      <c r="G192" s="252">
        <v>68.305000000000007</v>
      </c>
      <c r="H192" s="252">
        <v>0</v>
      </c>
      <c r="I192" s="252">
        <v>0</v>
      </c>
      <c r="J192" s="252">
        <v>68.305000000000007</v>
      </c>
    </row>
    <row r="193" spans="1:19 16244:16248" ht="38.25" x14ac:dyDescent="0.2">
      <c r="B193" s="126" t="s">
        <v>647</v>
      </c>
      <c r="C193" s="252">
        <v>80</v>
      </c>
      <c r="D193" s="252">
        <v>0</v>
      </c>
      <c r="E193" s="252">
        <v>30</v>
      </c>
      <c r="F193" s="252">
        <v>110</v>
      </c>
      <c r="G193" s="252">
        <v>80</v>
      </c>
      <c r="H193" s="252">
        <v>0</v>
      </c>
      <c r="I193" s="252">
        <v>30</v>
      </c>
      <c r="J193" s="252">
        <v>110</v>
      </c>
      <c r="L193" s="101"/>
      <c r="M193" s="101"/>
      <c r="N193" s="101"/>
      <c r="O193" s="101"/>
    </row>
    <row r="194" spans="1:19 16244:16248" ht="51" x14ac:dyDescent="0.2">
      <c r="B194" s="126" t="s">
        <v>532</v>
      </c>
      <c r="C194" s="252">
        <v>0</v>
      </c>
      <c r="D194" s="252">
        <v>0</v>
      </c>
      <c r="E194" s="252">
        <v>21.5</v>
      </c>
      <c r="F194" s="252">
        <v>21.5</v>
      </c>
      <c r="G194" s="252">
        <v>0</v>
      </c>
      <c r="H194" s="252">
        <v>0</v>
      </c>
      <c r="I194" s="252">
        <v>21.5</v>
      </c>
      <c r="J194" s="252">
        <v>21.5</v>
      </c>
    </row>
    <row r="195" spans="1:19 16244:16248" ht="25.5" x14ac:dyDescent="0.2">
      <c r="B195" s="126" t="s">
        <v>649</v>
      </c>
      <c r="C195" s="252">
        <v>0</v>
      </c>
      <c r="D195" s="252">
        <v>0</v>
      </c>
      <c r="E195" s="252">
        <v>22</v>
      </c>
      <c r="F195" s="252">
        <v>22</v>
      </c>
      <c r="G195" s="252">
        <v>0</v>
      </c>
      <c r="H195" s="252">
        <v>0</v>
      </c>
      <c r="I195" s="252">
        <v>22</v>
      </c>
      <c r="J195" s="252">
        <v>22</v>
      </c>
    </row>
    <row r="196" spans="1:19 16244:16248" x14ac:dyDescent="0.2">
      <c r="B196" s="126" t="s">
        <v>887</v>
      </c>
      <c r="C196" s="266">
        <v>134.85175100000001</v>
      </c>
      <c r="D196" s="266">
        <v>0</v>
      </c>
      <c r="E196" s="266">
        <v>-4</v>
      </c>
      <c r="F196" s="266">
        <v>130.85175100000001</v>
      </c>
      <c r="G196" s="266">
        <v>134.85175100000001</v>
      </c>
      <c r="H196" s="266">
        <v>0</v>
      </c>
      <c r="I196" s="266">
        <v>-4</v>
      </c>
      <c r="J196" s="266">
        <v>130.85175100000001</v>
      </c>
    </row>
    <row r="197" spans="1:19 16244:16248" ht="25.5" x14ac:dyDescent="0.2">
      <c r="B197" s="126" t="s">
        <v>56</v>
      </c>
      <c r="C197" s="252">
        <v>40.57</v>
      </c>
      <c r="D197" s="252">
        <v>0</v>
      </c>
      <c r="E197" s="252">
        <v>6.3079200000000002</v>
      </c>
      <c r="F197" s="252">
        <v>46.877920000000003</v>
      </c>
      <c r="G197" s="252">
        <v>40.57</v>
      </c>
      <c r="H197" s="252">
        <v>0</v>
      </c>
      <c r="I197" s="252">
        <v>6.3079200000000002</v>
      </c>
      <c r="J197" s="252">
        <v>46.877920000000003</v>
      </c>
    </row>
    <row r="198" spans="1:19 16244:16248" ht="36.75" customHeight="1" x14ac:dyDescent="0.2">
      <c r="B198" s="120" t="s">
        <v>844</v>
      </c>
      <c r="C198" s="252">
        <v>37.808356000000003</v>
      </c>
      <c r="D198" s="252">
        <v>0</v>
      </c>
      <c r="E198" s="252">
        <v>0</v>
      </c>
      <c r="F198" s="252">
        <v>37.808356000000003</v>
      </c>
      <c r="G198" s="252">
        <v>37.808356000000003</v>
      </c>
      <c r="H198" s="252">
        <v>0</v>
      </c>
      <c r="I198" s="252">
        <v>0</v>
      </c>
      <c r="J198" s="252">
        <v>37.808356000000003</v>
      </c>
    </row>
    <row r="199" spans="1:19 16244:16248" ht="51" x14ac:dyDescent="0.2">
      <c r="B199" s="126" t="s">
        <v>788</v>
      </c>
      <c r="C199" s="252">
        <v>35.427385000000001</v>
      </c>
      <c r="D199" s="252">
        <v>0</v>
      </c>
      <c r="E199" s="252">
        <v>1</v>
      </c>
      <c r="F199" s="252">
        <v>36.427385000000001</v>
      </c>
      <c r="G199" s="252">
        <v>35.427385000000001</v>
      </c>
      <c r="H199" s="252">
        <v>0</v>
      </c>
      <c r="I199" s="252">
        <v>1</v>
      </c>
      <c r="J199" s="252">
        <v>36.427385000000001</v>
      </c>
    </row>
    <row r="200" spans="1:19 16244:16248" x14ac:dyDescent="0.2">
      <c r="B200" s="126" t="s">
        <v>58</v>
      </c>
      <c r="C200" s="252">
        <v>119.736429000001</v>
      </c>
      <c r="D200" s="252">
        <v>0</v>
      </c>
      <c r="E200" s="252">
        <v>16.200000000000017</v>
      </c>
      <c r="F200" s="252">
        <v>135.936429</v>
      </c>
      <c r="G200" s="252">
        <v>119.736429000001</v>
      </c>
      <c r="H200" s="252">
        <v>0</v>
      </c>
      <c r="I200" s="252">
        <v>16.200000000000017</v>
      </c>
      <c r="J200" s="252">
        <v>135.936429</v>
      </c>
    </row>
    <row r="201" spans="1:19 16244:16248" s="263" customFormat="1" x14ac:dyDescent="0.2">
      <c r="A201" s="265"/>
      <c r="B201" s="107" t="s">
        <v>69</v>
      </c>
      <c r="C201" s="264">
        <f t="shared" ref="C201:J201" si="12">SUM(C202:C207)</f>
        <v>1117.48298</v>
      </c>
      <c r="D201" s="264">
        <f t="shared" si="12"/>
        <v>0</v>
      </c>
      <c r="E201" s="264">
        <f t="shared" si="12"/>
        <v>93.1</v>
      </c>
      <c r="F201" s="264">
        <f t="shared" si="12"/>
        <v>1210.5829799999999</v>
      </c>
      <c r="G201" s="264">
        <f t="shared" si="12"/>
        <v>1116.48298</v>
      </c>
      <c r="H201" s="264">
        <f t="shared" si="12"/>
        <v>0</v>
      </c>
      <c r="I201" s="264">
        <f t="shared" si="12"/>
        <v>93.1</v>
      </c>
      <c r="J201" s="264">
        <f t="shared" si="12"/>
        <v>1209.5829799999999</v>
      </c>
      <c r="WZT201" s="265"/>
      <c r="WZU201" s="265"/>
      <c r="WZV201" s="265"/>
      <c r="WZW201" s="265"/>
      <c r="WZX201" s="265"/>
    </row>
    <row r="202" spans="1:19 16244:16248" x14ac:dyDescent="0.2">
      <c r="B202" s="286" t="s">
        <v>70</v>
      </c>
      <c r="C202" s="252">
        <v>459.84192100000001</v>
      </c>
      <c r="D202" s="252">
        <v>0</v>
      </c>
      <c r="E202" s="252">
        <v>2.2000000000000002</v>
      </c>
      <c r="F202" s="252">
        <v>462.041921</v>
      </c>
      <c r="G202" s="252">
        <v>459.84192100000001</v>
      </c>
      <c r="H202" s="252">
        <v>0</v>
      </c>
      <c r="I202" s="252">
        <v>2.2000000000000002</v>
      </c>
      <c r="J202" s="252">
        <v>462.041921</v>
      </c>
      <c r="L202" s="101"/>
      <c r="M202" s="101"/>
      <c r="N202" s="101"/>
      <c r="O202" s="101"/>
      <c r="P202" s="101"/>
      <c r="Q202" s="101"/>
      <c r="R202" s="101"/>
      <c r="S202" s="101"/>
    </row>
    <row r="203" spans="1:19 16244:16248" ht="51" x14ac:dyDescent="0.2">
      <c r="B203" s="258" t="s">
        <v>821</v>
      </c>
      <c r="C203" s="252">
        <v>263.13189</v>
      </c>
      <c r="D203" s="252">
        <v>0</v>
      </c>
      <c r="E203" s="252">
        <v>0</v>
      </c>
      <c r="F203" s="252">
        <v>263.13189</v>
      </c>
      <c r="G203" s="252">
        <v>263.13189</v>
      </c>
      <c r="H203" s="252">
        <v>0</v>
      </c>
      <c r="I203" s="252">
        <v>0</v>
      </c>
      <c r="J203" s="252">
        <v>263.13189</v>
      </c>
      <c r="L203" s="101"/>
      <c r="M203" s="101"/>
      <c r="N203" s="101"/>
      <c r="O203" s="101"/>
      <c r="P203" s="101"/>
      <c r="Q203" s="101"/>
      <c r="R203" s="101"/>
      <c r="S203" s="101"/>
    </row>
    <row r="204" spans="1:19 16244:16248" x14ac:dyDescent="0.2">
      <c r="B204" s="258" t="s">
        <v>71</v>
      </c>
      <c r="C204" s="252">
        <v>162.60574199999999</v>
      </c>
      <c r="D204" s="252">
        <v>0</v>
      </c>
      <c r="E204" s="252">
        <v>0</v>
      </c>
      <c r="F204" s="252">
        <v>162.60574199999999</v>
      </c>
      <c r="G204" s="252">
        <v>162.60574199999999</v>
      </c>
      <c r="H204" s="252">
        <v>0</v>
      </c>
      <c r="I204" s="252">
        <v>0</v>
      </c>
      <c r="J204" s="252">
        <v>162.60574199999999</v>
      </c>
    </row>
    <row r="205" spans="1:19 16244:16248" x14ac:dyDescent="0.2">
      <c r="B205" s="258" t="s">
        <v>655</v>
      </c>
      <c r="C205" s="252">
        <v>0</v>
      </c>
      <c r="D205" s="252">
        <v>0</v>
      </c>
      <c r="E205" s="252">
        <v>80.561000000000007</v>
      </c>
      <c r="F205" s="252">
        <v>80.561000000000007</v>
      </c>
      <c r="G205" s="252">
        <v>0</v>
      </c>
      <c r="H205" s="252">
        <v>0</v>
      </c>
      <c r="I205" s="252">
        <v>80.561000000000007</v>
      </c>
      <c r="J205" s="252">
        <v>80.561000000000007</v>
      </c>
    </row>
    <row r="206" spans="1:19 16244:16248" ht="38.25" x14ac:dyDescent="0.2">
      <c r="B206" s="258" t="s">
        <v>654</v>
      </c>
      <c r="C206" s="252">
        <v>40</v>
      </c>
      <c r="D206" s="252">
        <v>0</v>
      </c>
      <c r="E206" s="252">
        <v>0</v>
      </c>
      <c r="F206" s="252">
        <v>40</v>
      </c>
      <c r="G206" s="252">
        <v>0</v>
      </c>
      <c r="H206" s="252">
        <v>0</v>
      </c>
      <c r="I206" s="252">
        <v>0</v>
      </c>
      <c r="J206" s="252">
        <v>0</v>
      </c>
    </row>
    <row r="207" spans="1:19 16244:16248" x14ac:dyDescent="0.2">
      <c r="B207" s="258" t="s">
        <v>72</v>
      </c>
      <c r="C207" s="252">
        <v>191.90342699999997</v>
      </c>
      <c r="D207" s="252">
        <v>0</v>
      </c>
      <c r="E207" s="252">
        <v>10.338999999999984</v>
      </c>
      <c r="F207" s="252">
        <v>202.24242699999991</v>
      </c>
      <c r="G207" s="252">
        <v>230.90342699999997</v>
      </c>
      <c r="H207" s="252">
        <v>0</v>
      </c>
      <c r="I207" s="252">
        <v>10.338999999999984</v>
      </c>
      <c r="J207" s="252">
        <v>241.24242699999991</v>
      </c>
    </row>
    <row r="208" spans="1:19 16244:16248" s="263" customFormat="1" x14ac:dyDescent="0.2">
      <c r="A208" s="265"/>
      <c r="B208" s="107" t="s">
        <v>73</v>
      </c>
      <c r="C208" s="264">
        <f>SUM(C209:C212)</f>
        <v>22015</v>
      </c>
      <c r="D208" s="264">
        <f t="shared" ref="D208:J208" si="13">SUM(D209:D212)</f>
        <v>0</v>
      </c>
      <c r="E208" s="264">
        <f t="shared" si="13"/>
        <v>0</v>
      </c>
      <c r="F208" s="264">
        <f t="shared" si="13"/>
        <v>22015</v>
      </c>
      <c r="G208" s="264">
        <f t="shared" si="13"/>
        <v>22015</v>
      </c>
      <c r="H208" s="264">
        <f t="shared" si="13"/>
        <v>0</v>
      </c>
      <c r="I208" s="264">
        <f t="shared" si="13"/>
        <v>0</v>
      </c>
      <c r="J208" s="264">
        <f t="shared" si="13"/>
        <v>22015</v>
      </c>
      <c r="WZT208" s="265"/>
      <c r="WZU208" s="265"/>
      <c r="WZV208" s="265"/>
      <c r="WZW208" s="265"/>
      <c r="WZX208" s="265"/>
    </row>
    <row r="209" spans="1:19 16244:16248" x14ac:dyDescent="0.2">
      <c r="B209" s="125" t="s">
        <v>76</v>
      </c>
      <c r="C209" s="252">
        <v>17000</v>
      </c>
      <c r="D209" s="252">
        <v>0</v>
      </c>
      <c r="E209" s="252">
        <v>0</v>
      </c>
      <c r="F209" s="252">
        <v>17000</v>
      </c>
      <c r="G209" s="252">
        <v>17000</v>
      </c>
      <c r="H209" s="252">
        <v>0</v>
      </c>
      <c r="I209" s="252">
        <v>0</v>
      </c>
      <c r="J209" s="252">
        <v>17000</v>
      </c>
    </row>
    <row r="210" spans="1:19 16244:16248" x14ac:dyDescent="0.2">
      <c r="B210" s="255" t="s">
        <v>74</v>
      </c>
      <c r="C210" s="252">
        <v>2500</v>
      </c>
      <c r="D210" s="252">
        <v>0</v>
      </c>
      <c r="E210" s="252">
        <v>0</v>
      </c>
      <c r="F210" s="252">
        <v>2500</v>
      </c>
      <c r="G210" s="252">
        <v>2500</v>
      </c>
      <c r="H210" s="252">
        <v>0</v>
      </c>
      <c r="I210" s="252">
        <v>0</v>
      </c>
      <c r="J210" s="252">
        <v>2500</v>
      </c>
    </row>
    <row r="211" spans="1:19 16244:16248" x14ac:dyDescent="0.2">
      <c r="B211" s="337" t="s">
        <v>75</v>
      </c>
      <c r="C211" s="252">
        <v>2500</v>
      </c>
      <c r="D211" s="252">
        <v>0</v>
      </c>
      <c r="E211" s="252">
        <v>0</v>
      </c>
      <c r="F211" s="252">
        <v>2500</v>
      </c>
      <c r="G211" s="252">
        <v>2500</v>
      </c>
      <c r="H211" s="252">
        <v>0</v>
      </c>
      <c r="I211" s="252">
        <v>0</v>
      </c>
      <c r="J211" s="252">
        <v>2500</v>
      </c>
    </row>
    <row r="212" spans="1:19 16244:16248" ht="25.5" x14ac:dyDescent="0.2">
      <c r="B212" s="337" t="s">
        <v>534</v>
      </c>
      <c r="C212" s="252">
        <v>15</v>
      </c>
      <c r="D212" s="252">
        <v>0</v>
      </c>
      <c r="E212" s="252">
        <v>0</v>
      </c>
      <c r="F212" s="252">
        <v>15</v>
      </c>
      <c r="G212" s="252">
        <v>15</v>
      </c>
      <c r="H212" s="252">
        <v>0</v>
      </c>
      <c r="I212" s="252">
        <v>0</v>
      </c>
      <c r="J212" s="252">
        <v>15</v>
      </c>
    </row>
    <row r="213" spans="1:19 16244:16248" s="263" customFormat="1" x14ac:dyDescent="0.2">
      <c r="A213" s="265"/>
      <c r="B213" s="107" t="s">
        <v>77</v>
      </c>
      <c r="C213" s="264">
        <f t="shared" ref="C213:J213" si="14">SUM(C214:C221)</f>
        <v>85692.458102999997</v>
      </c>
      <c r="D213" s="264">
        <f t="shared" si="14"/>
        <v>0</v>
      </c>
      <c r="E213" s="264">
        <f t="shared" si="14"/>
        <v>0</v>
      </c>
      <c r="F213" s="264">
        <f t="shared" si="14"/>
        <v>85692.458102999997</v>
      </c>
      <c r="G213" s="264">
        <f t="shared" si="14"/>
        <v>85691.746681000004</v>
      </c>
      <c r="H213" s="264">
        <f t="shared" si="14"/>
        <v>0</v>
      </c>
      <c r="I213" s="264">
        <f t="shared" si="14"/>
        <v>0</v>
      </c>
      <c r="J213" s="264">
        <f t="shared" si="14"/>
        <v>85691.746681000004</v>
      </c>
      <c r="WZT213" s="265"/>
      <c r="WZU213" s="265"/>
      <c r="WZV213" s="265"/>
      <c r="WZW213" s="265"/>
      <c r="WZX213" s="265"/>
    </row>
    <row r="214" spans="1:19 16244:16248" x14ac:dyDescent="0.2">
      <c r="B214" s="255" t="s">
        <v>480</v>
      </c>
      <c r="C214" s="252">
        <v>71592.5</v>
      </c>
      <c r="D214" s="252">
        <v>0</v>
      </c>
      <c r="E214" s="252">
        <v>0</v>
      </c>
      <c r="F214" s="252">
        <v>71592.5</v>
      </c>
      <c r="G214" s="252">
        <v>71592.5</v>
      </c>
      <c r="H214" s="252">
        <v>0</v>
      </c>
      <c r="I214" s="252">
        <v>0</v>
      </c>
      <c r="J214" s="252">
        <v>71592.5</v>
      </c>
      <c r="L214" s="101"/>
      <c r="M214" s="101"/>
      <c r="N214" s="101"/>
      <c r="O214" s="101"/>
      <c r="P214" s="101"/>
      <c r="Q214" s="101"/>
      <c r="R214" s="101"/>
      <c r="S214" s="101"/>
    </row>
    <row r="215" spans="1:19 16244:16248" x14ac:dyDescent="0.2">
      <c r="B215" s="255" t="s">
        <v>479</v>
      </c>
      <c r="C215" s="252">
        <v>6000</v>
      </c>
      <c r="D215" s="252">
        <v>0</v>
      </c>
      <c r="E215" s="252">
        <v>0</v>
      </c>
      <c r="F215" s="252">
        <v>6000</v>
      </c>
      <c r="G215" s="252">
        <v>6000</v>
      </c>
      <c r="H215" s="252">
        <v>0</v>
      </c>
      <c r="I215" s="252">
        <v>0</v>
      </c>
      <c r="J215" s="252">
        <v>6000</v>
      </c>
      <c r="L215" s="101"/>
      <c r="M215" s="101"/>
      <c r="N215" s="101"/>
      <c r="O215" s="101"/>
      <c r="P215" s="101"/>
      <c r="Q215" s="101"/>
      <c r="R215" s="101"/>
      <c r="S215" s="101"/>
    </row>
    <row r="216" spans="1:19 16244:16248" x14ac:dyDescent="0.2">
      <c r="B216" s="255" t="s">
        <v>477</v>
      </c>
      <c r="C216" s="252">
        <v>5999.95</v>
      </c>
      <c r="D216" s="252">
        <v>0</v>
      </c>
      <c r="E216" s="252">
        <v>0</v>
      </c>
      <c r="F216" s="252">
        <v>5999.95</v>
      </c>
      <c r="G216" s="252">
        <v>5999.95</v>
      </c>
      <c r="H216" s="252">
        <v>0</v>
      </c>
      <c r="I216" s="252">
        <v>0</v>
      </c>
      <c r="J216" s="252">
        <v>5999.95</v>
      </c>
    </row>
    <row r="217" spans="1:19 16244:16248" x14ac:dyDescent="0.2">
      <c r="B217" s="255" t="s">
        <v>656</v>
      </c>
      <c r="C217" s="252">
        <v>835.74939499999994</v>
      </c>
      <c r="D217" s="252">
        <v>0</v>
      </c>
      <c r="E217" s="252">
        <v>0</v>
      </c>
      <c r="F217" s="252">
        <v>835.74939499999994</v>
      </c>
      <c r="G217" s="252">
        <v>835.03797299999997</v>
      </c>
      <c r="H217" s="252">
        <v>0</v>
      </c>
      <c r="I217" s="252">
        <v>0</v>
      </c>
      <c r="J217" s="252">
        <v>835.03797299999997</v>
      </c>
    </row>
    <row r="218" spans="1:19 16244:16248" ht="25.5" x14ac:dyDescent="0.2">
      <c r="B218" s="255" t="s">
        <v>735</v>
      </c>
      <c r="C218" s="252">
        <v>462</v>
      </c>
      <c r="D218" s="252">
        <v>0</v>
      </c>
      <c r="E218" s="252">
        <v>0</v>
      </c>
      <c r="F218" s="252">
        <v>462</v>
      </c>
      <c r="G218" s="252">
        <v>462</v>
      </c>
      <c r="H218" s="252">
        <v>0</v>
      </c>
      <c r="I218" s="252">
        <v>0</v>
      </c>
      <c r="J218" s="252">
        <v>462</v>
      </c>
    </row>
    <row r="219" spans="1:19 16244:16248" x14ac:dyDescent="0.2">
      <c r="B219" s="255" t="s">
        <v>478</v>
      </c>
      <c r="C219" s="252">
        <v>456.24534899999998</v>
      </c>
      <c r="D219" s="252">
        <v>0</v>
      </c>
      <c r="E219" s="252">
        <v>0</v>
      </c>
      <c r="F219" s="252">
        <v>456.24534899999998</v>
      </c>
      <c r="G219" s="252">
        <v>456.24534899999998</v>
      </c>
      <c r="H219" s="252">
        <v>0</v>
      </c>
      <c r="I219" s="252">
        <v>0</v>
      </c>
      <c r="J219" s="252">
        <v>456.24534899999998</v>
      </c>
    </row>
    <row r="220" spans="1:19 16244:16248" ht="38.25" x14ac:dyDescent="0.2">
      <c r="B220" s="255" t="s">
        <v>734</v>
      </c>
      <c r="C220" s="252">
        <v>210</v>
      </c>
      <c r="D220" s="252">
        <v>0</v>
      </c>
      <c r="E220" s="252">
        <v>0</v>
      </c>
      <c r="F220" s="252">
        <v>210</v>
      </c>
      <c r="G220" s="252">
        <v>210</v>
      </c>
      <c r="H220" s="252">
        <v>0</v>
      </c>
      <c r="I220" s="252">
        <v>0</v>
      </c>
      <c r="J220" s="252">
        <v>210</v>
      </c>
    </row>
    <row r="221" spans="1:19 16244:16248" x14ac:dyDescent="0.2">
      <c r="B221" s="255" t="s">
        <v>481</v>
      </c>
      <c r="C221" s="252">
        <v>136.01335899999199</v>
      </c>
      <c r="D221" s="252">
        <v>0</v>
      </c>
      <c r="E221" s="252">
        <v>0</v>
      </c>
      <c r="F221" s="252">
        <v>136.01335899999199</v>
      </c>
      <c r="G221" s="252">
        <v>136.013359000007</v>
      </c>
      <c r="H221" s="252">
        <v>0</v>
      </c>
      <c r="I221" s="252">
        <v>0</v>
      </c>
      <c r="J221" s="252">
        <v>136.013359000007</v>
      </c>
    </row>
    <row r="222" spans="1:19 16244:16248" s="263" customFormat="1" x14ac:dyDescent="0.2">
      <c r="A222" s="265"/>
      <c r="B222" s="107" t="s">
        <v>78</v>
      </c>
      <c r="C222" s="264">
        <f>SUM(C223:C235)-C228-C229-C230</f>
        <v>74655.492113999993</v>
      </c>
      <c r="D222" s="264">
        <f t="shared" ref="D222:J222" si="15">SUM(D223:D235)-D228-D229-D230</f>
        <v>0</v>
      </c>
      <c r="E222" s="264">
        <f t="shared" si="15"/>
        <v>78.55</v>
      </c>
      <c r="F222" s="264">
        <f t="shared" si="15"/>
        <v>74734.042114000011</v>
      </c>
      <c r="G222" s="264">
        <f t="shared" si="15"/>
        <v>74655.492113999993</v>
      </c>
      <c r="H222" s="264">
        <f t="shared" si="15"/>
        <v>0</v>
      </c>
      <c r="I222" s="264">
        <f t="shared" si="15"/>
        <v>78.55</v>
      </c>
      <c r="J222" s="264">
        <f t="shared" si="15"/>
        <v>74734.042114000011</v>
      </c>
      <c r="WZT222" s="265"/>
      <c r="WZU222" s="265"/>
      <c r="WZV222" s="265"/>
      <c r="WZW222" s="265"/>
      <c r="WZX222" s="265"/>
    </row>
    <row r="223" spans="1:19 16244:16248" ht="25.5" x14ac:dyDescent="0.2">
      <c r="B223" s="255" t="s">
        <v>736</v>
      </c>
      <c r="C223" s="252">
        <v>52654.153057999996</v>
      </c>
      <c r="D223" s="252">
        <v>0</v>
      </c>
      <c r="E223" s="252">
        <v>0</v>
      </c>
      <c r="F223" s="252">
        <v>52654.153057999996</v>
      </c>
      <c r="G223" s="252">
        <v>52654.153057999996</v>
      </c>
      <c r="H223" s="252">
        <v>0</v>
      </c>
      <c r="I223" s="252">
        <v>0</v>
      </c>
      <c r="J223" s="252">
        <v>52654.153057999996</v>
      </c>
    </row>
    <row r="224" spans="1:19 16244:16248" x14ac:dyDescent="0.2">
      <c r="B224" s="255" t="s">
        <v>79</v>
      </c>
      <c r="C224" s="252">
        <v>3364.6500000000015</v>
      </c>
      <c r="D224" s="252">
        <v>0</v>
      </c>
      <c r="E224" s="252">
        <v>0</v>
      </c>
      <c r="F224" s="252">
        <v>3364.6500000000015</v>
      </c>
      <c r="G224" s="252">
        <v>3364.6500000000015</v>
      </c>
      <c r="H224" s="252">
        <v>0</v>
      </c>
      <c r="I224" s="252">
        <v>0</v>
      </c>
      <c r="J224" s="252">
        <v>3364.6500000000015</v>
      </c>
    </row>
    <row r="225" spans="1:19 16244:16248" x14ac:dyDescent="0.2">
      <c r="B225" s="255" t="s">
        <v>80</v>
      </c>
      <c r="C225" s="252">
        <v>1397.4513540000007</v>
      </c>
      <c r="D225" s="252">
        <v>0</v>
      </c>
      <c r="E225" s="252">
        <v>0</v>
      </c>
      <c r="F225" s="252">
        <v>1397.4513540000007</v>
      </c>
      <c r="G225" s="252">
        <v>1397.4513540000007</v>
      </c>
      <c r="H225" s="252">
        <v>0</v>
      </c>
      <c r="I225" s="252">
        <v>0</v>
      </c>
      <c r="J225" s="252">
        <v>1397.4513540000007</v>
      </c>
    </row>
    <row r="226" spans="1:19 16244:16248" x14ac:dyDescent="0.2">
      <c r="B226" s="255" t="s">
        <v>662</v>
      </c>
      <c r="C226" s="252">
        <v>5500</v>
      </c>
      <c r="D226" s="252">
        <v>0</v>
      </c>
      <c r="E226" s="252">
        <v>0</v>
      </c>
      <c r="F226" s="252">
        <v>5500</v>
      </c>
      <c r="G226" s="252">
        <v>5500</v>
      </c>
      <c r="H226" s="252">
        <v>0</v>
      </c>
      <c r="I226" s="252">
        <v>0</v>
      </c>
      <c r="J226" s="252">
        <v>5500</v>
      </c>
      <c r="L226" s="259"/>
      <c r="M226" s="259"/>
      <c r="N226" s="259"/>
      <c r="O226" s="259"/>
      <c r="P226" s="259"/>
      <c r="Q226" s="259"/>
      <c r="R226" s="259"/>
      <c r="S226" s="259"/>
    </row>
    <row r="227" spans="1:19 16244:16248" x14ac:dyDescent="0.2">
      <c r="B227" s="255" t="s">
        <v>657</v>
      </c>
      <c r="C227" s="252">
        <v>9047.6</v>
      </c>
      <c r="D227" s="252">
        <v>0</v>
      </c>
      <c r="E227" s="252">
        <v>0</v>
      </c>
      <c r="F227" s="252">
        <v>9047.6</v>
      </c>
      <c r="G227" s="252">
        <v>9047.6</v>
      </c>
      <c r="H227" s="252">
        <v>0</v>
      </c>
      <c r="I227" s="252">
        <v>0</v>
      </c>
      <c r="J227" s="252">
        <v>9047.6</v>
      </c>
      <c r="L227" s="259"/>
      <c r="M227" s="259"/>
      <c r="N227" s="259"/>
      <c r="O227" s="259"/>
      <c r="P227" s="259"/>
      <c r="Q227" s="259"/>
      <c r="R227" s="259"/>
      <c r="S227" s="259"/>
    </row>
    <row r="228" spans="1:19 16244:16248" x14ac:dyDescent="0.2">
      <c r="B228" s="322" t="s">
        <v>951</v>
      </c>
      <c r="C228" s="253">
        <v>1150</v>
      </c>
      <c r="D228" s="253">
        <v>0</v>
      </c>
      <c r="E228" s="253">
        <v>0</v>
      </c>
      <c r="F228" s="253">
        <v>1150</v>
      </c>
      <c r="G228" s="253">
        <v>1150</v>
      </c>
      <c r="H228" s="253">
        <v>0</v>
      </c>
      <c r="I228" s="253">
        <v>0</v>
      </c>
      <c r="J228" s="253">
        <v>1150</v>
      </c>
      <c r="L228" s="259"/>
      <c r="M228" s="259"/>
      <c r="N228" s="259"/>
      <c r="O228" s="259"/>
      <c r="P228" s="259"/>
      <c r="Q228" s="259"/>
      <c r="R228" s="259"/>
      <c r="S228" s="259"/>
    </row>
    <row r="229" spans="1:19 16244:16248" x14ac:dyDescent="0.2">
      <c r="B229" s="322" t="s">
        <v>952</v>
      </c>
      <c r="C229" s="253">
        <v>7250</v>
      </c>
      <c r="D229" s="253">
        <v>0</v>
      </c>
      <c r="E229" s="253">
        <v>0</v>
      </c>
      <c r="F229" s="253">
        <v>7250</v>
      </c>
      <c r="G229" s="253">
        <v>7250</v>
      </c>
      <c r="H229" s="253">
        <v>0</v>
      </c>
      <c r="I229" s="253">
        <v>0</v>
      </c>
      <c r="J229" s="253">
        <v>7250</v>
      </c>
      <c r="L229" s="259"/>
      <c r="M229" s="259"/>
      <c r="N229" s="259"/>
      <c r="O229" s="259"/>
      <c r="P229" s="259"/>
      <c r="Q229" s="259"/>
      <c r="R229" s="259"/>
      <c r="S229" s="259"/>
    </row>
    <row r="230" spans="1:19 16244:16248" x14ac:dyDescent="0.2">
      <c r="B230" s="322" t="s">
        <v>953</v>
      </c>
      <c r="C230" s="253">
        <v>458</v>
      </c>
      <c r="D230" s="253">
        <v>0</v>
      </c>
      <c r="E230" s="253">
        <v>0</v>
      </c>
      <c r="F230" s="253">
        <v>458</v>
      </c>
      <c r="G230" s="253">
        <v>458</v>
      </c>
      <c r="H230" s="253">
        <v>0</v>
      </c>
      <c r="I230" s="253">
        <v>0</v>
      </c>
      <c r="J230" s="253">
        <v>458</v>
      </c>
      <c r="L230" s="259"/>
      <c r="M230" s="259"/>
      <c r="N230" s="259"/>
      <c r="O230" s="259"/>
      <c r="P230" s="259"/>
      <c r="Q230" s="259"/>
      <c r="R230" s="259"/>
      <c r="S230" s="259"/>
    </row>
    <row r="231" spans="1:19 16244:16248" ht="25.5" x14ac:dyDescent="0.2">
      <c r="B231" s="255" t="s">
        <v>660</v>
      </c>
      <c r="C231" s="252">
        <v>249</v>
      </c>
      <c r="D231" s="252">
        <v>0</v>
      </c>
      <c r="E231" s="252">
        <v>0</v>
      </c>
      <c r="F231" s="252">
        <v>249</v>
      </c>
      <c r="G231" s="252">
        <v>249</v>
      </c>
      <c r="H231" s="252">
        <v>0</v>
      </c>
      <c r="I231" s="252">
        <v>0</v>
      </c>
      <c r="J231" s="252">
        <v>249</v>
      </c>
    </row>
    <row r="232" spans="1:19 16244:16248" x14ac:dyDescent="0.2">
      <c r="B232" s="255" t="s">
        <v>659</v>
      </c>
      <c r="C232" s="252">
        <v>51</v>
      </c>
      <c r="D232" s="252">
        <v>0</v>
      </c>
      <c r="E232" s="252">
        <v>0</v>
      </c>
      <c r="F232" s="252">
        <v>51</v>
      </c>
      <c r="G232" s="252">
        <v>51</v>
      </c>
      <c r="H232" s="252">
        <v>0</v>
      </c>
      <c r="I232" s="252">
        <v>0</v>
      </c>
      <c r="J232" s="252">
        <v>51</v>
      </c>
    </row>
    <row r="233" spans="1:19 16244:16248" ht="25.5" x14ac:dyDescent="0.2">
      <c r="B233" s="255" t="s">
        <v>661</v>
      </c>
      <c r="C233" s="252">
        <v>20</v>
      </c>
      <c r="D233" s="252">
        <v>0</v>
      </c>
      <c r="E233" s="252">
        <v>0</v>
      </c>
      <c r="F233" s="252">
        <v>20</v>
      </c>
      <c r="G233" s="252">
        <v>20</v>
      </c>
      <c r="H233" s="252">
        <v>0</v>
      </c>
      <c r="I233" s="252">
        <v>0</v>
      </c>
      <c r="J233" s="252">
        <v>20</v>
      </c>
    </row>
    <row r="234" spans="1:19 16244:16248" x14ac:dyDescent="0.2">
      <c r="B234" s="255" t="s">
        <v>658</v>
      </c>
      <c r="C234" s="252">
        <v>1690.3</v>
      </c>
      <c r="D234" s="252">
        <v>0</v>
      </c>
      <c r="E234" s="252">
        <v>78.55</v>
      </c>
      <c r="F234" s="252">
        <v>1768.85</v>
      </c>
      <c r="G234" s="252">
        <v>1690.3</v>
      </c>
      <c r="H234" s="252">
        <v>0</v>
      </c>
      <c r="I234" s="252">
        <v>78.55</v>
      </c>
      <c r="J234" s="252">
        <v>1768.85</v>
      </c>
    </row>
    <row r="235" spans="1:19 16244:16248" x14ac:dyDescent="0.2">
      <c r="B235" s="255" t="s">
        <v>834</v>
      </c>
      <c r="C235" s="252">
        <v>681.33770199999708</v>
      </c>
      <c r="D235" s="252">
        <v>0</v>
      </c>
      <c r="E235" s="252">
        <v>0</v>
      </c>
      <c r="F235" s="252">
        <v>681.33770199999708</v>
      </c>
      <c r="G235" s="252">
        <v>681.33770199999708</v>
      </c>
      <c r="H235" s="252">
        <v>0</v>
      </c>
      <c r="I235" s="252">
        <v>0</v>
      </c>
      <c r="J235" s="252">
        <v>681.33770199999708</v>
      </c>
    </row>
    <row r="236" spans="1:19 16244:16248" s="263" customFormat="1" x14ac:dyDescent="0.2">
      <c r="A236" s="265"/>
      <c r="B236" s="107" t="s">
        <v>81</v>
      </c>
      <c r="C236" s="264">
        <v>1169.0050000000001</v>
      </c>
      <c r="D236" s="264">
        <v>0</v>
      </c>
      <c r="E236" s="264">
        <v>0</v>
      </c>
      <c r="F236" s="264">
        <v>1169.0050000000001</v>
      </c>
      <c r="G236" s="264">
        <v>1169.0050000000001</v>
      </c>
      <c r="H236" s="264">
        <v>0</v>
      </c>
      <c r="I236" s="264">
        <v>0</v>
      </c>
      <c r="J236" s="264">
        <v>1169.0050000000001</v>
      </c>
      <c r="WZT236" s="265"/>
      <c r="WZU236" s="265"/>
      <c r="WZV236" s="265"/>
      <c r="WZW236" s="265"/>
      <c r="WZX236" s="265"/>
    </row>
    <row r="237" spans="1:19 16244:16248" s="263" customFormat="1" x14ac:dyDescent="0.2">
      <c r="A237" s="265"/>
      <c r="B237" s="107" t="s">
        <v>82</v>
      </c>
      <c r="C237" s="264">
        <f t="shared" ref="C237:J237" si="16">SUM(C238:C262)</f>
        <v>9907.5651960000014</v>
      </c>
      <c r="D237" s="264">
        <f t="shared" si="16"/>
        <v>34.200000000000003</v>
      </c>
      <c r="E237" s="264">
        <f t="shared" si="16"/>
        <v>6100.7811889999994</v>
      </c>
      <c r="F237" s="264">
        <f t="shared" si="16"/>
        <v>16042.546384999998</v>
      </c>
      <c r="G237" s="264">
        <f t="shared" si="16"/>
        <v>17762.065196</v>
      </c>
      <c r="H237" s="264">
        <f t="shared" si="16"/>
        <v>34.200000000000003</v>
      </c>
      <c r="I237" s="264">
        <f t="shared" si="16"/>
        <v>6100.7811889999994</v>
      </c>
      <c r="J237" s="264">
        <f t="shared" si="16"/>
        <v>23897.046384999998</v>
      </c>
      <c r="L237" s="102"/>
      <c r="M237" s="102"/>
      <c r="N237" s="102"/>
      <c r="O237" s="102"/>
      <c r="P237" s="102"/>
      <c r="Q237" s="102"/>
      <c r="R237" s="102"/>
      <c r="S237" s="102"/>
      <c r="WZT237" s="265"/>
      <c r="WZU237" s="265"/>
      <c r="WZV237" s="265"/>
      <c r="WZW237" s="265"/>
      <c r="WZX237" s="265"/>
    </row>
    <row r="238" spans="1:19 16244:16248" x14ac:dyDescent="0.2">
      <c r="B238" s="125" t="s">
        <v>663</v>
      </c>
      <c r="C238" s="252">
        <v>900</v>
      </c>
      <c r="D238" s="252">
        <v>0</v>
      </c>
      <c r="E238" s="252">
        <v>0</v>
      </c>
      <c r="F238" s="252">
        <v>900</v>
      </c>
      <c r="G238" s="252">
        <v>900</v>
      </c>
      <c r="H238" s="252">
        <v>0</v>
      </c>
      <c r="I238" s="252">
        <v>0</v>
      </c>
      <c r="J238" s="252">
        <v>900</v>
      </c>
    </row>
    <row r="239" spans="1:19 16244:16248" x14ac:dyDescent="0.2">
      <c r="B239" s="125" t="s">
        <v>664</v>
      </c>
      <c r="C239" s="252">
        <v>400</v>
      </c>
      <c r="D239" s="252">
        <v>0</v>
      </c>
      <c r="E239" s="252">
        <v>0</v>
      </c>
      <c r="F239" s="252">
        <v>400</v>
      </c>
      <c r="G239" s="252">
        <v>400</v>
      </c>
      <c r="H239" s="252">
        <v>0</v>
      </c>
      <c r="I239" s="252">
        <v>0</v>
      </c>
      <c r="J239" s="252">
        <v>400</v>
      </c>
    </row>
    <row r="240" spans="1:19 16244:16248" x14ac:dyDescent="0.2">
      <c r="B240" s="125" t="s">
        <v>667</v>
      </c>
      <c r="C240" s="252">
        <v>1500</v>
      </c>
      <c r="D240" s="252">
        <v>0</v>
      </c>
      <c r="E240" s="252">
        <v>0</v>
      </c>
      <c r="F240" s="252">
        <v>1500</v>
      </c>
      <c r="G240" s="252">
        <v>1500</v>
      </c>
      <c r="H240" s="252">
        <v>0</v>
      </c>
      <c r="I240" s="252">
        <v>0</v>
      </c>
      <c r="J240" s="252">
        <v>1500</v>
      </c>
      <c r="L240" s="101"/>
      <c r="M240" s="101"/>
      <c r="N240" s="101"/>
      <c r="O240" s="101"/>
      <c r="P240" s="101"/>
      <c r="Q240" s="101"/>
      <c r="R240" s="101"/>
      <c r="S240" s="101"/>
    </row>
    <row r="241" spans="2:19" x14ac:dyDescent="0.2">
      <c r="B241" s="255" t="s">
        <v>84</v>
      </c>
      <c r="C241" s="252">
        <v>0</v>
      </c>
      <c r="D241" s="252">
        <v>0</v>
      </c>
      <c r="E241" s="252">
        <v>0</v>
      </c>
      <c r="F241" s="252">
        <v>0</v>
      </c>
      <c r="G241" s="252">
        <v>7854.5</v>
      </c>
      <c r="H241" s="252">
        <v>0</v>
      </c>
      <c r="I241" s="252">
        <v>0</v>
      </c>
      <c r="J241" s="252">
        <v>7854.5</v>
      </c>
    </row>
    <row r="242" spans="2:19" x14ac:dyDescent="0.2">
      <c r="B242" s="125" t="s">
        <v>665</v>
      </c>
      <c r="C242" s="252">
        <v>303.27240899999998</v>
      </c>
      <c r="D242" s="252">
        <v>0</v>
      </c>
      <c r="E242" s="252">
        <v>247.26920100000001</v>
      </c>
      <c r="F242" s="252">
        <v>550.54160999999999</v>
      </c>
      <c r="G242" s="252">
        <v>303.27240899999998</v>
      </c>
      <c r="H242" s="252">
        <v>0</v>
      </c>
      <c r="I242" s="252">
        <v>247.26920100000001</v>
      </c>
      <c r="J242" s="252">
        <v>550.54160999999999</v>
      </c>
    </row>
    <row r="243" spans="2:19" ht="25.5" x14ac:dyDescent="0.2">
      <c r="B243" s="258" t="s">
        <v>739</v>
      </c>
      <c r="C243" s="252">
        <v>305.44638600000002</v>
      </c>
      <c r="D243" s="252">
        <v>0</v>
      </c>
      <c r="E243" s="252">
        <v>-80.900000000000006</v>
      </c>
      <c r="F243" s="252">
        <v>224.54638600000001</v>
      </c>
      <c r="G243" s="252">
        <v>305.44638600000002</v>
      </c>
      <c r="H243" s="252">
        <v>0</v>
      </c>
      <c r="I243" s="252">
        <v>-80.900000000000006</v>
      </c>
      <c r="J243" s="252">
        <v>224.54638600000001</v>
      </c>
    </row>
    <row r="244" spans="2:19" x14ac:dyDescent="0.2">
      <c r="B244" s="286" t="s">
        <v>737</v>
      </c>
      <c r="C244" s="252">
        <v>422.67115100000001</v>
      </c>
      <c r="D244" s="252">
        <v>-45.8</v>
      </c>
      <c r="E244" s="252">
        <v>146.361988</v>
      </c>
      <c r="F244" s="252">
        <v>523.23313899999994</v>
      </c>
      <c r="G244" s="252">
        <v>422.67115100000001</v>
      </c>
      <c r="H244" s="252">
        <v>-45.8</v>
      </c>
      <c r="I244" s="252">
        <v>146.361988</v>
      </c>
      <c r="J244" s="252">
        <v>523.23313899999994</v>
      </c>
    </row>
    <row r="245" spans="2:19" x14ac:dyDescent="0.2">
      <c r="B245" s="255" t="s">
        <v>85</v>
      </c>
      <c r="C245" s="252">
        <v>249.32860700000001</v>
      </c>
      <c r="D245" s="252">
        <v>50</v>
      </c>
      <c r="E245" s="252">
        <v>90.9</v>
      </c>
      <c r="F245" s="252">
        <v>390.22860700000001</v>
      </c>
      <c r="G245" s="252">
        <v>249.32860700000001</v>
      </c>
      <c r="H245" s="252">
        <v>50</v>
      </c>
      <c r="I245" s="252">
        <v>90.9</v>
      </c>
      <c r="J245" s="252">
        <v>390.22860700000001</v>
      </c>
    </row>
    <row r="246" spans="2:19" ht="25.5" x14ac:dyDescent="0.2">
      <c r="B246" s="125" t="s">
        <v>885</v>
      </c>
      <c r="C246" s="252">
        <v>0</v>
      </c>
      <c r="D246" s="252">
        <v>0</v>
      </c>
      <c r="E246" s="252">
        <v>500</v>
      </c>
      <c r="F246" s="252">
        <v>500</v>
      </c>
      <c r="G246" s="252">
        <v>0</v>
      </c>
      <c r="H246" s="252">
        <v>0</v>
      </c>
      <c r="I246" s="252">
        <v>500</v>
      </c>
      <c r="J246" s="252">
        <v>500</v>
      </c>
    </row>
    <row r="247" spans="2:19" ht="25.5" x14ac:dyDescent="0.2">
      <c r="B247" s="286" t="s">
        <v>673</v>
      </c>
      <c r="C247" s="252">
        <v>0</v>
      </c>
      <c r="D247" s="252">
        <v>0</v>
      </c>
      <c r="E247" s="252">
        <v>7000</v>
      </c>
      <c r="F247" s="252">
        <v>7000</v>
      </c>
      <c r="G247" s="252">
        <v>0</v>
      </c>
      <c r="H247" s="252">
        <v>0</v>
      </c>
      <c r="I247" s="252">
        <v>7000</v>
      </c>
      <c r="J247" s="252">
        <v>7000</v>
      </c>
      <c r="L247" s="101"/>
      <c r="M247" s="101"/>
      <c r="N247" s="101"/>
      <c r="O247" s="101"/>
      <c r="P247" s="101"/>
      <c r="Q247" s="101"/>
      <c r="R247" s="101"/>
      <c r="S247" s="101"/>
    </row>
    <row r="248" spans="2:19" x14ac:dyDescent="0.2">
      <c r="B248" s="286" t="s">
        <v>669</v>
      </c>
      <c r="C248" s="252">
        <v>1022</v>
      </c>
      <c r="D248" s="252">
        <v>0</v>
      </c>
      <c r="E248" s="252">
        <v>0</v>
      </c>
      <c r="F248" s="252">
        <v>1022</v>
      </c>
      <c r="G248" s="252">
        <v>1022</v>
      </c>
      <c r="H248" s="252">
        <v>0</v>
      </c>
      <c r="I248" s="252">
        <v>0</v>
      </c>
      <c r="J248" s="252">
        <v>1022</v>
      </c>
      <c r="L248" s="101"/>
      <c r="M248" s="101"/>
      <c r="N248" s="101"/>
      <c r="O248" s="101"/>
      <c r="P248" s="101"/>
    </row>
    <row r="249" spans="2:19" x14ac:dyDescent="0.2">
      <c r="B249" s="255" t="s">
        <v>571</v>
      </c>
      <c r="C249" s="252">
        <v>393.95859200000001</v>
      </c>
      <c r="D249" s="252">
        <v>0</v>
      </c>
      <c r="E249" s="252">
        <v>-2</v>
      </c>
      <c r="F249" s="252">
        <v>391.95859200000001</v>
      </c>
      <c r="G249" s="252">
        <v>393.95859200000001</v>
      </c>
      <c r="H249" s="252">
        <v>0</v>
      </c>
      <c r="I249" s="252">
        <v>-2</v>
      </c>
      <c r="J249" s="252">
        <v>391.95859200000001</v>
      </c>
    </row>
    <row r="250" spans="2:19" x14ac:dyDescent="0.2">
      <c r="B250" s="258" t="s">
        <v>738</v>
      </c>
      <c r="C250" s="252">
        <v>300</v>
      </c>
      <c r="D250" s="252">
        <v>0</v>
      </c>
      <c r="E250" s="252">
        <v>0</v>
      </c>
      <c r="F250" s="252">
        <v>300</v>
      </c>
      <c r="G250" s="252">
        <v>300</v>
      </c>
      <c r="H250" s="252">
        <v>0</v>
      </c>
      <c r="I250" s="252">
        <v>0</v>
      </c>
      <c r="J250" s="252">
        <v>300</v>
      </c>
    </row>
    <row r="251" spans="2:19" ht="25.5" x14ac:dyDescent="0.2">
      <c r="B251" s="258" t="s">
        <v>674</v>
      </c>
      <c r="C251" s="252">
        <v>0</v>
      </c>
      <c r="D251" s="252">
        <v>0</v>
      </c>
      <c r="E251" s="252">
        <v>30</v>
      </c>
      <c r="F251" s="252">
        <v>30</v>
      </c>
      <c r="G251" s="252">
        <v>0</v>
      </c>
      <c r="H251" s="252">
        <v>0</v>
      </c>
      <c r="I251" s="252">
        <v>30</v>
      </c>
      <c r="J251" s="252">
        <v>30</v>
      </c>
    </row>
    <row r="252" spans="2:19" x14ac:dyDescent="0.2">
      <c r="B252" s="125" t="s">
        <v>666</v>
      </c>
      <c r="C252" s="252">
        <v>525</v>
      </c>
      <c r="D252" s="252">
        <v>0</v>
      </c>
      <c r="E252" s="252">
        <v>0</v>
      </c>
      <c r="F252" s="252">
        <v>525</v>
      </c>
      <c r="G252" s="252">
        <v>525</v>
      </c>
      <c r="H252" s="252">
        <v>0</v>
      </c>
      <c r="I252" s="252">
        <v>0</v>
      </c>
      <c r="J252" s="252">
        <v>525</v>
      </c>
    </row>
    <row r="253" spans="2:19" x14ac:dyDescent="0.2">
      <c r="B253" s="255" t="s">
        <v>668</v>
      </c>
      <c r="C253" s="252">
        <v>300</v>
      </c>
      <c r="D253" s="252">
        <v>0</v>
      </c>
      <c r="E253" s="252">
        <v>0</v>
      </c>
      <c r="F253" s="252">
        <v>300</v>
      </c>
      <c r="G253" s="252">
        <v>300</v>
      </c>
      <c r="H253" s="252">
        <v>0</v>
      </c>
      <c r="I253" s="252">
        <v>0</v>
      </c>
      <c r="J253" s="252">
        <v>300</v>
      </c>
    </row>
    <row r="254" spans="2:19" ht="38.25" x14ac:dyDescent="0.2">
      <c r="B254" s="286" t="s">
        <v>880</v>
      </c>
      <c r="C254" s="252">
        <v>700</v>
      </c>
      <c r="D254" s="252">
        <v>0</v>
      </c>
      <c r="E254" s="252">
        <v>0</v>
      </c>
      <c r="F254" s="252">
        <v>700</v>
      </c>
      <c r="G254" s="252">
        <v>700</v>
      </c>
      <c r="H254" s="252">
        <v>0</v>
      </c>
      <c r="I254" s="252">
        <v>0</v>
      </c>
      <c r="J254" s="252">
        <v>700</v>
      </c>
    </row>
    <row r="255" spans="2:19" x14ac:dyDescent="0.2">
      <c r="B255" s="258" t="s">
        <v>740</v>
      </c>
      <c r="C255" s="252">
        <v>170.47320199999999</v>
      </c>
      <c r="D255" s="252">
        <v>0</v>
      </c>
      <c r="E255" s="252">
        <v>50</v>
      </c>
      <c r="F255" s="252">
        <v>220.47320199999999</v>
      </c>
      <c r="G255" s="252">
        <v>170.47320199999999</v>
      </c>
      <c r="H255" s="252">
        <v>0</v>
      </c>
      <c r="I255" s="252">
        <v>50</v>
      </c>
      <c r="J255" s="252">
        <v>220.47320199999999</v>
      </c>
    </row>
    <row r="256" spans="2:19" ht="25.5" customHeight="1" x14ac:dyDescent="0.2">
      <c r="B256" s="256" t="s">
        <v>822</v>
      </c>
      <c r="C256" s="252">
        <v>0</v>
      </c>
      <c r="D256" s="252">
        <v>0</v>
      </c>
      <c r="E256" s="252">
        <v>51</v>
      </c>
      <c r="F256" s="252">
        <v>51</v>
      </c>
      <c r="G256" s="252">
        <v>0</v>
      </c>
      <c r="H256" s="252">
        <v>0</v>
      </c>
      <c r="I256" s="252">
        <v>51</v>
      </c>
      <c r="J256" s="252">
        <v>51</v>
      </c>
    </row>
    <row r="257" spans="1:19 16244:16248" x14ac:dyDescent="0.2">
      <c r="B257" s="255" t="s">
        <v>83</v>
      </c>
      <c r="C257" s="252">
        <v>80.664046999999997</v>
      </c>
      <c r="D257" s="252">
        <v>0</v>
      </c>
      <c r="E257" s="252">
        <v>0</v>
      </c>
      <c r="F257" s="252">
        <v>80.664046999999997</v>
      </c>
      <c r="G257" s="252">
        <v>80.664046999999997</v>
      </c>
      <c r="H257" s="252">
        <v>0</v>
      </c>
      <c r="I257" s="252">
        <v>0</v>
      </c>
      <c r="J257" s="252">
        <v>80.664046999999997</v>
      </c>
    </row>
    <row r="258" spans="1:19 16244:16248" ht="25.5" x14ac:dyDescent="0.2">
      <c r="B258" s="258" t="s">
        <v>872</v>
      </c>
      <c r="C258" s="252">
        <v>55.001849</v>
      </c>
      <c r="D258" s="252">
        <v>0</v>
      </c>
      <c r="E258" s="252">
        <v>0</v>
      </c>
      <c r="F258" s="252">
        <v>55.001849</v>
      </c>
      <c r="G258" s="252">
        <v>55.001849</v>
      </c>
      <c r="H258" s="252">
        <v>0</v>
      </c>
      <c r="I258" s="252">
        <v>0</v>
      </c>
      <c r="J258" s="252">
        <v>55.001849</v>
      </c>
    </row>
    <row r="259" spans="1:19 16244:16248" ht="25.5" x14ac:dyDescent="0.2">
      <c r="B259" s="258" t="s">
        <v>906</v>
      </c>
      <c r="C259" s="252">
        <v>89.55</v>
      </c>
      <c r="D259" s="252">
        <v>0</v>
      </c>
      <c r="E259" s="252">
        <v>-89.55</v>
      </c>
      <c r="F259" s="252">
        <v>0</v>
      </c>
      <c r="G259" s="252">
        <v>89.55</v>
      </c>
      <c r="H259" s="252">
        <v>0</v>
      </c>
      <c r="I259" s="252">
        <v>-89.55</v>
      </c>
      <c r="J259" s="252">
        <v>0</v>
      </c>
    </row>
    <row r="260" spans="1:19 16244:16248" x14ac:dyDescent="0.2">
      <c r="B260" s="258" t="s">
        <v>560</v>
      </c>
      <c r="C260" s="252">
        <v>474.1</v>
      </c>
      <c r="D260" s="252">
        <v>0</v>
      </c>
      <c r="E260" s="252">
        <v>-474.1</v>
      </c>
      <c r="F260" s="252">
        <v>0</v>
      </c>
      <c r="G260" s="252">
        <v>474.1</v>
      </c>
      <c r="H260" s="252">
        <v>0</v>
      </c>
      <c r="I260" s="252">
        <v>-474.1</v>
      </c>
      <c r="J260" s="252">
        <v>0</v>
      </c>
    </row>
    <row r="261" spans="1:19 16244:16248" ht="25.5" x14ac:dyDescent="0.2">
      <c r="B261" s="258" t="s">
        <v>709</v>
      </c>
      <c r="C261" s="252">
        <v>1426</v>
      </c>
      <c r="D261" s="252">
        <v>0</v>
      </c>
      <c r="E261" s="252">
        <v>-1426</v>
      </c>
      <c r="F261" s="252">
        <v>0</v>
      </c>
      <c r="G261" s="252">
        <v>1426</v>
      </c>
      <c r="H261" s="252">
        <v>0</v>
      </c>
      <c r="I261" s="252">
        <v>-1426</v>
      </c>
      <c r="J261" s="252">
        <v>0</v>
      </c>
    </row>
    <row r="262" spans="1:19 16244:16248" x14ac:dyDescent="0.2">
      <c r="B262" s="258" t="s">
        <v>482</v>
      </c>
      <c r="C262" s="338">
        <v>290.09895299999903</v>
      </c>
      <c r="D262" s="338">
        <v>30</v>
      </c>
      <c r="E262" s="338">
        <v>57.800000000000182</v>
      </c>
      <c r="F262" s="338">
        <v>377.89895299999898</v>
      </c>
      <c r="G262" s="338">
        <v>290.09895300000102</v>
      </c>
      <c r="H262" s="338">
        <v>30</v>
      </c>
      <c r="I262" s="338">
        <v>57.800000000000182</v>
      </c>
      <c r="J262" s="338">
        <v>377.89895299999995</v>
      </c>
    </row>
    <row r="263" spans="1:19 16244:16248" s="263" customFormat="1" x14ac:dyDescent="0.2">
      <c r="A263" s="265"/>
      <c r="B263" s="107" t="s">
        <v>86</v>
      </c>
      <c r="C263" s="264">
        <f t="shared" ref="C263:J263" si="17">C4+C15+C58+C59+C155+C178+C183+C208+C222+C236+C237+C213+C201</f>
        <v>629008.41200899996</v>
      </c>
      <c r="D263" s="264">
        <f t="shared" si="17"/>
        <v>10.389800000000005</v>
      </c>
      <c r="E263" s="264">
        <f t="shared" si="17"/>
        <v>11763.538959</v>
      </c>
      <c r="F263" s="264">
        <f t="shared" si="17"/>
        <v>640782.34076799999</v>
      </c>
      <c r="G263" s="264">
        <f t="shared" si="17"/>
        <v>639803.52823900001</v>
      </c>
      <c r="H263" s="264">
        <f t="shared" si="17"/>
        <v>10.389800000000005</v>
      </c>
      <c r="I263" s="264">
        <f t="shared" si="17"/>
        <v>11763.538959</v>
      </c>
      <c r="J263" s="264">
        <f t="shared" si="17"/>
        <v>651577.45699799992</v>
      </c>
      <c r="WZT263" s="265"/>
      <c r="WZU263" s="265"/>
      <c r="WZV263" s="265"/>
      <c r="WZW263" s="265"/>
      <c r="WZX263" s="265"/>
    </row>
    <row r="264" spans="1:19 16244:16248" s="263" customFormat="1" ht="27.75" customHeight="1" x14ac:dyDescent="0.2">
      <c r="A264" s="265"/>
      <c r="B264" s="107" t="s">
        <v>87</v>
      </c>
      <c r="C264" s="264">
        <f t="shared" ref="C264:J264" si="18">C4+C15+C58+C59+C155+C178+C183+C201+C208+C222+C236+C237</f>
        <v>543315.95390600001</v>
      </c>
      <c r="D264" s="264">
        <f t="shared" si="18"/>
        <v>10.389800000000005</v>
      </c>
      <c r="E264" s="264">
        <f t="shared" si="18"/>
        <v>11763.538959000001</v>
      </c>
      <c r="F264" s="264">
        <f t="shared" si="18"/>
        <v>555089.88266500004</v>
      </c>
      <c r="G264" s="264">
        <f t="shared" si="18"/>
        <v>554111.78155800002</v>
      </c>
      <c r="H264" s="264">
        <f t="shared" si="18"/>
        <v>10.389800000000005</v>
      </c>
      <c r="I264" s="264">
        <f t="shared" si="18"/>
        <v>11763.538959000001</v>
      </c>
      <c r="J264" s="264">
        <f t="shared" si="18"/>
        <v>565885.71031700005</v>
      </c>
      <c r="WZT264" s="265"/>
      <c r="WZU264" s="265"/>
      <c r="WZV264" s="265"/>
      <c r="WZW264" s="265"/>
      <c r="WZX264" s="265"/>
    </row>
    <row r="265" spans="1:19 16244:16248" s="263" customFormat="1" x14ac:dyDescent="0.2">
      <c r="A265" s="265"/>
      <c r="B265" s="109"/>
      <c r="C265" s="444" t="s">
        <v>613</v>
      </c>
      <c r="D265" s="445"/>
      <c r="E265" s="445"/>
      <c r="F265" s="446"/>
      <c r="G265" s="444" t="s">
        <v>614</v>
      </c>
      <c r="H265" s="445"/>
      <c r="I265" s="445"/>
      <c r="J265" s="446"/>
      <c r="WZT265" s="265"/>
      <c r="WZU265" s="265"/>
      <c r="WZV265" s="265"/>
      <c r="WZW265" s="265"/>
      <c r="WZX265" s="265"/>
    </row>
    <row r="266" spans="1:19 16244:16248" ht="76.5" x14ac:dyDescent="0.2">
      <c r="B266" s="316" t="s">
        <v>131</v>
      </c>
      <c r="C266" s="6" t="s">
        <v>624</v>
      </c>
      <c r="D266" s="317" t="s">
        <v>707</v>
      </c>
      <c r="E266" s="6" t="s">
        <v>498</v>
      </c>
      <c r="F266" s="6" t="s">
        <v>703</v>
      </c>
      <c r="G266" s="6" t="s">
        <v>624</v>
      </c>
      <c r="H266" s="317" t="s">
        <v>707</v>
      </c>
      <c r="I266" s="6" t="s">
        <v>498</v>
      </c>
      <c r="J266" s="6" t="s">
        <v>703</v>
      </c>
    </row>
    <row r="267" spans="1:19 16244:16248" s="263" customFormat="1" x14ac:dyDescent="0.2">
      <c r="A267" s="265"/>
      <c r="B267" s="107" t="s">
        <v>88</v>
      </c>
      <c r="C267" s="264">
        <f t="shared" ref="C267:J267" si="19">SUM(C268:C279)</f>
        <v>7925.9750459999996</v>
      </c>
      <c r="D267" s="264">
        <f t="shared" si="19"/>
        <v>0</v>
      </c>
      <c r="E267" s="264">
        <f t="shared" si="19"/>
        <v>-35.200000000000003</v>
      </c>
      <c r="F267" s="264">
        <f t="shared" si="19"/>
        <v>7890.7750459999988</v>
      </c>
      <c r="G267" s="264">
        <f t="shared" si="19"/>
        <v>7948.2346679999991</v>
      </c>
      <c r="H267" s="264">
        <f t="shared" si="19"/>
        <v>0</v>
      </c>
      <c r="I267" s="264">
        <f t="shared" si="19"/>
        <v>-35.200000000000003</v>
      </c>
      <c r="J267" s="264">
        <f t="shared" si="19"/>
        <v>7913.0346679999984</v>
      </c>
      <c r="WZT267" s="265"/>
      <c r="WZU267" s="265"/>
      <c r="WZV267" s="265"/>
      <c r="WZW267" s="265"/>
      <c r="WZX267" s="265"/>
    </row>
    <row r="268" spans="1:19 16244:16248" x14ac:dyDescent="0.2">
      <c r="B268" s="258" t="s">
        <v>483</v>
      </c>
      <c r="C268" s="252">
        <v>4036.3913400000001</v>
      </c>
      <c r="D268" s="252">
        <v>0</v>
      </c>
      <c r="E268" s="252">
        <v>-545</v>
      </c>
      <c r="F268" s="252">
        <v>3491.3913400000001</v>
      </c>
      <c r="G268" s="252">
        <v>4040.5296060000001</v>
      </c>
      <c r="H268" s="252">
        <v>0</v>
      </c>
      <c r="I268" s="252">
        <v>-545</v>
      </c>
      <c r="J268" s="252">
        <v>3495.5296060000001</v>
      </c>
      <c r="L268" s="101"/>
      <c r="M268" s="101"/>
      <c r="N268" s="101"/>
      <c r="O268" s="101"/>
      <c r="P268" s="101"/>
      <c r="Q268" s="101"/>
      <c r="R268" s="101"/>
      <c r="S268" s="101"/>
    </row>
    <row r="269" spans="1:19 16244:16248" ht="25.5" x14ac:dyDescent="0.2">
      <c r="B269" s="258" t="s">
        <v>484</v>
      </c>
      <c r="C269" s="252">
        <v>1672.231681</v>
      </c>
      <c r="D269" s="252">
        <v>0</v>
      </c>
      <c r="E269" s="252">
        <v>195</v>
      </c>
      <c r="F269" s="252">
        <v>1867.231681</v>
      </c>
      <c r="G269" s="252">
        <v>1651.6316810000001</v>
      </c>
      <c r="H269" s="252">
        <v>0</v>
      </c>
      <c r="I269" s="252">
        <v>195</v>
      </c>
      <c r="J269" s="252">
        <v>1846.6316810000001</v>
      </c>
      <c r="L269" s="101"/>
      <c r="M269" s="101"/>
      <c r="N269" s="101"/>
      <c r="O269" s="101"/>
      <c r="P269" s="101"/>
      <c r="Q269" s="101"/>
      <c r="R269" s="101"/>
      <c r="S269" s="101"/>
    </row>
    <row r="270" spans="1:19 16244:16248" x14ac:dyDescent="0.2">
      <c r="B270" s="258" t="s">
        <v>486</v>
      </c>
      <c r="C270" s="252">
        <v>578.104241</v>
      </c>
      <c r="D270" s="252">
        <v>0</v>
      </c>
      <c r="E270" s="252">
        <v>9</v>
      </c>
      <c r="F270" s="252">
        <v>587.104241</v>
      </c>
      <c r="G270" s="252">
        <v>578.104241</v>
      </c>
      <c r="H270" s="252">
        <v>0</v>
      </c>
      <c r="I270" s="252">
        <v>9</v>
      </c>
      <c r="J270" s="252">
        <v>587.104241</v>
      </c>
    </row>
    <row r="271" spans="1:19 16244:16248" ht="25.5" x14ac:dyDescent="0.2">
      <c r="B271" s="258" t="s">
        <v>489</v>
      </c>
      <c r="C271" s="252">
        <v>356.73434099999997</v>
      </c>
      <c r="D271" s="252">
        <v>0</v>
      </c>
      <c r="E271" s="252">
        <v>150</v>
      </c>
      <c r="F271" s="252">
        <v>506.73434099999997</v>
      </c>
      <c r="G271" s="252">
        <v>354.89700599999998</v>
      </c>
      <c r="H271" s="252">
        <v>0</v>
      </c>
      <c r="I271" s="252">
        <v>150</v>
      </c>
      <c r="J271" s="252">
        <v>504.89700599999998</v>
      </c>
    </row>
    <row r="272" spans="1:19 16244:16248" x14ac:dyDescent="0.2">
      <c r="B272" s="258" t="s">
        <v>501</v>
      </c>
      <c r="C272" s="252">
        <v>312.21937500000001</v>
      </c>
      <c r="D272" s="252">
        <v>0</v>
      </c>
      <c r="E272" s="252">
        <v>64.849999999999994</v>
      </c>
      <c r="F272" s="252">
        <v>377.06937500000004</v>
      </c>
      <c r="G272" s="252">
        <v>312.21937500000001</v>
      </c>
      <c r="H272" s="252">
        <v>0</v>
      </c>
      <c r="I272" s="252">
        <v>64.849999999999994</v>
      </c>
      <c r="J272" s="252">
        <v>377.06937500000004</v>
      </c>
    </row>
    <row r="273" spans="1:19 16244:16248" ht="25.5" x14ac:dyDescent="0.2">
      <c r="B273" s="258" t="s">
        <v>485</v>
      </c>
      <c r="C273" s="252">
        <v>119.139177</v>
      </c>
      <c r="D273" s="252">
        <v>0</v>
      </c>
      <c r="E273" s="252">
        <v>35.15</v>
      </c>
      <c r="F273" s="252">
        <v>154.28917700000002</v>
      </c>
      <c r="G273" s="252">
        <v>119.139177</v>
      </c>
      <c r="H273" s="252">
        <v>0</v>
      </c>
      <c r="I273" s="252">
        <v>35.15</v>
      </c>
      <c r="J273" s="252">
        <v>154.28917700000002</v>
      </c>
    </row>
    <row r="274" spans="1:19 16244:16248" ht="25.5" x14ac:dyDescent="0.2">
      <c r="B274" s="258" t="s">
        <v>488</v>
      </c>
      <c r="C274" s="252">
        <v>223.95944900000001</v>
      </c>
      <c r="D274" s="252">
        <v>0</v>
      </c>
      <c r="E274" s="252">
        <v>0</v>
      </c>
      <c r="F274" s="252">
        <v>223.95944900000001</v>
      </c>
      <c r="G274" s="252">
        <v>226.64313999999999</v>
      </c>
      <c r="H274" s="252">
        <v>0</v>
      </c>
      <c r="I274" s="252">
        <v>0</v>
      </c>
      <c r="J274" s="252">
        <v>226.64313999999999</v>
      </c>
    </row>
    <row r="275" spans="1:19 16244:16248" x14ac:dyDescent="0.2">
      <c r="B275" s="258" t="s">
        <v>500</v>
      </c>
      <c r="C275" s="252">
        <v>110.762272</v>
      </c>
      <c r="D275" s="252">
        <v>0</v>
      </c>
      <c r="E275" s="252">
        <v>0</v>
      </c>
      <c r="F275" s="252">
        <v>110.762272</v>
      </c>
      <c r="G275" s="252">
        <v>110.762272</v>
      </c>
      <c r="H275" s="252">
        <v>0</v>
      </c>
      <c r="I275" s="252">
        <v>0</v>
      </c>
      <c r="J275" s="252">
        <v>110.762272</v>
      </c>
    </row>
    <row r="276" spans="1:19 16244:16248" x14ac:dyDescent="0.2">
      <c r="B276" s="258" t="s">
        <v>490</v>
      </c>
      <c r="C276" s="252">
        <v>38.712000000000003</v>
      </c>
      <c r="D276" s="252">
        <v>0</v>
      </c>
      <c r="E276" s="252">
        <v>9.8000000000000007</v>
      </c>
      <c r="F276" s="252">
        <v>48.512</v>
      </c>
      <c r="G276" s="252">
        <v>38.712000000000003</v>
      </c>
      <c r="H276" s="252">
        <v>0</v>
      </c>
      <c r="I276" s="252">
        <v>9.8000000000000007</v>
      </c>
      <c r="J276" s="252">
        <v>48.512</v>
      </c>
    </row>
    <row r="277" spans="1:19 16244:16248" ht="25.5" x14ac:dyDescent="0.2">
      <c r="B277" s="258" t="s">
        <v>487</v>
      </c>
      <c r="C277" s="252">
        <v>22.621986</v>
      </c>
      <c r="D277" s="252">
        <v>0</v>
      </c>
      <c r="E277" s="252">
        <v>0</v>
      </c>
      <c r="F277" s="252">
        <v>22.621986</v>
      </c>
      <c r="G277" s="252">
        <v>22.621986</v>
      </c>
      <c r="H277" s="252">
        <v>0</v>
      </c>
      <c r="I277" s="252">
        <v>0</v>
      </c>
      <c r="J277" s="252">
        <v>22.621986</v>
      </c>
    </row>
    <row r="278" spans="1:19 16244:16248" ht="25.5" x14ac:dyDescent="0.2">
      <c r="B278" s="258" t="s">
        <v>675</v>
      </c>
      <c r="C278" s="252">
        <v>187.87821600000001</v>
      </c>
      <c r="D278" s="252">
        <v>0</v>
      </c>
      <c r="E278" s="252">
        <v>22</v>
      </c>
      <c r="F278" s="252">
        <v>209.87821600000001</v>
      </c>
      <c r="G278" s="252">
        <v>187.87821600000001</v>
      </c>
      <c r="H278" s="252">
        <v>0</v>
      </c>
      <c r="I278" s="252">
        <v>22</v>
      </c>
      <c r="J278" s="252">
        <v>209.87821600000001</v>
      </c>
    </row>
    <row r="279" spans="1:19 16244:16248" ht="25.5" x14ac:dyDescent="0.2">
      <c r="B279" s="258" t="s">
        <v>742</v>
      </c>
      <c r="C279" s="252">
        <v>267.22096799999912</v>
      </c>
      <c r="D279" s="252">
        <v>0</v>
      </c>
      <c r="E279" s="252">
        <v>24</v>
      </c>
      <c r="F279" s="252">
        <v>291.22096799999912</v>
      </c>
      <c r="G279" s="252">
        <v>305.095967999999</v>
      </c>
      <c r="H279" s="252">
        <v>0</v>
      </c>
      <c r="I279" s="252">
        <v>24</v>
      </c>
      <c r="J279" s="252">
        <v>329.095967999999</v>
      </c>
    </row>
    <row r="280" spans="1:19 16244:16248" s="263" customFormat="1" x14ac:dyDescent="0.2">
      <c r="A280" s="265"/>
      <c r="B280" s="107" t="s">
        <v>89</v>
      </c>
      <c r="C280" s="264">
        <f t="shared" ref="C280:J280" si="20">C281+C292</f>
        <v>28266.865824</v>
      </c>
      <c r="D280" s="264">
        <f t="shared" si="20"/>
        <v>0</v>
      </c>
      <c r="E280" s="264">
        <f t="shared" si="20"/>
        <v>48622.040249999998</v>
      </c>
      <c r="F280" s="264">
        <f t="shared" si="20"/>
        <v>76888.906073999999</v>
      </c>
      <c r="G280" s="264">
        <f t="shared" si="20"/>
        <v>24788.847830999999</v>
      </c>
      <c r="H280" s="264">
        <f t="shared" si="20"/>
        <v>0</v>
      </c>
      <c r="I280" s="264">
        <f t="shared" si="20"/>
        <v>43622.040249999998</v>
      </c>
      <c r="J280" s="264">
        <f t="shared" si="20"/>
        <v>68410.888080999997</v>
      </c>
      <c r="WZT280" s="265"/>
      <c r="WZU280" s="265"/>
      <c r="WZV280" s="265"/>
      <c r="WZW280" s="265"/>
      <c r="WZX280" s="265"/>
    </row>
    <row r="281" spans="1:19 16244:16248" s="263" customFormat="1" x14ac:dyDescent="0.2">
      <c r="A281" s="265"/>
      <c r="B281" s="108" t="s">
        <v>90</v>
      </c>
      <c r="C281" s="140">
        <f t="shared" ref="C281:J281" si="21">SUM(C282:C291)</f>
        <v>18451.143628999998</v>
      </c>
      <c r="D281" s="140">
        <f t="shared" si="21"/>
        <v>0</v>
      </c>
      <c r="E281" s="140">
        <f t="shared" si="21"/>
        <v>47603.040249999998</v>
      </c>
      <c r="F281" s="140">
        <f t="shared" si="21"/>
        <v>66054.183878999989</v>
      </c>
      <c r="G281" s="140">
        <f t="shared" si="21"/>
        <v>14972.387650999999</v>
      </c>
      <c r="H281" s="140">
        <f t="shared" si="21"/>
        <v>0</v>
      </c>
      <c r="I281" s="140">
        <f t="shared" si="21"/>
        <v>42603.040249999998</v>
      </c>
      <c r="J281" s="140">
        <f t="shared" si="21"/>
        <v>57575.427900999995</v>
      </c>
      <c r="WZT281" s="265"/>
      <c r="WZU281" s="265"/>
      <c r="WZV281" s="265"/>
      <c r="WZW281" s="265"/>
      <c r="WZX281" s="265"/>
    </row>
    <row r="282" spans="1:19 16244:16248" ht="25.5" x14ac:dyDescent="0.2">
      <c r="B282" s="258" t="s">
        <v>676</v>
      </c>
      <c r="C282" s="252">
        <v>0</v>
      </c>
      <c r="D282" s="252">
        <v>0</v>
      </c>
      <c r="E282" s="252">
        <v>44573</v>
      </c>
      <c r="F282" s="252">
        <v>44573</v>
      </c>
      <c r="G282" s="252">
        <v>0</v>
      </c>
      <c r="H282" s="252">
        <v>0</v>
      </c>
      <c r="I282" s="252">
        <v>44573</v>
      </c>
      <c r="J282" s="252">
        <v>44573</v>
      </c>
      <c r="L282" s="119"/>
      <c r="M282" s="119"/>
      <c r="N282" s="119"/>
      <c r="O282" s="119"/>
      <c r="P282" s="119"/>
      <c r="Q282" s="119"/>
      <c r="R282" s="119"/>
      <c r="S282" s="119"/>
    </row>
    <row r="283" spans="1:19 16244:16248" x14ac:dyDescent="0.2">
      <c r="B283" s="258" t="s">
        <v>491</v>
      </c>
      <c r="C283" s="252">
        <v>7668.4269999999997</v>
      </c>
      <c r="D283" s="252">
        <v>0</v>
      </c>
      <c r="E283" s="252">
        <v>1331</v>
      </c>
      <c r="F283" s="252">
        <v>8999.4269999999997</v>
      </c>
      <c r="G283" s="252">
        <v>4629.6000000000004</v>
      </c>
      <c r="H283" s="252">
        <v>0</v>
      </c>
      <c r="I283" s="252">
        <v>-3669</v>
      </c>
      <c r="J283" s="252">
        <v>960.60000000000036</v>
      </c>
      <c r="L283" s="260"/>
      <c r="M283" s="260"/>
      <c r="N283" s="260"/>
      <c r="O283" s="260"/>
      <c r="P283" s="260"/>
      <c r="Q283" s="260"/>
      <c r="R283" s="260"/>
      <c r="S283" s="260"/>
    </row>
    <row r="284" spans="1:19 16244:16248" x14ac:dyDescent="0.2">
      <c r="B284" s="258" t="s">
        <v>744</v>
      </c>
      <c r="C284" s="252">
        <v>6475</v>
      </c>
      <c r="D284" s="252">
        <v>0</v>
      </c>
      <c r="E284" s="252">
        <v>1425</v>
      </c>
      <c r="F284" s="252">
        <v>7900</v>
      </c>
      <c r="G284" s="252">
        <v>6475</v>
      </c>
      <c r="H284" s="252">
        <v>0</v>
      </c>
      <c r="I284" s="252">
        <v>1425</v>
      </c>
      <c r="J284" s="252">
        <v>7900</v>
      </c>
    </row>
    <row r="285" spans="1:19 16244:16248" x14ac:dyDescent="0.2">
      <c r="B285" s="258" t="s">
        <v>91</v>
      </c>
      <c r="C285" s="252">
        <v>2380.1788280000001</v>
      </c>
      <c r="D285" s="252">
        <v>0</v>
      </c>
      <c r="E285" s="252">
        <v>116.54025</v>
      </c>
      <c r="F285" s="252">
        <v>2496.7190780000001</v>
      </c>
      <c r="G285" s="252">
        <v>2380.1788280000001</v>
      </c>
      <c r="H285" s="252">
        <v>0</v>
      </c>
      <c r="I285" s="252">
        <v>116.54025</v>
      </c>
      <c r="J285" s="252">
        <v>2496.7190780000001</v>
      </c>
    </row>
    <row r="286" spans="1:19 16244:16248" x14ac:dyDescent="0.2">
      <c r="B286" s="258" t="s">
        <v>789</v>
      </c>
      <c r="C286" s="252">
        <v>454.33006999999998</v>
      </c>
      <c r="D286" s="252">
        <v>0</v>
      </c>
      <c r="E286" s="252">
        <v>23.999999999999986</v>
      </c>
      <c r="F286" s="252">
        <v>478.33006999999998</v>
      </c>
      <c r="G286" s="252">
        <v>454.33006999999998</v>
      </c>
      <c r="H286" s="252">
        <v>0</v>
      </c>
      <c r="I286" s="252">
        <v>23.999999999999986</v>
      </c>
      <c r="J286" s="252">
        <v>478.33006999999998</v>
      </c>
    </row>
    <row r="287" spans="1:19 16244:16248" x14ac:dyDescent="0.2">
      <c r="B287" s="258" t="s">
        <v>632</v>
      </c>
      <c r="C287" s="252">
        <v>1109.3275470000001</v>
      </c>
      <c r="D287" s="252">
        <v>0</v>
      </c>
      <c r="E287" s="252">
        <v>2</v>
      </c>
      <c r="F287" s="252">
        <v>1111.3275470000001</v>
      </c>
      <c r="G287" s="252">
        <v>662.03024900000003</v>
      </c>
      <c r="H287" s="252">
        <v>0</v>
      </c>
      <c r="I287" s="252">
        <v>2</v>
      </c>
      <c r="J287" s="252">
        <v>664.03024900000003</v>
      </c>
    </row>
    <row r="288" spans="1:19 16244:16248" x14ac:dyDescent="0.2">
      <c r="B288" s="258" t="s">
        <v>92</v>
      </c>
      <c r="C288" s="252">
        <v>208.24265800000001</v>
      </c>
      <c r="D288" s="252">
        <v>0</v>
      </c>
      <c r="E288" s="252">
        <v>60</v>
      </c>
      <c r="F288" s="252">
        <v>268.24265800000001</v>
      </c>
      <c r="G288" s="252">
        <v>215.61097799999999</v>
      </c>
      <c r="H288" s="252">
        <v>0</v>
      </c>
      <c r="I288" s="252">
        <v>60</v>
      </c>
      <c r="J288" s="252">
        <v>275.61097799999999</v>
      </c>
    </row>
    <row r="289" spans="1:19 16244:16248" ht="25.5" x14ac:dyDescent="0.2">
      <c r="B289" s="258" t="s">
        <v>535</v>
      </c>
      <c r="C289" s="252">
        <v>49.100465</v>
      </c>
      <c r="D289" s="252">
        <v>0</v>
      </c>
      <c r="E289" s="252">
        <v>0</v>
      </c>
      <c r="F289" s="252">
        <v>49.100465</v>
      </c>
      <c r="G289" s="252">
        <v>49.100465</v>
      </c>
      <c r="H289" s="252">
        <v>0</v>
      </c>
      <c r="I289" s="252">
        <v>0</v>
      </c>
      <c r="J289" s="252">
        <v>49.100465</v>
      </c>
    </row>
    <row r="290" spans="1:19 16244:16248" x14ac:dyDescent="0.2">
      <c r="B290" s="258" t="s">
        <v>873</v>
      </c>
      <c r="C290" s="252">
        <v>51.395000000000003</v>
      </c>
      <c r="D290" s="252">
        <v>0</v>
      </c>
      <c r="E290" s="252">
        <v>50</v>
      </c>
      <c r="F290" s="252">
        <v>101.39500000000001</v>
      </c>
      <c r="G290" s="252">
        <v>51.395000000000003</v>
      </c>
      <c r="H290" s="252">
        <v>0</v>
      </c>
      <c r="I290" s="252">
        <v>50</v>
      </c>
      <c r="J290" s="252">
        <v>101.39500000000001</v>
      </c>
    </row>
    <row r="291" spans="1:19 16244:16248" x14ac:dyDescent="0.2">
      <c r="B291" s="258" t="s">
        <v>797</v>
      </c>
      <c r="C291" s="252">
        <v>55.142060999998648</v>
      </c>
      <c r="D291" s="252">
        <v>0</v>
      </c>
      <c r="E291" s="252">
        <v>21.5</v>
      </c>
      <c r="F291" s="252">
        <v>76.642060999991372</v>
      </c>
      <c r="G291" s="252">
        <v>55.142060999998648</v>
      </c>
      <c r="H291" s="252">
        <v>0</v>
      </c>
      <c r="I291" s="252">
        <v>21.5</v>
      </c>
      <c r="J291" s="252">
        <v>76.642060999998648</v>
      </c>
    </row>
    <row r="292" spans="1:19 16244:16248" s="263" customFormat="1" x14ac:dyDescent="0.2">
      <c r="A292" s="265"/>
      <c r="B292" s="108" t="s">
        <v>26</v>
      </c>
      <c r="C292" s="140">
        <f t="shared" ref="C292:J292" si="22">C293+C308+C309+C333</f>
        <v>9815.7221950000021</v>
      </c>
      <c r="D292" s="140">
        <f t="shared" si="22"/>
        <v>0</v>
      </c>
      <c r="E292" s="140">
        <f t="shared" si="22"/>
        <v>1019</v>
      </c>
      <c r="F292" s="140">
        <f t="shared" si="22"/>
        <v>10834.722195000002</v>
      </c>
      <c r="G292" s="140">
        <f t="shared" si="22"/>
        <v>9816.4601800000019</v>
      </c>
      <c r="H292" s="140">
        <f t="shared" si="22"/>
        <v>0</v>
      </c>
      <c r="I292" s="140">
        <f t="shared" si="22"/>
        <v>1019</v>
      </c>
      <c r="J292" s="140">
        <f t="shared" si="22"/>
        <v>10835.460180000002</v>
      </c>
      <c r="WZT292" s="265"/>
      <c r="WZU292" s="265"/>
      <c r="WZV292" s="265"/>
      <c r="WZW292" s="265"/>
      <c r="WZX292" s="265"/>
    </row>
    <row r="293" spans="1:19 16244:16248" s="263" customFormat="1" x14ac:dyDescent="0.2">
      <c r="A293" s="265"/>
      <c r="B293" s="108" t="s">
        <v>705</v>
      </c>
      <c r="C293" s="140">
        <f t="shared" ref="C293:J293" si="23">SUM(C294:C307)</f>
        <v>3736.6851379999998</v>
      </c>
      <c r="D293" s="140">
        <f t="shared" si="23"/>
        <v>0</v>
      </c>
      <c r="E293" s="140">
        <f t="shared" si="23"/>
        <v>591</v>
      </c>
      <c r="F293" s="140">
        <f t="shared" si="23"/>
        <v>4327.6851380000007</v>
      </c>
      <c r="G293" s="140">
        <f t="shared" si="23"/>
        <v>3737.4231229999996</v>
      </c>
      <c r="H293" s="140">
        <f t="shared" si="23"/>
        <v>0</v>
      </c>
      <c r="I293" s="140">
        <f t="shared" si="23"/>
        <v>591</v>
      </c>
      <c r="J293" s="140">
        <f t="shared" si="23"/>
        <v>4328.4231230000005</v>
      </c>
      <c r="WZT293" s="265"/>
      <c r="WZU293" s="265"/>
      <c r="WZV293" s="265"/>
      <c r="WZW293" s="265"/>
      <c r="WZX293" s="265"/>
    </row>
    <row r="294" spans="1:19 16244:16248" ht="15.75" x14ac:dyDescent="0.25">
      <c r="A294" s="123"/>
      <c r="B294" s="258" t="s">
        <v>93</v>
      </c>
      <c r="C294" s="252">
        <v>1512.428214</v>
      </c>
      <c r="D294" s="252">
        <v>0</v>
      </c>
      <c r="E294" s="252">
        <v>100</v>
      </c>
      <c r="F294" s="252">
        <v>1612.428214</v>
      </c>
      <c r="G294" s="252">
        <v>1512.428214</v>
      </c>
      <c r="H294" s="252">
        <v>0</v>
      </c>
      <c r="I294" s="252">
        <v>100</v>
      </c>
      <c r="J294" s="252">
        <v>1612.428214</v>
      </c>
      <c r="K294" s="101"/>
      <c r="L294" s="101"/>
      <c r="M294" s="101"/>
      <c r="N294" s="101"/>
      <c r="O294" s="101"/>
      <c r="P294" s="101"/>
      <c r="Q294" s="101"/>
      <c r="R294" s="101"/>
      <c r="S294" s="101"/>
    </row>
    <row r="295" spans="1:19 16244:16248" ht="15.75" x14ac:dyDescent="0.25">
      <c r="A295" s="123"/>
      <c r="B295" s="258" t="s">
        <v>678</v>
      </c>
      <c r="C295" s="252">
        <v>666.41</v>
      </c>
      <c r="D295" s="252">
        <v>0</v>
      </c>
      <c r="E295" s="252">
        <v>101</v>
      </c>
      <c r="F295" s="252">
        <v>767.41</v>
      </c>
      <c r="G295" s="252">
        <v>666.41</v>
      </c>
      <c r="H295" s="252">
        <v>0</v>
      </c>
      <c r="I295" s="252">
        <v>101</v>
      </c>
      <c r="J295" s="252">
        <v>767.41</v>
      </c>
      <c r="L295" s="101"/>
      <c r="M295" s="101"/>
      <c r="N295" s="101"/>
      <c r="O295" s="101"/>
      <c r="P295" s="101"/>
      <c r="Q295" s="101"/>
      <c r="R295" s="101"/>
      <c r="S295" s="101"/>
    </row>
    <row r="296" spans="1:19 16244:16248" ht="25.5" x14ac:dyDescent="0.2">
      <c r="A296" s="124"/>
      <c r="B296" s="258" t="s">
        <v>96</v>
      </c>
      <c r="C296" s="252">
        <v>400</v>
      </c>
      <c r="D296" s="252">
        <v>0</v>
      </c>
      <c r="E296" s="252">
        <v>0</v>
      </c>
      <c r="F296" s="252">
        <v>400</v>
      </c>
      <c r="G296" s="252">
        <v>400</v>
      </c>
      <c r="H296" s="252">
        <v>0</v>
      </c>
      <c r="I296" s="252">
        <v>0</v>
      </c>
      <c r="J296" s="252">
        <v>400</v>
      </c>
    </row>
    <row r="297" spans="1:19 16244:16248" ht="26.25" x14ac:dyDescent="0.25">
      <c r="A297" s="123"/>
      <c r="B297" s="258" t="s">
        <v>798</v>
      </c>
      <c r="C297" s="252">
        <v>124.5</v>
      </c>
      <c r="D297" s="252">
        <v>0</v>
      </c>
      <c r="E297" s="252">
        <v>300</v>
      </c>
      <c r="F297" s="252">
        <v>424.5</v>
      </c>
      <c r="G297" s="252">
        <v>124.5</v>
      </c>
      <c r="H297" s="252">
        <v>0</v>
      </c>
      <c r="I297" s="252">
        <v>300</v>
      </c>
      <c r="J297" s="252">
        <v>424.5</v>
      </c>
    </row>
    <row r="298" spans="1:19 16244:16248" ht="25.5" x14ac:dyDescent="0.2">
      <c r="A298" s="124"/>
      <c r="B298" s="258" t="s">
        <v>710</v>
      </c>
      <c r="C298" s="252">
        <v>50</v>
      </c>
      <c r="D298" s="252">
        <v>0</v>
      </c>
      <c r="E298" s="252">
        <v>0</v>
      </c>
      <c r="F298" s="252">
        <v>50</v>
      </c>
      <c r="G298" s="252">
        <v>50</v>
      </c>
      <c r="H298" s="252">
        <v>0</v>
      </c>
      <c r="I298" s="252">
        <v>0</v>
      </c>
      <c r="J298" s="252">
        <v>50</v>
      </c>
    </row>
    <row r="299" spans="1:19 16244:16248" ht="15.75" x14ac:dyDescent="0.2">
      <c r="A299" s="124"/>
      <c r="B299" s="258" t="s">
        <v>32</v>
      </c>
      <c r="C299" s="252">
        <v>85.778599</v>
      </c>
      <c r="D299" s="252">
        <v>0</v>
      </c>
      <c r="E299" s="252">
        <v>0</v>
      </c>
      <c r="F299" s="252">
        <v>85.778599</v>
      </c>
      <c r="G299" s="252">
        <v>85.778599</v>
      </c>
      <c r="H299" s="252">
        <v>0</v>
      </c>
      <c r="I299" s="252">
        <v>0</v>
      </c>
      <c r="J299" s="252">
        <v>85.778599</v>
      </c>
    </row>
    <row r="300" spans="1:19 16244:16248" ht="15.75" x14ac:dyDescent="0.2">
      <c r="A300" s="124"/>
      <c r="B300" s="258" t="s">
        <v>94</v>
      </c>
      <c r="C300" s="252">
        <v>192.58478799999997</v>
      </c>
      <c r="D300" s="252">
        <v>0</v>
      </c>
      <c r="E300" s="252">
        <v>90</v>
      </c>
      <c r="F300" s="252">
        <v>282.584788</v>
      </c>
      <c r="G300" s="252">
        <v>193.32277299999998</v>
      </c>
      <c r="H300" s="252">
        <v>0</v>
      </c>
      <c r="I300" s="252">
        <v>90</v>
      </c>
      <c r="J300" s="252">
        <v>283.32277299999998</v>
      </c>
    </row>
    <row r="301" spans="1:19 16244:16248" ht="15.75" x14ac:dyDescent="0.2">
      <c r="A301" s="124"/>
      <c r="B301" s="258" t="s">
        <v>537</v>
      </c>
      <c r="C301" s="252">
        <v>133.75071800000001</v>
      </c>
      <c r="D301" s="252">
        <v>0</v>
      </c>
      <c r="E301" s="252">
        <v>0</v>
      </c>
      <c r="F301" s="252">
        <v>133.75071800000001</v>
      </c>
      <c r="G301" s="252">
        <v>133.75071800000001</v>
      </c>
      <c r="H301" s="252">
        <v>0</v>
      </c>
      <c r="I301" s="252">
        <v>0</v>
      </c>
      <c r="J301" s="252">
        <v>133.75071800000001</v>
      </c>
    </row>
    <row r="302" spans="1:19 16244:16248" ht="28.5" customHeight="1" x14ac:dyDescent="0.2">
      <c r="A302" s="124"/>
      <c r="B302" s="256" t="s">
        <v>826</v>
      </c>
      <c r="C302" s="252">
        <v>97</v>
      </c>
      <c r="D302" s="252">
        <v>0</v>
      </c>
      <c r="E302" s="252">
        <v>0</v>
      </c>
      <c r="F302" s="252">
        <v>97</v>
      </c>
      <c r="G302" s="252">
        <v>97</v>
      </c>
      <c r="H302" s="252">
        <v>0</v>
      </c>
      <c r="I302" s="252">
        <v>0</v>
      </c>
      <c r="J302" s="252">
        <v>97</v>
      </c>
    </row>
    <row r="303" spans="1:19 16244:16248" ht="38.25" x14ac:dyDescent="0.2">
      <c r="A303" s="124"/>
      <c r="B303" s="258" t="s">
        <v>749</v>
      </c>
      <c r="C303" s="252">
        <v>100</v>
      </c>
      <c r="D303" s="252">
        <v>0</v>
      </c>
      <c r="E303" s="252">
        <v>0</v>
      </c>
      <c r="F303" s="252">
        <v>100</v>
      </c>
      <c r="G303" s="252">
        <v>100</v>
      </c>
      <c r="H303" s="252">
        <v>0</v>
      </c>
      <c r="I303" s="252">
        <v>0</v>
      </c>
      <c r="J303" s="252">
        <v>100</v>
      </c>
    </row>
    <row r="304" spans="1:19 16244:16248" ht="51" x14ac:dyDescent="0.2">
      <c r="A304" s="124"/>
      <c r="B304" s="258" t="s">
        <v>837</v>
      </c>
      <c r="C304" s="252">
        <v>80</v>
      </c>
      <c r="D304" s="252">
        <v>0</v>
      </c>
      <c r="E304" s="252">
        <v>0</v>
      </c>
      <c r="F304" s="252">
        <v>80</v>
      </c>
      <c r="G304" s="252">
        <v>80</v>
      </c>
      <c r="H304" s="252">
        <v>0</v>
      </c>
      <c r="I304" s="252">
        <v>0</v>
      </c>
      <c r="J304" s="252">
        <v>80</v>
      </c>
    </row>
    <row r="305" spans="1:19 16244:16248" ht="25.5" x14ac:dyDescent="0.2">
      <c r="A305" s="124"/>
      <c r="B305" s="258" t="s">
        <v>748</v>
      </c>
      <c r="C305" s="252">
        <v>29.016369000000001</v>
      </c>
      <c r="D305" s="252">
        <v>0</v>
      </c>
      <c r="E305" s="252">
        <v>0</v>
      </c>
      <c r="F305" s="252">
        <v>29.016369000000001</v>
      </c>
      <c r="G305" s="252">
        <v>29.016369000000001</v>
      </c>
      <c r="H305" s="252">
        <v>0</v>
      </c>
      <c r="I305" s="252">
        <v>0</v>
      </c>
      <c r="J305" s="252">
        <v>29.016369000000001</v>
      </c>
    </row>
    <row r="306" spans="1:19 16244:16248" ht="15.75" x14ac:dyDescent="0.2">
      <c r="A306" s="124"/>
      <c r="B306" s="258" t="s">
        <v>95</v>
      </c>
      <c r="C306" s="252">
        <v>51.175581000000001</v>
      </c>
      <c r="D306" s="252">
        <v>0</v>
      </c>
      <c r="E306" s="252">
        <v>0</v>
      </c>
      <c r="F306" s="252">
        <v>51.175581000000001</v>
      </c>
      <c r="G306" s="252">
        <v>51.175581000000001</v>
      </c>
      <c r="H306" s="252">
        <v>0</v>
      </c>
      <c r="I306" s="252">
        <v>0</v>
      </c>
      <c r="J306" s="252">
        <v>51.175581000000001</v>
      </c>
    </row>
    <row r="307" spans="1:19 16244:16248" ht="15.75" x14ac:dyDescent="0.2">
      <c r="A307" s="124"/>
      <c r="B307" s="258" t="s">
        <v>746</v>
      </c>
      <c r="C307" s="252">
        <v>214.04086899999999</v>
      </c>
      <c r="D307" s="252">
        <v>0</v>
      </c>
      <c r="E307" s="252">
        <v>0</v>
      </c>
      <c r="F307" s="252">
        <v>214.04086899999999</v>
      </c>
      <c r="G307" s="252">
        <v>214.04086899999999</v>
      </c>
      <c r="H307" s="252">
        <v>0</v>
      </c>
      <c r="I307" s="252">
        <v>0</v>
      </c>
      <c r="J307" s="252">
        <v>214.04086899999999</v>
      </c>
    </row>
    <row r="308" spans="1:19 16244:16248" s="263" customFormat="1" x14ac:dyDescent="0.2">
      <c r="A308" s="265"/>
      <c r="B308" s="108" t="s">
        <v>43</v>
      </c>
      <c r="C308" s="140">
        <v>292.29267700000003</v>
      </c>
      <c r="D308" s="140">
        <v>0</v>
      </c>
      <c r="E308" s="140">
        <v>250</v>
      </c>
      <c r="F308" s="140">
        <v>542.29267700000003</v>
      </c>
      <c r="G308" s="140">
        <v>292.29267700000003</v>
      </c>
      <c r="H308" s="140">
        <v>0</v>
      </c>
      <c r="I308" s="140">
        <v>250</v>
      </c>
      <c r="J308" s="140">
        <v>542.29267700000003</v>
      </c>
      <c r="L308" s="101"/>
      <c r="M308" s="101"/>
      <c r="N308" s="101"/>
      <c r="O308" s="101"/>
      <c r="P308" s="101"/>
      <c r="WZT308" s="265"/>
      <c r="WZU308" s="265"/>
      <c r="WZV308" s="265"/>
      <c r="WZW308" s="265"/>
      <c r="WZX308" s="265"/>
    </row>
    <row r="309" spans="1:19 16244:16248" s="263" customFormat="1" x14ac:dyDescent="0.2">
      <c r="A309" s="265"/>
      <c r="B309" s="108" t="s">
        <v>39</v>
      </c>
      <c r="C309" s="140">
        <f>SUM(C310:C332)</f>
        <v>5501.7104600000021</v>
      </c>
      <c r="D309" s="140">
        <f t="shared" ref="D309:J309" si="24">SUM(D310:D332)</f>
        <v>0</v>
      </c>
      <c r="E309" s="140">
        <f t="shared" si="24"/>
        <v>87</v>
      </c>
      <c r="F309" s="140">
        <f t="shared" si="24"/>
        <v>5588.7104600000011</v>
      </c>
      <c r="G309" s="140">
        <f t="shared" si="24"/>
        <v>5501.7104600000021</v>
      </c>
      <c r="H309" s="140">
        <f t="shared" si="24"/>
        <v>0</v>
      </c>
      <c r="I309" s="140">
        <f t="shared" si="24"/>
        <v>87</v>
      </c>
      <c r="J309" s="140">
        <f t="shared" si="24"/>
        <v>5588.7104600000011</v>
      </c>
      <c r="L309" s="101"/>
      <c r="M309" s="101"/>
      <c r="N309" s="101"/>
      <c r="O309" s="101"/>
      <c r="P309" s="101"/>
      <c r="WZT309" s="265"/>
      <c r="WZU309" s="265"/>
      <c r="WZV309" s="265"/>
      <c r="WZW309" s="265"/>
      <c r="WZX309" s="265"/>
    </row>
    <row r="310" spans="1:19 16244:16248" ht="25.5" x14ac:dyDescent="0.2">
      <c r="B310" s="258" t="s">
        <v>792</v>
      </c>
      <c r="C310" s="266">
        <v>1608</v>
      </c>
      <c r="D310" s="266">
        <v>0</v>
      </c>
      <c r="E310" s="266">
        <v>0</v>
      </c>
      <c r="F310" s="266">
        <v>1608</v>
      </c>
      <c r="G310" s="266">
        <v>1608</v>
      </c>
      <c r="H310" s="266">
        <v>0</v>
      </c>
      <c r="I310" s="266">
        <v>0</v>
      </c>
      <c r="J310" s="266">
        <v>1608</v>
      </c>
      <c r="K310" s="101"/>
      <c r="L310" s="101"/>
      <c r="M310" s="101"/>
      <c r="N310" s="101"/>
      <c r="O310" s="101"/>
      <c r="P310" s="101"/>
      <c r="Q310" s="101"/>
      <c r="R310" s="101"/>
      <c r="S310" s="101"/>
    </row>
    <row r="311" spans="1:19 16244:16248" ht="54" customHeight="1" x14ac:dyDescent="0.2">
      <c r="B311" s="256" t="s">
        <v>752</v>
      </c>
      <c r="C311" s="266">
        <v>550</v>
      </c>
      <c r="D311" s="266">
        <v>0</v>
      </c>
      <c r="E311" s="266">
        <v>0</v>
      </c>
      <c r="F311" s="266">
        <v>550</v>
      </c>
      <c r="G311" s="266">
        <v>550</v>
      </c>
      <c r="H311" s="266">
        <v>0</v>
      </c>
      <c r="I311" s="266">
        <v>0</v>
      </c>
      <c r="J311" s="266">
        <v>550</v>
      </c>
      <c r="K311" s="101"/>
      <c r="L311" s="101"/>
      <c r="M311" s="101"/>
      <c r="N311" s="101"/>
      <c r="O311" s="101"/>
      <c r="P311" s="101"/>
      <c r="Q311" s="101"/>
      <c r="R311" s="101"/>
    </row>
    <row r="312" spans="1:19 16244:16248" ht="42.75" customHeight="1" x14ac:dyDescent="0.2">
      <c r="B312" s="256" t="s">
        <v>753</v>
      </c>
      <c r="C312" s="266">
        <v>100</v>
      </c>
      <c r="D312" s="266">
        <v>0</v>
      </c>
      <c r="E312" s="266">
        <v>0</v>
      </c>
      <c r="F312" s="266">
        <v>100</v>
      </c>
      <c r="G312" s="266">
        <v>100</v>
      </c>
      <c r="H312" s="266">
        <v>0</v>
      </c>
      <c r="I312" s="266">
        <v>0</v>
      </c>
      <c r="J312" s="266">
        <v>100</v>
      </c>
    </row>
    <row r="313" spans="1:19 16244:16248" ht="25.5" x14ac:dyDescent="0.2">
      <c r="B313" s="258" t="s">
        <v>754</v>
      </c>
      <c r="C313" s="266">
        <v>30</v>
      </c>
      <c r="D313" s="266">
        <v>0</v>
      </c>
      <c r="E313" s="266">
        <v>0</v>
      </c>
      <c r="F313" s="266">
        <v>30</v>
      </c>
      <c r="G313" s="266">
        <v>30</v>
      </c>
      <c r="H313" s="266">
        <v>0</v>
      </c>
      <c r="I313" s="266">
        <v>0</v>
      </c>
      <c r="J313" s="266">
        <v>30</v>
      </c>
    </row>
    <row r="314" spans="1:19 16244:16248" ht="38.25" x14ac:dyDescent="0.2">
      <c r="B314" s="258" t="s">
        <v>751</v>
      </c>
      <c r="C314" s="266">
        <v>102.04300000000001</v>
      </c>
      <c r="D314" s="266">
        <v>0</v>
      </c>
      <c r="E314" s="266">
        <v>0</v>
      </c>
      <c r="F314" s="266">
        <v>102.04300000000001</v>
      </c>
      <c r="G314" s="266">
        <v>102.04300000000001</v>
      </c>
      <c r="H314" s="266">
        <v>0</v>
      </c>
      <c r="I314" s="266">
        <v>0</v>
      </c>
      <c r="J314" s="266">
        <v>102.04300000000001</v>
      </c>
    </row>
    <row r="315" spans="1:19 16244:16248" ht="25.5" x14ac:dyDescent="0.2">
      <c r="B315" s="258" t="s">
        <v>758</v>
      </c>
      <c r="C315" s="266">
        <v>93.872079999999997</v>
      </c>
      <c r="D315" s="266">
        <v>0</v>
      </c>
      <c r="E315" s="266">
        <v>0</v>
      </c>
      <c r="F315" s="266">
        <v>93.872079999999997</v>
      </c>
      <c r="G315" s="266">
        <v>93.872079999999997</v>
      </c>
      <c r="H315" s="266">
        <v>0</v>
      </c>
      <c r="I315" s="266">
        <v>0</v>
      </c>
      <c r="J315" s="266">
        <v>93.872079999999997</v>
      </c>
    </row>
    <row r="316" spans="1:19 16244:16248" x14ac:dyDescent="0.2">
      <c r="B316" s="258" t="s">
        <v>97</v>
      </c>
      <c r="C316" s="266">
        <v>659.45772099999999</v>
      </c>
      <c r="D316" s="266">
        <v>0</v>
      </c>
      <c r="E316" s="266">
        <v>7</v>
      </c>
      <c r="F316" s="266">
        <v>666.45772099999999</v>
      </c>
      <c r="G316" s="266">
        <v>659.45772099999999</v>
      </c>
      <c r="H316" s="266">
        <v>0</v>
      </c>
      <c r="I316" s="266">
        <v>7</v>
      </c>
      <c r="J316" s="266">
        <v>666.45772099999999</v>
      </c>
    </row>
    <row r="317" spans="1:19 16244:16248" ht="25.5" x14ac:dyDescent="0.2">
      <c r="B317" s="258" t="s">
        <v>679</v>
      </c>
      <c r="C317" s="266">
        <v>60.226598000000003</v>
      </c>
      <c r="D317" s="266">
        <v>0</v>
      </c>
      <c r="E317" s="266">
        <v>0</v>
      </c>
      <c r="F317" s="266">
        <v>60.226598000000003</v>
      </c>
      <c r="G317" s="266">
        <v>60.226598000000003</v>
      </c>
      <c r="H317" s="266">
        <v>0</v>
      </c>
      <c r="I317" s="266">
        <v>0</v>
      </c>
      <c r="J317" s="266">
        <v>60.226598000000003</v>
      </c>
    </row>
    <row r="318" spans="1:19 16244:16248" x14ac:dyDescent="0.2">
      <c r="B318" s="258" t="s">
        <v>683</v>
      </c>
      <c r="C318" s="266">
        <v>50</v>
      </c>
      <c r="D318" s="266">
        <v>0</v>
      </c>
      <c r="E318" s="266">
        <v>0</v>
      </c>
      <c r="F318" s="266">
        <v>50</v>
      </c>
      <c r="G318" s="266">
        <v>50</v>
      </c>
      <c r="H318" s="266">
        <v>0</v>
      </c>
      <c r="I318" s="266">
        <v>0</v>
      </c>
      <c r="J318" s="266">
        <v>50</v>
      </c>
    </row>
    <row r="319" spans="1:19 16244:16248" x14ac:dyDescent="0.2">
      <c r="B319" s="258" t="s">
        <v>816</v>
      </c>
      <c r="C319" s="266">
        <v>200</v>
      </c>
      <c r="D319" s="266">
        <v>0</v>
      </c>
      <c r="E319" s="266">
        <v>0</v>
      </c>
      <c r="F319" s="266">
        <v>200</v>
      </c>
      <c r="G319" s="266">
        <v>200</v>
      </c>
      <c r="H319" s="266">
        <v>0</v>
      </c>
      <c r="I319" s="266">
        <v>0</v>
      </c>
      <c r="J319" s="266">
        <v>200</v>
      </c>
    </row>
    <row r="320" spans="1:19 16244:16248" x14ac:dyDescent="0.2">
      <c r="B320" s="258" t="s">
        <v>100</v>
      </c>
      <c r="C320" s="266">
        <v>40</v>
      </c>
      <c r="D320" s="266">
        <v>0</v>
      </c>
      <c r="E320" s="266">
        <v>0</v>
      </c>
      <c r="F320" s="266">
        <v>40</v>
      </c>
      <c r="G320" s="266">
        <v>40</v>
      </c>
      <c r="H320" s="266">
        <v>0</v>
      </c>
      <c r="I320" s="266">
        <v>0</v>
      </c>
      <c r="J320" s="266">
        <v>40</v>
      </c>
    </row>
    <row r="321" spans="1:16 16244:16248" x14ac:dyDescent="0.2">
      <c r="B321" s="258" t="s">
        <v>793</v>
      </c>
      <c r="C321" s="266">
        <v>12.176</v>
      </c>
      <c r="D321" s="266">
        <v>0</v>
      </c>
      <c r="E321" s="266">
        <v>0</v>
      </c>
      <c r="F321" s="266">
        <v>12.176</v>
      </c>
      <c r="G321" s="266">
        <v>12.176</v>
      </c>
      <c r="H321" s="266">
        <v>0</v>
      </c>
      <c r="I321" s="266">
        <v>0</v>
      </c>
      <c r="J321" s="266">
        <v>12.176</v>
      </c>
    </row>
    <row r="322" spans="1:16 16244:16248" ht="25.5" x14ac:dyDescent="0.2">
      <c r="B322" s="258" t="s">
        <v>539</v>
      </c>
      <c r="C322" s="266">
        <v>606.13380400000005</v>
      </c>
      <c r="D322" s="266">
        <v>0</v>
      </c>
      <c r="E322" s="266">
        <v>0</v>
      </c>
      <c r="F322" s="266">
        <v>606.13380400000005</v>
      </c>
      <c r="G322" s="266">
        <v>606.13380400000005</v>
      </c>
      <c r="H322" s="266">
        <v>0</v>
      </c>
      <c r="I322" s="266">
        <v>0</v>
      </c>
      <c r="J322" s="266">
        <v>606.13380400000005</v>
      </c>
    </row>
    <row r="323" spans="1:16 16244:16248" ht="38.25" x14ac:dyDescent="0.2">
      <c r="B323" s="258" t="s">
        <v>680</v>
      </c>
      <c r="C323" s="266">
        <v>250</v>
      </c>
      <c r="D323" s="266">
        <v>0</v>
      </c>
      <c r="E323" s="266">
        <v>0</v>
      </c>
      <c r="F323" s="266">
        <v>250</v>
      </c>
      <c r="G323" s="266">
        <v>250</v>
      </c>
      <c r="H323" s="266">
        <v>0</v>
      </c>
      <c r="I323" s="266">
        <v>0</v>
      </c>
      <c r="J323" s="266">
        <v>250</v>
      </c>
    </row>
    <row r="324" spans="1:16 16244:16248" ht="25.5" x14ac:dyDescent="0.2">
      <c r="B324" s="258" t="s">
        <v>791</v>
      </c>
      <c r="C324" s="266">
        <v>250</v>
      </c>
      <c r="D324" s="266">
        <v>0</v>
      </c>
      <c r="E324" s="266">
        <v>0</v>
      </c>
      <c r="F324" s="266">
        <v>250</v>
      </c>
      <c r="G324" s="266">
        <v>250</v>
      </c>
      <c r="H324" s="266">
        <v>0</v>
      </c>
      <c r="I324" s="266">
        <v>0</v>
      </c>
      <c r="J324" s="266">
        <v>250</v>
      </c>
    </row>
    <row r="325" spans="1:16 16244:16248" ht="25.5" x14ac:dyDescent="0.2">
      <c r="B325" s="258" t="s">
        <v>897</v>
      </c>
      <c r="C325" s="266">
        <v>200</v>
      </c>
      <c r="D325" s="266">
        <v>0</v>
      </c>
      <c r="E325" s="266">
        <v>0</v>
      </c>
      <c r="F325" s="266">
        <v>200</v>
      </c>
      <c r="G325" s="266">
        <v>200</v>
      </c>
      <c r="H325" s="266">
        <v>0</v>
      </c>
      <c r="I325" s="266">
        <v>0</v>
      </c>
      <c r="J325" s="266">
        <v>200</v>
      </c>
    </row>
    <row r="326" spans="1:16 16244:16248" x14ac:dyDescent="0.2">
      <c r="B326" s="258" t="s">
        <v>98</v>
      </c>
      <c r="C326" s="266">
        <v>44.306066999999999</v>
      </c>
      <c r="D326" s="266">
        <v>0</v>
      </c>
      <c r="E326" s="266">
        <v>0</v>
      </c>
      <c r="F326" s="266">
        <v>44.306066999999999</v>
      </c>
      <c r="G326" s="266">
        <v>44.306066999999999</v>
      </c>
      <c r="H326" s="266">
        <v>0</v>
      </c>
      <c r="I326" s="266">
        <v>0</v>
      </c>
      <c r="J326" s="266">
        <v>44.306066999999999</v>
      </c>
    </row>
    <row r="327" spans="1:16 16244:16248" ht="25.5" x14ac:dyDescent="0.2">
      <c r="B327" s="258" t="s">
        <v>682</v>
      </c>
      <c r="C327" s="266">
        <v>140</v>
      </c>
      <c r="D327" s="266">
        <v>0</v>
      </c>
      <c r="E327" s="266">
        <v>2</v>
      </c>
      <c r="F327" s="266">
        <v>142</v>
      </c>
      <c r="G327" s="266">
        <v>140</v>
      </c>
      <c r="H327" s="266">
        <v>0</v>
      </c>
      <c r="I327" s="266">
        <v>2</v>
      </c>
      <c r="J327" s="266">
        <v>142</v>
      </c>
    </row>
    <row r="328" spans="1:16 16244:16248" x14ac:dyDescent="0.2">
      <c r="B328" s="258" t="s">
        <v>681</v>
      </c>
      <c r="C328" s="266">
        <v>30</v>
      </c>
      <c r="D328" s="266">
        <v>0</v>
      </c>
      <c r="E328" s="266">
        <v>75</v>
      </c>
      <c r="F328" s="266">
        <v>105</v>
      </c>
      <c r="G328" s="266">
        <v>30</v>
      </c>
      <c r="H328" s="266">
        <v>0</v>
      </c>
      <c r="I328" s="266">
        <v>75</v>
      </c>
      <c r="J328" s="266">
        <v>105</v>
      </c>
    </row>
    <row r="329" spans="1:16 16244:16248" ht="25.5" x14ac:dyDescent="0.2">
      <c r="B329" s="258" t="s">
        <v>99</v>
      </c>
      <c r="C329" s="266">
        <v>37.080032000000003</v>
      </c>
      <c r="D329" s="266">
        <v>0</v>
      </c>
      <c r="E329" s="266">
        <v>0</v>
      </c>
      <c r="F329" s="266">
        <v>37.080032000000003</v>
      </c>
      <c r="G329" s="266">
        <v>37.080032000000003</v>
      </c>
      <c r="H329" s="266">
        <v>0</v>
      </c>
      <c r="I329" s="266">
        <v>0</v>
      </c>
      <c r="J329" s="266">
        <v>37.080032000000003</v>
      </c>
    </row>
    <row r="330" spans="1:16 16244:16248" x14ac:dyDescent="0.2">
      <c r="B330" s="258" t="s">
        <v>812</v>
      </c>
      <c r="C330" s="266">
        <v>180</v>
      </c>
      <c r="D330" s="266">
        <v>0</v>
      </c>
      <c r="E330" s="266">
        <v>3</v>
      </c>
      <c r="F330" s="266">
        <v>183</v>
      </c>
      <c r="G330" s="266">
        <v>180</v>
      </c>
      <c r="H330" s="266">
        <v>0</v>
      </c>
      <c r="I330" s="266">
        <v>3</v>
      </c>
      <c r="J330" s="266">
        <v>183</v>
      </c>
    </row>
    <row r="331" spans="1:16 16244:16248" x14ac:dyDescent="0.2">
      <c r="B331" s="258" t="s">
        <v>813</v>
      </c>
      <c r="C331" s="266">
        <v>45</v>
      </c>
      <c r="D331" s="266">
        <v>0</v>
      </c>
      <c r="E331" s="266">
        <v>0</v>
      </c>
      <c r="F331" s="266">
        <v>45</v>
      </c>
      <c r="G331" s="266">
        <v>45</v>
      </c>
      <c r="H331" s="266">
        <v>0</v>
      </c>
      <c r="I331" s="266">
        <v>0</v>
      </c>
      <c r="J331" s="266">
        <v>45</v>
      </c>
    </row>
    <row r="332" spans="1:16 16244:16248" x14ac:dyDescent="0.2">
      <c r="B332" s="258" t="s">
        <v>845</v>
      </c>
      <c r="C332" s="266">
        <v>213.41515800000099</v>
      </c>
      <c r="D332" s="266">
        <v>0</v>
      </c>
      <c r="E332" s="266">
        <v>0</v>
      </c>
      <c r="F332" s="266">
        <v>213.41515800000002</v>
      </c>
      <c r="G332" s="266">
        <v>213.41515800000099</v>
      </c>
      <c r="H332" s="266">
        <v>0</v>
      </c>
      <c r="I332" s="266">
        <v>0</v>
      </c>
      <c r="J332" s="266">
        <v>213.41515800000002</v>
      </c>
    </row>
    <row r="333" spans="1:16 16244:16248" s="263" customFormat="1" x14ac:dyDescent="0.2">
      <c r="A333" s="265"/>
      <c r="B333" s="108" t="s">
        <v>101</v>
      </c>
      <c r="C333" s="140">
        <v>285.03391999999997</v>
      </c>
      <c r="D333" s="140">
        <v>0</v>
      </c>
      <c r="E333" s="140">
        <v>91</v>
      </c>
      <c r="F333" s="140">
        <v>376.03391999999997</v>
      </c>
      <c r="G333" s="140">
        <v>285.03391999999997</v>
      </c>
      <c r="H333" s="140">
        <v>0</v>
      </c>
      <c r="I333" s="140">
        <v>91</v>
      </c>
      <c r="J333" s="140">
        <v>376.03391999999997</v>
      </c>
      <c r="L333" s="101"/>
      <c r="M333" s="101"/>
      <c r="N333" s="101"/>
      <c r="O333" s="101"/>
      <c r="P333" s="101"/>
      <c r="WZT333" s="265"/>
      <c r="WZU333" s="265"/>
      <c r="WZV333" s="265"/>
      <c r="WZW333" s="265"/>
      <c r="WZX333" s="265"/>
    </row>
    <row r="334" spans="1:16 16244:16248" x14ac:dyDescent="0.2">
      <c r="B334" s="114" t="s">
        <v>540</v>
      </c>
      <c r="C334" s="266">
        <v>237.59916100000001</v>
      </c>
      <c r="D334" s="266">
        <v>0</v>
      </c>
      <c r="E334" s="266">
        <v>91</v>
      </c>
      <c r="F334" s="266">
        <v>328.59916099999998</v>
      </c>
      <c r="G334" s="266">
        <v>237.59916100000001</v>
      </c>
      <c r="H334" s="266">
        <v>0</v>
      </c>
      <c r="I334" s="266">
        <v>91</v>
      </c>
      <c r="J334" s="266">
        <v>328.59916099999998</v>
      </c>
    </row>
    <row r="335" spans="1:16 16244:16248" x14ac:dyDescent="0.2">
      <c r="B335" s="127" t="s">
        <v>492</v>
      </c>
      <c r="C335" s="266">
        <v>44.880510000000001</v>
      </c>
      <c r="D335" s="266">
        <v>0</v>
      </c>
      <c r="E335" s="266">
        <v>0</v>
      </c>
      <c r="F335" s="266">
        <v>44.880510000000001</v>
      </c>
      <c r="G335" s="266">
        <v>44.880510000000001</v>
      </c>
      <c r="H335" s="266">
        <v>0</v>
      </c>
      <c r="I335" s="266">
        <v>0</v>
      </c>
      <c r="J335" s="266">
        <v>44.880510000000001</v>
      </c>
    </row>
    <row r="336" spans="1:16 16244:16248" ht="25.5" x14ac:dyDescent="0.2">
      <c r="B336" s="127" t="s">
        <v>759</v>
      </c>
      <c r="C336" s="266">
        <v>2.554248999999956</v>
      </c>
      <c r="D336" s="266">
        <v>0</v>
      </c>
      <c r="E336" s="266">
        <v>0</v>
      </c>
      <c r="F336" s="266">
        <v>2.554248999999956</v>
      </c>
      <c r="G336" s="266">
        <v>2.554248999999956</v>
      </c>
      <c r="H336" s="266">
        <v>0</v>
      </c>
      <c r="I336" s="266">
        <v>0</v>
      </c>
      <c r="J336" s="266">
        <v>2.554248999999956</v>
      </c>
    </row>
    <row r="337" spans="1:19 16244:16248" s="263" customFormat="1" x14ac:dyDescent="0.2">
      <c r="A337" s="265"/>
      <c r="B337" s="107" t="s">
        <v>102</v>
      </c>
      <c r="C337" s="264">
        <f>C338+C339+C340</f>
        <v>3202.4756080000002</v>
      </c>
      <c r="D337" s="264">
        <f t="shared" ref="D337:J337" si="25">D338+D339+D340</f>
        <v>0</v>
      </c>
      <c r="E337" s="264">
        <f t="shared" si="25"/>
        <v>-1095</v>
      </c>
      <c r="F337" s="264">
        <f t="shared" si="25"/>
        <v>2107.4756080000002</v>
      </c>
      <c r="G337" s="264">
        <f t="shared" si="25"/>
        <v>3202.4756080000002</v>
      </c>
      <c r="H337" s="264">
        <f t="shared" si="25"/>
        <v>0</v>
      </c>
      <c r="I337" s="264">
        <f t="shared" si="25"/>
        <v>-1095</v>
      </c>
      <c r="J337" s="264">
        <f t="shared" si="25"/>
        <v>2107.4756080000002</v>
      </c>
      <c r="WZT337" s="265"/>
      <c r="WZU337" s="265"/>
      <c r="WZV337" s="265"/>
      <c r="WZW337" s="265"/>
      <c r="WZX337" s="265"/>
    </row>
    <row r="338" spans="1:19 16244:16248" x14ac:dyDescent="0.2">
      <c r="B338" s="113" t="s">
        <v>685</v>
      </c>
      <c r="C338" s="266">
        <v>3189.4187360000001</v>
      </c>
      <c r="D338" s="266">
        <v>0</v>
      </c>
      <c r="E338" s="266">
        <v>-1100</v>
      </c>
      <c r="F338" s="266">
        <v>2089.4187360000001</v>
      </c>
      <c r="G338" s="266">
        <v>3189.4187360000001</v>
      </c>
      <c r="H338" s="266">
        <v>0</v>
      </c>
      <c r="I338" s="266">
        <v>-1100</v>
      </c>
      <c r="J338" s="266">
        <v>2089.4187360000001</v>
      </c>
    </row>
    <row r="339" spans="1:19 16244:16248" x14ac:dyDescent="0.2">
      <c r="B339" s="125" t="s">
        <v>684</v>
      </c>
      <c r="C339" s="266">
        <v>9.7347699999999993</v>
      </c>
      <c r="D339" s="266">
        <v>0</v>
      </c>
      <c r="E339" s="266">
        <v>5</v>
      </c>
      <c r="F339" s="266">
        <v>14.734769999999999</v>
      </c>
      <c r="G339" s="266">
        <v>9.7347699999999993</v>
      </c>
      <c r="H339" s="266">
        <v>0</v>
      </c>
      <c r="I339" s="266">
        <v>5</v>
      </c>
      <c r="J339" s="266">
        <v>14.734769999999999</v>
      </c>
    </row>
    <row r="340" spans="1:19 16244:16248" x14ac:dyDescent="0.2">
      <c r="B340" s="254" t="s">
        <v>103</v>
      </c>
      <c r="C340" s="266">
        <v>3.3221020000000001</v>
      </c>
      <c r="D340" s="266">
        <v>0</v>
      </c>
      <c r="E340" s="266">
        <v>0</v>
      </c>
      <c r="F340" s="266">
        <v>3.3221020000000001</v>
      </c>
      <c r="G340" s="266">
        <v>3.3221020000000001</v>
      </c>
      <c r="H340" s="266">
        <v>0</v>
      </c>
      <c r="I340" s="266">
        <v>0</v>
      </c>
      <c r="J340" s="266">
        <v>3.3221020000000001</v>
      </c>
    </row>
    <row r="341" spans="1:19 16244:16248" s="263" customFormat="1" x14ac:dyDescent="0.2">
      <c r="A341" s="265"/>
      <c r="B341" s="107" t="s">
        <v>104</v>
      </c>
      <c r="C341" s="264">
        <f>SUM(C342:C369)-C343-C344</f>
        <v>11667.508499000001</v>
      </c>
      <c r="D341" s="264">
        <f t="shared" ref="D341:J341" si="26">SUM(D342:D369)-D343-D344</f>
        <v>7.1</v>
      </c>
      <c r="E341" s="264">
        <f t="shared" si="26"/>
        <v>1095.8049880000001</v>
      </c>
      <c r="F341" s="264">
        <f t="shared" si="26"/>
        <v>12770.413487</v>
      </c>
      <c r="G341" s="264">
        <f t="shared" si="26"/>
        <v>11714.122898000001</v>
      </c>
      <c r="H341" s="264">
        <f t="shared" si="26"/>
        <v>7.1</v>
      </c>
      <c r="I341" s="264">
        <f t="shared" si="26"/>
        <v>1095.8049880000001</v>
      </c>
      <c r="J341" s="264">
        <f t="shared" si="26"/>
        <v>12817.027886</v>
      </c>
      <c r="WZT341" s="265"/>
      <c r="WZU341" s="265"/>
      <c r="WZV341" s="265"/>
      <c r="WZW341" s="265"/>
      <c r="WZX341" s="265"/>
    </row>
    <row r="342" spans="1:19 16244:16248" x14ac:dyDescent="0.2">
      <c r="B342" s="340" t="s">
        <v>108</v>
      </c>
      <c r="C342" s="266">
        <v>3197.4</v>
      </c>
      <c r="D342" s="266">
        <v>7.1</v>
      </c>
      <c r="E342" s="266">
        <v>129</v>
      </c>
      <c r="F342" s="266">
        <v>3333.5</v>
      </c>
      <c r="G342" s="266">
        <v>3197.4</v>
      </c>
      <c r="H342" s="266">
        <v>7.1</v>
      </c>
      <c r="I342" s="266">
        <v>129</v>
      </c>
      <c r="J342" s="266">
        <v>3333.5</v>
      </c>
      <c r="L342" s="101"/>
      <c r="M342" s="101"/>
      <c r="N342" s="101"/>
      <c r="O342" s="101"/>
      <c r="P342" s="101"/>
      <c r="Q342" s="101"/>
      <c r="R342" s="101"/>
      <c r="S342" s="101"/>
    </row>
    <row r="343" spans="1:19 16244:16248" ht="43.5" customHeight="1" x14ac:dyDescent="0.2">
      <c r="B343" s="376" t="s">
        <v>894</v>
      </c>
      <c r="C343" s="371">
        <v>1381.4</v>
      </c>
      <c r="D343" s="371">
        <v>2.1</v>
      </c>
      <c r="E343" s="371">
        <v>0</v>
      </c>
      <c r="F343" s="371">
        <v>1383.5</v>
      </c>
      <c r="G343" s="371">
        <v>1381.4</v>
      </c>
      <c r="H343" s="371">
        <v>2.1</v>
      </c>
      <c r="I343" s="371">
        <v>0</v>
      </c>
      <c r="J343" s="371">
        <v>1383.5</v>
      </c>
      <c r="L343" s="101"/>
      <c r="M343" s="101"/>
      <c r="N343" s="101"/>
      <c r="O343" s="101"/>
      <c r="P343" s="101"/>
      <c r="Q343" s="101"/>
      <c r="R343" s="101"/>
      <c r="S343" s="101"/>
    </row>
    <row r="344" spans="1:19 16244:16248" ht="23.25" customHeight="1" x14ac:dyDescent="0.2">
      <c r="B344" s="376" t="s">
        <v>888</v>
      </c>
      <c r="C344" s="371">
        <v>1332</v>
      </c>
      <c r="D344" s="371">
        <v>0</v>
      </c>
      <c r="E344" s="371">
        <v>0</v>
      </c>
      <c r="F344" s="371">
        <v>1332</v>
      </c>
      <c r="G344" s="371">
        <v>1332</v>
      </c>
      <c r="H344" s="371">
        <v>0</v>
      </c>
      <c r="I344" s="371">
        <v>0</v>
      </c>
      <c r="J344" s="371">
        <v>1332</v>
      </c>
      <c r="L344" s="101"/>
      <c r="M344" s="101"/>
      <c r="N344" s="101"/>
      <c r="O344" s="101"/>
      <c r="P344" s="101"/>
      <c r="Q344" s="101"/>
      <c r="R344" s="101"/>
      <c r="S344" s="101"/>
    </row>
    <row r="345" spans="1:19 16244:16248" x14ac:dyDescent="0.2">
      <c r="B345" s="340" t="s">
        <v>109</v>
      </c>
      <c r="C345" s="266">
        <v>418.20011699999998</v>
      </c>
      <c r="D345" s="266">
        <v>0</v>
      </c>
      <c r="E345" s="266">
        <v>0</v>
      </c>
      <c r="F345" s="266">
        <v>418.20011699999998</v>
      </c>
      <c r="G345" s="266">
        <v>418.20011699999998</v>
      </c>
      <c r="H345" s="266">
        <v>0</v>
      </c>
      <c r="I345" s="266">
        <v>0</v>
      </c>
      <c r="J345" s="266">
        <v>418.20011699999998</v>
      </c>
    </row>
    <row r="346" spans="1:19 16244:16248" x14ac:dyDescent="0.2">
      <c r="B346" s="340" t="s">
        <v>563</v>
      </c>
      <c r="C346" s="266">
        <v>200</v>
      </c>
      <c r="D346" s="266">
        <v>0</v>
      </c>
      <c r="E346" s="266">
        <v>0</v>
      </c>
      <c r="F346" s="266">
        <v>200</v>
      </c>
      <c r="G346" s="266">
        <v>200</v>
      </c>
      <c r="H346" s="266">
        <v>0</v>
      </c>
      <c r="I346" s="266">
        <v>0</v>
      </c>
      <c r="J346" s="266">
        <v>200</v>
      </c>
      <c r="L346" s="364"/>
      <c r="M346" s="364"/>
      <c r="N346" s="364"/>
      <c r="O346" s="364"/>
      <c r="P346" s="364"/>
      <c r="Q346" s="364"/>
      <c r="R346" s="364"/>
      <c r="S346" s="364"/>
    </row>
    <row r="347" spans="1:19 16244:16248" x14ac:dyDescent="0.2">
      <c r="B347" s="340" t="s">
        <v>110</v>
      </c>
      <c r="C347" s="266">
        <v>112.691</v>
      </c>
      <c r="D347" s="266">
        <v>0</v>
      </c>
      <c r="E347" s="266">
        <v>0</v>
      </c>
      <c r="F347" s="266">
        <v>112.691</v>
      </c>
      <c r="G347" s="266">
        <v>112.691</v>
      </c>
      <c r="H347" s="266">
        <v>0</v>
      </c>
      <c r="I347" s="266">
        <v>0</v>
      </c>
      <c r="J347" s="266">
        <v>112.691</v>
      </c>
    </row>
    <row r="348" spans="1:19 16244:16248" x14ac:dyDescent="0.2">
      <c r="B348" s="340" t="s">
        <v>686</v>
      </c>
      <c r="C348" s="266">
        <v>985.46172300000001</v>
      </c>
      <c r="D348" s="266">
        <v>0</v>
      </c>
      <c r="E348" s="266">
        <v>-450</v>
      </c>
      <c r="F348" s="266">
        <v>535.46172300000001</v>
      </c>
      <c r="G348" s="266">
        <v>998.31540700000005</v>
      </c>
      <c r="H348" s="266">
        <v>0</v>
      </c>
      <c r="I348" s="266">
        <v>-450</v>
      </c>
      <c r="J348" s="266">
        <v>548.31540700000005</v>
      </c>
    </row>
    <row r="349" spans="1:19 16244:16248" ht="36.75" customHeight="1" x14ac:dyDescent="0.2">
      <c r="B349" s="340" t="s">
        <v>113</v>
      </c>
      <c r="C349" s="266">
        <v>536.9</v>
      </c>
      <c r="D349" s="266">
        <v>0</v>
      </c>
      <c r="E349" s="266">
        <v>-150</v>
      </c>
      <c r="F349" s="266">
        <v>386.9</v>
      </c>
      <c r="G349" s="266">
        <v>536.9</v>
      </c>
      <c r="H349" s="266">
        <v>0</v>
      </c>
      <c r="I349" s="266">
        <v>-150</v>
      </c>
      <c r="J349" s="266">
        <v>386.9</v>
      </c>
    </row>
    <row r="350" spans="1:19 16244:16248" ht="26.25" customHeight="1" x14ac:dyDescent="0.2">
      <c r="B350" s="340" t="s">
        <v>107</v>
      </c>
      <c r="C350" s="266">
        <v>505</v>
      </c>
      <c r="D350" s="266">
        <v>0</v>
      </c>
      <c r="E350" s="266">
        <v>-280.5</v>
      </c>
      <c r="F350" s="266">
        <v>224.5</v>
      </c>
      <c r="G350" s="266">
        <v>538.760715</v>
      </c>
      <c r="H350" s="266">
        <v>0</v>
      </c>
      <c r="I350" s="266">
        <v>-280.5</v>
      </c>
      <c r="J350" s="266">
        <v>258.260715</v>
      </c>
    </row>
    <row r="351" spans="1:19 16244:16248" ht="43.5" customHeight="1" x14ac:dyDescent="0.2">
      <c r="B351" s="340" t="s">
        <v>761</v>
      </c>
      <c r="C351" s="266">
        <v>25</v>
      </c>
      <c r="D351" s="266">
        <v>0</v>
      </c>
      <c r="E351" s="266">
        <v>0</v>
      </c>
      <c r="F351" s="266">
        <v>25</v>
      </c>
      <c r="G351" s="266">
        <v>25</v>
      </c>
      <c r="H351" s="266">
        <v>0</v>
      </c>
      <c r="I351" s="266">
        <v>0</v>
      </c>
      <c r="J351" s="266">
        <v>25</v>
      </c>
    </row>
    <row r="352" spans="1:19 16244:16248" x14ac:dyDescent="0.2">
      <c r="B352" s="340" t="s">
        <v>541</v>
      </c>
      <c r="C352" s="266">
        <v>91.076922999999994</v>
      </c>
      <c r="D352" s="266">
        <v>0</v>
      </c>
      <c r="E352" s="266">
        <v>140</v>
      </c>
      <c r="F352" s="266">
        <v>231.07692299999999</v>
      </c>
      <c r="G352" s="266">
        <v>91.076922999999994</v>
      </c>
      <c r="H352" s="266">
        <v>0</v>
      </c>
      <c r="I352" s="266">
        <v>140</v>
      </c>
      <c r="J352" s="266">
        <v>231.07692299999999</v>
      </c>
    </row>
    <row r="353" spans="2:19" ht="25.5" x14ac:dyDescent="0.2">
      <c r="B353" s="340" t="s">
        <v>493</v>
      </c>
      <c r="C353" s="266">
        <v>3837</v>
      </c>
      <c r="D353" s="266">
        <v>0</v>
      </c>
      <c r="E353" s="266">
        <v>1000</v>
      </c>
      <c r="F353" s="266">
        <v>4837</v>
      </c>
      <c r="G353" s="266">
        <v>3837</v>
      </c>
      <c r="H353" s="266">
        <v>0</v>
      </c>
      <c r="I353" s="266">
        <v>1000</v>
      </c>
      <c r="J353" s="266">
        <v>4837</v>
      </c>
      <c r="L353" s="101"/>
      <c r="M353" s="101"/>
      <c r="N353" s="101"/>
      <c r="O353" s="101"/>
      <c r="P353" s="101"/>
      <c r="Q353" s="101"/>
      <c r="R353" s="101"/>
      <c r="S353" s="101"/>
    </row>
    <row r="354" spans="2:19" ht="25.5" x14ac:dyDescent="0.2">
      <c r="B354" s="340" t="s">
        <v>689</v>
      </c>
      <c r="C354" s="266">
        <v>0</v>
      </c>
      <c r="D354" s="266">
        <v>0</v>
      </c>
      <c r="E354" s="266">
        <v>30</v>
      </c>
      <c r="F354" s="266">
        <v>30</v>
      </c>
      <c r="G354" s="266">
        <v>0</v>
      </c>
      <c r="H354" s="266">
        <v>0</v>
      </c>
      <c r="I354" s="266">
        <v>30</v>
      </c>
      <c r="J354" s="266">
        <v>30</v>
      </c>
    </row>
    <row r="355" spans="2:19" ht="25.5" x14ac:dyDescent="0.2">
      <c r="B355" s="340" t="s">
        <v>115</v>
      </c>
      <c r="C355" s="266">
        <v>269</v>
      </c>
      <c r="D355" s="266">
        <v>0</v>
      </c>
      <c r="E355" s="266">
        <v>0</v>
      </c>
      <c r="F355" s="266">
        <v>269</v>
      </c>
      <c r="G355" s="266">
        <v>269</v>
      </c>
      <c r="H355" s="266">
        <v>0</v>
      </c>
      <c r="I355" s="266">
        <v>0</v>
      </c>
      <c r="J355" s="266">
        <v>269</v>
      </c>
    </row>
    <row r="356" spans="2:19" ht="25.5" x14ac:dyDescent="0.2">
      <c r="B356" s="340" t="s">
        <v>583</v>
      </c>
      <c r="C356" s="266">
        <v>0</v>
      </c>
      <c r="D356" s="266">
        <v>0</v>
      </c>
      <c r="E356" s="266">
        <v>100</v>
      </c>
      <c r="F356" s="266">
        <v>100</v>
      </c>
      <c r="G356" s="266">
        <v>0</v>
      </c>
      <c r="H356" s="266">
        <v>0</v>
      </c>
      <c r="I356" s="266">
        <v>100</v>
      </c>
      <c r="J356" s="266">
        <v>100</v>
      </c>
    </row>
    <row r="357" spans="2:19" ht="25.5" x14ac:dyDescent="0.2">
      <c r="B357" s="340" t="s">
        <v>688</v>
      </c>
      <c r="C357" s="266">
        <v>0</v>
      </c>
      <c r="D357" s="266">
        <v>0</v>
      </c>
      <c r="E357" s="266">
        <v>100</v>
      </c>
      <c r="F357" s="266">
        <v>100</v>
      </c>
      <c r="G357" s="266">
        <v>0</v>
      </c>
      <c r="H357" s="266">
        <v>0</v>
      </c>
      <c r="I357" s="266">
        <v>100</v>
      </c>
      <c r="J357" s="266">
        <v>100</v>
      </c>
    </row>
    <row r="358" spans="2:19" x14ac:dyDescent="0.2">
      <c r="B358" s="340" t="s">
        <v>562</v>
      </c>
      <c r="C358" s="266">
        <v>53.29542</v>
      </c>
      <c r="D358" s="266">
        <v>0</v>
      </c>
      <c r="E358" s="266">
        <v>0</v>
      </c>
      <c r="F358" s="266">
        <v>53.29542</v>
      </c>
      <c r="G358" s="266">
        <v>53.29542</v>
      </c>
      <c r="H358" s="266">
        <v>0</v>
      </c>
      <c r="I358" s="266">
        <v>0</v>
      </c>
      <c r="J358" s="266">
        <v>53.29542</v>
      </c>
    </row>
    <row r="359" spans="2:19" ht="13.5" customHeight="1" x14ac:dyDescent="0.2">
      <c r="B359" s="340" t="s">
        <v>548</v>
      </c>
      <c r="C359" s="266">
        <v>233.565</v>
      </c>
      <c r="D359" s="266">
        <v>0</v>
      </c>
      <c r="E359" s="266">
        <v>240</v>
      </c>
      <c r="F359" s="266">
        <v>473.565</v>
      </c>
      <c r="G359" s="266">
        <v>233.565</v>
      </c>
      <c r="H359" s="266">
        <v>0</v>
      </c>
      <c r="I359" s="266">
        <v>240</v>
      </c>
      <c r="J359" s="266">
        <v>473.565</v>
      </c>
    </row>
    <row r="360" spans="2:19" x14ac:dyDescent="0.2">
      <c r="B360" s="340" t="s">
        <v>105</v>
      </c>
      <c r="C360" s="266">
        <v>234.412441</v>
      </c>
      <c r="D360" s="266">
        <v>0</v>
      </c>
      <c r="E360" s="266">
        <v>25</v>
      </c>
      <c r="F360" s="266">
        <v>259.412441</v>
      </c>
      <c r="G360" s="266">
        <v>234.412441</v>
      </c>
      <c r="H360" s="266">
        <v>0</v>
      </c>
      <c r="I360" s="266">
        <v>25</v>
      </c>
      <c r="J360" s="266">
        <v>259.412441</v>
      </c>
    </row>
    <row r="361" spans="2:19" ht="25.5" x14ac:dyDescent="0.2">
      <c r="B361" s="340" t="s">
        <v>106</v>
      </c>
      <c r="C361" s="266">
        <v>20</v>
      </c>
      <c r="D361" s="266">
        <v>0</v>
      </c>
      <c r="E361" s="266">
        <v>20</v>
      </c>
      <c r="F361" s="266">
        <v>40</v>
      </c>
      <c r="G361" s="266">
        <v>20</v>
      </c>
      <c r="H361" s="266">
        <v>0</v>
      </c>
      <c r="I361" s="266">
        <v>20</v>
      </c>
      <c r="J361" s="266">
        <v>40</v>
      </c>
    </row>
    <row r="362" spans="2:19" x14ac:dyDescent="0.2">
      <c r="B362" s="340" t="s">
        <v>111</v>
      </c>
      <c r="C362" s="266">
        <v>11</v>
      </c>
      <c r="D362" s="266">
        <v>0</v>
      </c>
      <c r="E362" s="266">
        <v>0</v>
      </c>
      <c r="F362" s="266">
        <v>11</v>
      </c>
      <c r="G362" s="266">
        <v>11</v>
      </c>
      <c r="H362" s="266">
        <v>0</v>
      </c>
      <c r="I362" s="266">
        <v>0</v>
      </c>
      <c r="J362" s="266">
        <v>11</v>
      </c>
    </row>
    <row r="363" spans="2:19" ht="25.5" x14ac:dyDescent="0.2">
      <c r="B363" s="340" t="s">
        <v>690</v>
      </c>
      <c r="C363" s="266">
        <v>200</v>
      </c>
      <c r="D363" s="266">
        <v>0</v>
      </c>
      <c r="E363" s="266">
        <v>150</v>
      </c>
      <c r="F363" s="266">
        <v>350</v>
      </c>
      <c r="G363" s="266">
        <v>200</v>
      </c>
      <c r="H363" s="266">
        <v>0</v>
      </c>
      <c r="I363" s="266">
        <v>150</v>
      </c>
      <c r="J363" s="266">
        <v>350</v>
      </c>
    </row>
    <row r="364" spans="2:19" ht="25.5" x14ac:dyDescent="0.2">
      <c r="B364" s="340" t="s">
        <v>543</v>
      </c>
      <c r="C364" s="266">
        <v>20</v>
      </c>
      <c r="D364" s="266">
        <v>0</v>
      </c>
      <c r="E364" s="266">
        <v>0</v>
      </c>
      <c r="F364" s="266">
        <v>20</v>
      </c>
      <c r="G364" s="266">
        <v>20</v>
      </c>
      <c r="H364" s="266">
        <v>0</v>
      </c>
      <c r="I364" s="266">
        <v>0</v>
      </c>
      <c r="J364" s="266">
        <v>20</v>
      </c>
    </row>
    <row r="365" spans="2:19" ht="38.25" x14ac:dyDescent="0.2">
      <c r="B365" s="340" t="s">
        <v>760</v>
      </c>
      <c r="C365" s="266">
        <v>0</v>
      </c>
      <c r="D365" s="266">
        <v>0</v>
      </c>
      <c r="E365" s="266">
        <v>10</v>
      </c>
      <c r="F365" s="266">
        <v>10</v>
      </c>
      <c r="G365" s="266">
        <v>0</v>
      </c>
      <c r="H365" s="266">
        <v>0</v>
      </c>
      <c r="I365" s="266">
        <v>10</v>
      </c>
      <c r="J365" s="266">
        <v>10</v>
      </c>
    </row>
    <row r="366" spans="2:19" x14ac:dyDescent="0.2">
      <c r="B366" s="340" t="s">
        <v>112</v>
      </c>
      <c r="C366" s="266">
        <v>437.08</v>
      </c>
      <c r="D366" s="266">
        <v>0</v>
      </c>
      <c r="E366" s="266">
        <v>14</v>
      </c>
      <c r="F366" s="266">
        <v>451.08</v>
      </c>
      <c r="G366" s="266">
        <v>437.08</v>
      </c>
      <c r="H366" s="266">
        <v>0</v>
      </c>
      <c r="I366" s="266">
        <v>14</v>
      </c>
      <c r="J366" s="266">
        <v>451.08</v>
      </c>
    </row>
    <row r="367" spans="2:19" ht="41.25" customHeight="1" x14ac:dyDescent="0.2">
      <c r="B367" s="340" t="s">
        <v>898</v>
      </c>
      <c r="C367" s="266">
        <v>60</v>
      </c>
      <c r="D367" s="266">
        <v>0</v>
      </c>
      <c r="E367" s="266">
        <v>0</v>
      </c>
      <c r="F367" s="266">
        <v>60</v>
      </c>
      <c r="G367" s="266">
        <v>60</v>
      </c>
      <c r="H367" s="266">
        <v>0</v>
      </c>
      <c r="I367" s="266">
        <v>0</v>
      </c>
      <c r="J367" s="266">
        <v>60</v>
      </c>
    </row>
    <row r="368" spans="2:19" x14ac:dyDescent="0.2">
      <c r="B368" s="340" t="s">
        <v>114</v>
      </c>
      <c r="C368" s="266">
        <v>59.017906000000004</v>
      </c>
      <c r="D368" s="266">
        <v>0</v>
      </c>
      <c r="E368" s="266">
        <v>0</v>
      </c>
      <c r="F368" s="266">
        <v>59.017906000000004</v>
      </c>
      <c r="G368" s="266">
        <v>59.017906000000004</v>
      </c>
      <c r="H368" s="266">
        <v>0</v>
      </c>
      <c r="I368" s="266">
        <v>0</v>
      </c>
      <c r="J368" s="266">
        <v>59.017906000000004</v>
      </c>
    </row>
    <row r="369" spans="1:19 16244:16248" x14ac:dyDescent="0.2">
      <c r="B369" s="340" t="s">
        <v>58</v>
      </c>
      <c r="C369" s="266">
        <v>161.40796899999901</v>
      </c>
      <c r="D369" s="266">
        <v>0</v>
      </c>
      <c r="E369" s="266">
        <v>18.304988000000094</v>
      </c>
      <c r="F369" s="266">
        <v>179.71295699999899</v>
      </c>
      <c r="G369" s="266">
        <v>161.40796899999901</v>
      </c>
      <c r="H369" s="266">
        <v>0</v>
      </c>
      <c r="I369" s="266">
        <v>18.304988000000094</v>
      </c>
      <c r="J369" s="266">
        <v>179.71295699999899</v>
      </c>
    </row>
    <row r="370" spans="1:19 16244:16248" s="263" customFormat="1" ht="25.5" x14ac:dyDescent="0.2">
      <c r="A370" s="265"/>
      <c r="B370" s="107" t="s">
        <v>839</v>
      </c>
      <c r="C370" s="264">
        <v>78.738077000000004</v>
      </c>
      <c r="D370" s="264">
        <v>0</v>
      </c>
      <c r="E370" s="264">
        <v>2</v>
      </c>
      <c r="F370" s="264">
        <v>80.738077000000004</v>
      </c>
      <c r="G370" s="264">
        <v>78.738077000000004</v>
      </c>
      <c r="H370" s="264">
        <v>0</v>
      </c>
      <c r="I370" s="264">
        <v>2</v>
      </c>
      <c r="J370" s="264">
        <v>80.738077000000004</v>
      </c>
      <c r="WZT370" s="265"/>
      <c r="WZU370" s="265"/>
      <c r="WZV370" s="265"/>
      <c r="WZW370" s="265"/>
      <c r="WZX370" s="265"/>
    </row>
    <row r="371" spans="1:19 16244:16248" s="263" customFormat="1" x14ac:dyDescent="0.2">
      <c r="A371" s="265"/>
      <c r="B371" s="264" t="s">
        <v>846</v>
      </c>
      <c r="C371" s="264">
        <v>449.62333899999999</v>
      </c>
      <c r="D371" s="264">
        <v>0</v>
      </c>
      <c r="E371" s="264">
        <v>0</v>
      </c>
      <c r="F371" s="264">
        <v>449.62333899999999</v>
      </c>
      <c r="G371" s="264">
        <v>449.62333899999999</v>
      </c>
      <c r="H371" s="264">
        <v>0</v>
      </c>
      <c r="I371" s="264">
        <v>0</v>
      </c>
      <c r="J371" s="264">
        <v>449.62333899999999</v>
      </c>
      <c r="WZT371" s="265"/>
      <c r="WZU371" s="265"/>
      <c r="WZV371" s="265"/>
      <c r="WZW371" s="265"/>
      <c r="WZX371" s="265"/>
    </row>
    <row r="372" spans="1:19 16244:16248" ht="38.25" x14ac:dyDescent="0.2">
      <c r="B372" s="261" t="s">
        <v>691</v>
      </c>
      <c r="C372" s="266">
        <v>130</v>
      </c>
      <c r="D372" s="266">
        <v>0</v>
      </c>
      <c r="E372" s="266">
        <v>0</v>
      </c>
      <c r="F372" s="266">
        <v>130</v>
      </c>
      <c r="G372" s="266">
        <v>130</v>
      </c>
      <c r="H372" s="266">
        <v>0</v>
      </c>
      <c r="I372" s="266">
        <v>0</v>
      </c>
      <c r="J372" s="266">
        <v>130</v>
      </c>
    </row>
    <row r="373" spans="1:19 16244:16248" ht="38.25" x14ac:dyDescent="0.2">
      <c r="B373" s="261" t="s">
        <v>899</v>
      </c>
      <c r="C373" s="266">
        <v>23</v>
      </c>
      <c r="D373" s="266">
        <v>0</v>
      </c>
      <c r="E373" s="266">
        <v>0</v>
      </c>
      <c r="F373" s="266">
        <v>23</v>
      </c>
      <c r="G373" s="266">
        <v>23</v>
      </c>
      <c r="H373" s="266">
        <v>0</v>
      </c>
      <c r="I373" s="266">
        <v>0</v>
      </c>
      <c r="J373" s="266">
        <v>23</v>
      </c>
    </row>
    <row r="374" spans="1:19 16244:16248" s="263" customFormat="1" x14ac:dyDescent="0.2">
      <c r="A374" s="265"/>
      <c r="B374" s="107" t="s">
        <v>116</v>
      </c>
      <c r="C374" s="264">
        <f t="shared" ref="C374:J374" si="27">C375+C384+C385+C386</f>
        <v>6825.5036959999998</v>
      </c>
      <c r="D374" s="264">
        <f t="shared" si="27"/>
        <v>0</v>
      </c>
      <c r="E374" s="264">
        <f t="shared" si="27"/>
        <v>891.25</v>
      </c>
      <c r="F374" s="264">
        <f t="shared" si="27"/>
        <v>7716.7536959999998</v>
      </c>
      <c r="G374" s="264">
        <f t="shared" si="27"/>
        <v>7298.255772999999</v>
      </c>
      <c r="H374" s="264">
        <f t="shared" si="27"/>
        <v>-23</v>
      </c>
      <c r="I374" s="264">
        <f t="shared" si="27"/>
        <v>889.91100000000006</v>
      </c>
      <c r="J374" s="264">
        <f t="shared" si="27"/>
        <v>8165.166772999999</v>
      </c>
      <c r="WZT374" s="265"/>
      <c r="WZU374" s="265"/>
      <c r="WZV374" s="265"/>
      <c r="WZW374" s="265"/>
      <c r="WZX374" s="265"/>
    </row>
    <row r="375" spans="1:19 16244:16248" s="263" customFormat="1" x14ac:dyDescent="0.2">
      <c r="A375" s="265"/>
      <c r="B375" s="108" t="s">
        <v>117</v>
      </c>
      <c r="C375" s="140">
        <f t="shared" ref="C375:J375" si="28">SUM(C376:C383)</f>
        <v>1307.742769</v>
      </c>
      <c r="D375" s="140">
        <f t="shared" si="28"/>
        <v>0</v>
      </c>
      <c r="E375" s="140">
        <f t="shared" si="28"/>
        <v>379</v>
      </c>
      <c r="F375" s="140">
        <f t="shared" si="28"/>
        <v>1686.742769</v>
      </c>
      <c r="G375" s="140">
        <f t="shared" si="28"/>
        <v>1307.742769</v>
      </c>
      <c r="H375" s="140">
        <f t="shared" si="28"/>
        <v>0</v>
      </c>
      <c r="I375" s="140">
        <f t="shared" si="28"/>
        <v>379</v>
      </c>
      <c r="J375" s="140">
        <f t="shared" si="28"/>
        <v>1686.742769</v>
      </c>
      <c r="WZT375" s="265"/>
      <c r="WZU375" s="265"/>
      <c r="WZV375" s="265"/>
      <c r="WZW375" s="265"/>
      <c r="WZX375" s="265"/>
    </row>
    <row r="376" spans="1:19 16244:16248" x14ac:dyDescent="0.2">
      <c r="B376" s="340" t="s">
        <v>544</v>
      </c>
      <c r="C376" s="266">
        <v>394.51217400000002</v>
      </c>
      <c r="D376" s="266">
        <v>0</v>
      </c>
      <c r="E376" s="266">
        <v>2</v>
      </c>
      <c r="F376" s="266">
        <v>396.51217400000002</v>
      </c>
      <c r="G376" s="266">
        <v>394.51217400000002</v>
      </c>
      <c r="H376" s="266">
        <v>0</v>
      </c>
      <c r="I376" s="266">
        <v>2</v>
      </c>
      <c r="J376" s="266">
        <v>396.51217400000002</v>
      </c>
    </row>
    <row r="377" spans="1:19 16244:16248" x14ac:dyDescent="0.2">
      <c r="B377" s="340" t="s">
        <v>545</v>
      </c>
      <c r="C377" s="266">
        <v>200</v>
      </c>
      <c r="D377" s="266">
        <v>0</v>
      </c>
      <c r="E377" s="266">
        <v>0</v>
      </c>
      <c r="F377" s="266">
        <v>200</v>
      </c>
      <c r="G377" s="266">
        <v>200</v>
      </c>
      <c r="H377" s="266">
        <v>0</v>
      </c>
      <c r="I377" s="266">
        <v>0</v>
      </c>
      <c r="J377" s="266">
        <v>200</v>
      </c>
    </row>
    <row r="378" spans="1:19 16244:16248" ht="38.25" x14ac:dyDescent="0.2">
      <c r="B378" s="340" t="s">
        <v>765</v>
      </c>
      <c r="C378" s="266">
        <v>574</v>
      </c>
      <c r="D378" s="266">
        <v>0</v>
      </c>
      <c r="E378" s="266">
        <v>80</v>
      </c>
      <c r="F378" s="266">
        <v>654</v>
      </c>
      <c r="G378" s="266">
        <v>574</v>
      </c>
      <c r="H378" s="266">
        <v>0</v>
      </c>
      <c r="I378" s="266">
        <v>80</v>
      </c>
      <c r="J378" s="266">
        <v>654</v>
      </c>
      <c r="L378" s="101"/>
      <c r="M378" s="101"/>
      <c r="N378" s="101"/>
      <c r="O378" s="101"/>
      <c r="P378" s="101"/>
      <c r="Q378" s="101"/>
      <c r="R378" s="101"/>
      <c r="S378" s="101"/>
    </row>
    <row r="379" spans="1:19 16244:16248" x14ac:dyDescent="0.2">
      <c r="B379" s="340" t="s">
        <v>118</v>
      </c>
      <c r="C379" s="266">
        <v>68.726084999999998</v>
      </c>
      <c r="D379" s="266">
        <v>0</v>
      </c>
      <c r="E379" s="266">
        <v>80</v>
      </c>
      <c r="F379" s="266">
        <v>148.72608500000001</v>
      </c>
      <c r="G379" s="266">
        <v>68.726084999999998</v>
      </c>
      <c r="H379" s="266">
        <v>0</v>
      </c>
      <c r="I379" s="266">
        <v>80</v>
      </c>
      <c r="J379" s="266">
        <v>148.72608500000001</v>
      </c>
    </row>
    <row r="380" spans="1:19 16244:16248" ht="25.5" x14ac:dyDescent="0.2">
      <c r="B380" s="340" t="s">
        <v>693</v>
      </c>
      <c r="C380" s="266">
        <v>0</v>
      </c>
      <c r="D380" s="266">
        <v>0</v>
      </c>
      <c r="E380" s="266">
        <v>147</v>
      </c>
      <c r="F380" s="266">
        <v>147</v>
      </c>
      <c r="G380" s="266">
        <v>0</v>
      </c>
      <c r="H380" s="266">
        <v>0</v>
      </c>
      <c r="I380" s="266">
        <v>147</v>
      </c>
      <c r="J380" s="266">
        <v>147</v>
      </c>
    </row>
    <row r="381" spans="1:19 16244:16248" x14ac:dyDescent="0.2">
      <c r="B381" s="314" t="s">
        <v>766</v>
      </c>
      <c r="C381" s="266">
        <v>40</v>
      </c>
      <c r="D381" s="266">
        <v>0</v>
      </c>
      <c r="E381" s="266">
        <v>0</v>
      </c>
      <c r="F381" s="266">
        <v>40</v>
      </c>
      <c r="G381" s="266">
        <v>40</v>
      </c>
      <c r="H381" s="266">
        <v>0</v>
      </c>
      <c r="I381" s="266">
        <v>0</v>
      </c>
      <c r="J381" s="266">
        <v>40</v>
      </c>
    </row>
    <row r="382" spans="1:19 16244:16248" ht="38.25" x14ac:dyDescent="0.2">
      <c r="B382" s="340" t="s">
        <v>764</v>
      </c>
      <c r="C382" s="266">
        <v>30</v>
      </c>
      <c r="D382" s="266">
        <v>0</v>
      </c>
      <c r="E382" s="266">
        <v>0</v>
      </c>
      <c r="F382" s="266">
        <v>30</v>
      </c>
      <c r="G382" s="266">
        <v>30</v>
      </c>
      <c r="H382" s="266">
        <v>0</v>
      </c>
      <c r="I382" s="266">
        <v>0</v>
      </c>
      <c r="J382" s="266">
        <v>30</v>
      </c>
    </row>
    <row r="383" spans="1:19 16244:16248" x14ac:dyDescent="0.2">
      <c r="B383" s="120" t="s">
        <v>564</v>
      </c>
      <c r="C383" s="266">
        <v>0.50450999999998203</v>
      </c>
      <c r="D383" s="266">
        <v>0</v>
      </c>
      <c r="E383" s="266">
        <v>70</v>
      </c>
      <c r="F383" s="266">
        <v>70.504509999999982</v>
      </c>
      <c r="G383" s="266">
        <v>0.50450999999998203</v>
      </c>
      <c r="H383" s="266">
        <v>0</v>
      </c>
      <c r="I383" s="266">
        <v>70</v>
      </c>
      <c r="J383" s="266">
        <v>70.504509999999982</v>
      </c>
    </row>
    <row r="384" spans="1:19 16244:16248" s="263" customFormat="1" x14ac:dyDescent="0.2">
      <c r="A384" s="265"/>
      <c r="B384" s="108" t="s">
        <v>119</v>
      </c>
      <c r="C384" s="140">
        <v>25.822844</v>
      </c>
      <c r="D384" s="140">
        <v>0</v>
      </c>
      <c r="E384" s="140">
        <v>0</v>
      </c>
      <c r="F384" s="140">
        <v>25.822844</v>
      </c>
      <c r="G384" s="140">
        <v>25.822844</v>
      </c>
      <c r="H384" s="140">
        <v>0</v>
      </c>
      <c r="I384" s="140">
        <v>0</v>
      </c>
      <c r="J384" s="140">
        <v>25.822844</v>
      </c>
      <c r="WZT384" s="265"/>
      <c r="WZU384" s="265"/>
      <c r="WZV384" s="265"/>
      <c r="WZW384" s="265"/>
      <c r="WZX384" s="265"/>
    </row>
    <row r="385" spans="1:19 16244:16248" s="263" customFormat="1" x14ac:dyDescent="0.2">
      <c r="A385" s="265"/>
      <c r="B385" s="262" t="s">
        <v>840</v>
      </c>
      <c r="C385" s="140">
        <v>0</v>
      </c>
      <c r="D385" s="140">
        <v>0</v>
      </c>
      <c r="E385" s="140">
        <v>0</v>
      </c>
      <c r="F385" s="140">
        <v>0</v>
      </c>
      <c r="G385" s="140">
        <v>0</v>
      </c>
      <c r="H385" s="140">
        <v>0</v>
      </c>
      <c r="I385" s="140">
        <v>0</v>
      </c>
      <c r="J385" s="140">
        <v>0</v>
      </c>
      <c r="L385" s="101"/>
      <c r="M385" s="101"/>
      <c r="N385" s="101"/>
      <c r="O385" s="101"/>
      <c r="P385" s="101"/>
      <c r="WZT385" s="265"/>
      <c r="WZU385" s="265"/>
      <c r="WZV385" s="265"/>
      <c r="WZW385" s="265"/>
      <c r="WZX385" s="265"/>
    </row>
    <row r="386" spans="1:19 16244:16248" s="263" customFormat="1" x14ac:dyDescent="0.2">
      <c r="A386" s="265"/>
      <c r="B386" s="262" t="s">
        <v>875</v>
      </c>
      <c r="C386" s="140">
        <f t="shared" ref="C386:J386" si="29">SUM(C387:C397)</f>
        <v>5491.938083</v>
      </c>
      <c r="D386" s="140">
        <f t="shared" si="29"/>
        <v>0</v>
      </c>
      <c r="E386" s="140">
        <f t="shared" si="29"/>
        <v>512.25</v>
      </c>
      <c r="F386" s="140">
        <f t="shared" si="29"/>
        <v>6004.188083</v>
      </c>
      <c r="G386" s="140">
        <f t="shared" si="29"/>
        <v>5964.6901599999992</v>
      </c>
      <c r="H386" s="140">
        <f t="shared" si="29"/>
        <v>-23</v>
      </c>
      <c r="I386" s="140">
        <f t="shared" si="29"/>
        <v>510.911</v>
      </c>
      <c r="J386" s="140">
        <f t="shared" si="29"/>
        <v>6452.6011599999993</v>
      </c>
      <c r="L386" s="101"/>
      <c r="M386" s="101"/>
      <c r="N386" s="101"/>
      <c r="O386" s="101"/>
      <c r="P386" s="101"/>
      <c r="WZT386" s="265"/>
      <c r="WZU386" s="265"/>
      <c r="WZV386" s="265"/>
      <c r="WZW386" s="265"/>
      <c r="WZX386" s="265"/>
    </row>
    <row r="387" spans="1:19 16244:16248" x14ac:dyDescent="0.2">
      <c r="B387" s="120" t="s">
        <v>697</v>
      </c>
      <c r="C387" s="266">
        <v>2000</v>
      </c>
      <c r="D387" s="266">
        <v>0</v>
      </c>
      <c r="E387" s="266">
        <v>0</v>
      </c>
      <c r="F387" s="266">
        <v>2000</v>
      </c>
      <c r="G387" s="266">
        <v>2000</v>
      </c>
      <c r="H387" s="266">
        <v>0</v>
      </c>
      <c r="I387" s="266">
        <v>0</v>
      </c>
      <c r="J387" s="266">
        <v>2000</v>
      </c>
      <c r="L387" s="101"/>
      <c r="M387" s="101"/>
      <c r="N387" s="101"/>
      <c r="O387" s="101"/>
      <c r="P387" s="101"/>
      <c r="Q387" s="101"/>
      <c r="R387" s="101"/>
      <c r="S387" s="101"/>
    </row>
    <row r="388" spans="1:19 16244:16248" x14ac:dyDescent="0.2">
      <c r="B388" s="120" t="s">
        <v>696</v>
      </c>
      <c r="C388" s="266">
        <v>434.40100000000001</v>
      </c>
      <c r="D388" s="266">
        <v>0</v>
      </c>
      <c r="E388" s="266">
        <v>250</v>
      </c>
      <c r="F388" s="266">
        <v>684.40100000000007</v>
      </c>
      <c r="G388" s="266">
        <v>434.40100000000001</v>
      </c>
      <c r="H388" s="266">
        <v>0</v>
      </c>
      <c r="I388" s="266">
        <v>250</v>
      </c>
      <c r="J388" s="266">
        <v>684.40100000000007</v>
      </c>
      <c r="L388" s="101"/>
      <c r="M388" s="101"/>
      <c r="N388" s="101"/>
      <c r="O388" s="101"/>
      <c r="P388" s="101"/>
    </row>
    <row r="389" spans="1:19 16244:16248" ht="25.5" x14ac:dyDescent="0.2">
      <c r="B389" s="120" t="s">
        <v>769</v>
      </c>
      <c r="C389" s="266">
        <v>252.06151800000001</v>
      </c>
      <c r="D389" s="266">
        <v>0</v>
      </c>
      <c r="E389" s="266">
        <v>-49.75</v>
      </c>
      <c r="F389" s="266">
        <v>202.31151800000001</v>
      </c>
      <c r="G389" s="266">
        <v>252.06151800000001</v>
      </c>
      <c r="H389" s="266">
        <v>0</v>
      </c>
      <c r="I389" s="266">
        <v>-49.75</v>
      </c>
      <c r="J389" s="266">
        <v>202.31151800000001</v>
      </c>
      <c r="L389" s="101"/>
      <c r="M389" s="101"/>
      <c r="N389" s="101"/>
      <c r="O389" s="101"/>
      <c r="P389" s="101"/>
    </row>
    <row r="390" spans="1:19 16244:16248" ht="25.5" x14ac:dyDescent="0.2">
      <c r="B390" s="120" t="s">
        <v>565</v>
      </c>
      <c r="C390" s="266">
        <v>83.4</v>
      </c>
      <c r="D390" s="266">
        <v>0</v>
      </c>
      <c r="E390" s="266">
        <v>0</v>
      </c>
      <c r="F390" s="266">
        <v>83.4</v>
      </c>
      <c r="G390" s="266">
        <v>83.4</v>
      </c>
      <c r="H390" s="266">
        <v>0</v>
      </c>
      <c r="I390" s="266">
        <v>0</v>
      </c>
      <c r="J390" s="266">
        <v>83.4</v>
      </c>
      <c r="L390" s="101"/>
      <c r="M390" s="101"/>
      <c r="N390" s="101"/>
      <c r="O390" s="101"/>
      <c r="P390" s="101"/>
    </row>
    <row r="391" spans="1:19 16244:16248" ht="25.5" x14ac:dyDescent="0.2">
      <c r="B391" s="120" t="s">
        <v>699</v>
      </c>
      <c r="C391" s="266">
        <v>1420</v>
      </c>
      <c r="D391" s="266">
        <v>0</v>
      </c>
      <c r="E391" s="266">
        <v>0</v>
      </c>
      <c r="F391" s="266">
        <v>1420</v>
      </c>
      <c r="G391" s="266">
        <v>1420</v>
      </c>
      <c r="H391" s="266">
        <v>0</v>
      </c>
      <c r="I391" s="266">
        <v>0</v>
      </c>
      <c r="J391" s="266">
        <v>1420</v>
      </c>
      <c r="L391" s="101"/>
      <c r="M391" s="101"/>
      <c r="N391" s="101"/>
      <c r="O391" s="101"/>
      <c r="P391" s="101"/>
      <c r="Q391" s="101"/>
      <c r="R391" s="101"/>
      <c r="S391" s="101"/>
    </row>
    <row r="392" spans="1:19 16244:16248" x14ac:dyDescent="0.2">
      <c r="B392" s="120" t="s">
        <v>698</v>
      </c>
      <c r="C392" s="266">
        <v>394.94016299999998</v>
      </c>
      <c r="D392" s="266">
        <v>0</v>
      </c>
      <c r="E392" s="266">
        <v>0</v>
      </c>
      <c r="F392" s="266">
        <v>394.94016299999998</v>
      </c>
      <c r="G392" s="266">
        <v>394.94016699999997</v>
      </c>
      <c r="H392" s="266">
        <v>0</v>
      </c>
      <c r="I392" s="266">
        <v>0</v>
      </c>
      <c r="J392" s="266">
        <v>394.94016699999997</v>
      </c>
      <c r="L392" s="101"/>
      <c r="M392" s="101"/>
      <c r="N392" s="101"/>
      <c r="O392" s="101"/>
      <c r="P392" s="101"/>
    </row>
    <row r="393" spans="1:19 16244:16248" ht="25.5" x14ac:dyDescent="0.2">
      <c r="B393" s="120" t="s">
        <v>767</v>
      </c>
      <c r="C393" s="266">
        <v>855</v>
      </c>
      <c r="D393" s="266">
        <v>0</v>
      </c>
      <c r="E393" s="266">
        <v>0</v>
      </c>
      <c r="F393" s="266">
        <v>855</v>
      </c>
      <c r="G393" s="266">
        <v>855</v>
      </c>
      <c r="H393" s="266">
        <v>0</v>
      </c>
      <c r="I393" s="266">
        <v>0</v>
      </c>
      <c r="J393" s="266">
        <v>855</v>
      </c>
      <c r="L393" s="101"/>
      <c r="M393" s="101"/>
      <c r="N393" s="101"/>
      <c r="O393" s="101"/>
      <c r="P393" s="101"/>
    </row>
    <row r="394" spans="1:19 16244:16248" x14ac:dyDescent="0.2">
      <c r="B394" s="120" t="s">
        <v>700</v>
      </c>
      <c r="C394" s="266">
        <v>0</v>
      </c>
      <c r="D394" s="266">
        <v>0</v>
      </c>
      <c r="E394" s="266">
        <v>300</v>
      </c>
      <c r="F394" s="266">
        <v>300</v>
      </c>
      <c r="G394" s="266">
        <v>0</v>
      </c>
      <c r="H394" s="266">
        <v>0</v>
      </c>
      <c r="I394" s="266">
        <v>300</v>
      </c>
      <c r="J394" s="266">
        <v>300</v>
      </c>
      <c r="L394" s="101"/>
      <c r="M394" s="101"/>
      <c r="N394" s="101"/>
      <c r="O394" s="101"/>
      <c r="P394" s="101"/>
    </row>
    <row r="395" spans="1:19 16244:16248" ht="41.25" customHeight="1" x14ac:dyDescent="0.2">
      <c r="B395" s="120" t="s">
        <v>900</v>
      </c>
      <c r="C395" s="266">
        <v>40</v>
      </c>
      <c r="D395" s="266">
        <v>0</v>
      </c>
      <c r="E395" s="266">
        <v>10</v>
      </c>
      <c r="F395" s="266">
        <v>50</v>
      </c>
      <c r="G395" s="266">
        <v>40</v>
      </c>
      <c r="H395" s="266">
        <v>0</v>
      </c>
      <c r="I395" s="266">
        <v>10</v>
      </c>
      <c r="J395" s="266">
        <v>50</v>
      </c>
      <c r="L395" s="101"/>
      <c r="M395" s="101"/>
      <c r="N395" s="101"/>
      <c r="O395" s="101"/>
      <c r="P395" s="101"/>
    </row>
    <row r="396" spans="1:19 16244:16248" ht="25.5" x14ac:dyDescent="0.2">
      <c r="B396" s="120" t="s">
        <v>901</v>
      </c>
      <c r="C396" s="266">
        <v>0</v>
      </c>
      <c r="D396" s="266">
        <v>0</v>
      </c>
      <c r="E396" s="266">
        <v>0</v>
      </c>
      <c r="F396" s="266">
        <v>0</v>
      </c>
      <c r="G396" s="266">
        <v>472.752073</v>
      </c>
      <c r="H396" s="266">
        <v>-23</v>
      </c>
      <c r="I396" s="266">
        <v>-1.339</v>
      </c>
      <c r="J396" s="266">
        <v>448.413073</v>
      </c>
      <c r="L396" s="101"/>
      <c r="M396" s="101"/>
      <c r="N396" s="101"/>
      <c r="O396" s="101"/>
      <c r="P396" s="101"/>
    </row>
    <row r="397" spans="1:19 16244:16248" x14ac:dyDescent="0.2">
      <c r="B397" s="120" t="s">
        <v>120</v>
      </c>
      <c r="C397" s="266">
        <v>12.135401999999885</v>
      </c>
      <c r="D397" s="266">
        <v>0</v>
      </c>
      <c r="E397" s="266">
        <v>2</v>
      </c>
      <c r="F397" s="266">
        <v>14.135401999999885</v>
      </c>
      <c r="G397" s="266">
        <v>12.135401999999885</v>
      </c>
      <c r="H397" s="266">
        <v>0</v>
      </c>
      <c r="I397" s="266">
        <v>2</v>
      </c>
      <c r="J397" s="266">
        <v>14.135401999999885</v>
      </c>
    </row>
    <row r="398" spans="1:19 16244:16248" s="263" customFormat="1" x14ac:dyDescent="0.2">
      <c r="A398" s="265"/>
      <c r="B398" s="107" t="s">
        <v>121</v>
      </c>
      <c r="C398" s="264">
        <f t="shared" ref="C398:J398" si="30">SUM(C399:C404)</f>
        <v>2217</v>
      </c>
      <c r="D398" s="264">
        <f t="shared" si="30"/>
        <v>0</v>
      </c>
      <c r="E398" s="264">
        <f t="shared" si="30"/>
        <v>80</v>
      </c>
      <c r="F398" s="264">
        <f t="shared" si="30"/>
        <v>2297</v>
      </c>
      <c r="G398" s="264">
        <f t="shared" si="30"/>
        <v>14717</v>
      </c>
      <c r="H398" s="264">
        <f t="shared" si="30"/>
        <v>0</v>
      </c>
      <c r="I398" s="264">
        <f t="shared" si="30"/>
        <v>80</v>
      </c>
      <c r="J398" s="264">
        <f t="shared" si="30"/>
        <v>14797</v>
      </c>
      <c r="WZT398" s="265"/>
      <c r="WZU398" s="265"/>
      <c r="WZV398" s="265"/>
      <c r="WZW398" s="265"/>
      <c r="WZX398" s="265"/>
    </row>
    <row r="399" spans="1:19 16244:16248" ht="25.5" x14ac:dyDescent="0.2">
      <c r="B399" s="120" t="s">
        <v>566</v>
      </c>
      <c r="C399" s="266">
        <v>1700</v>
      </c>
      <c r="D399" s="266">
        <v>0</v>
      </c>
      <c r="E399" s="266">
        <v>0</v>
      </c>
      <c r="F399" s="266">
        <v>1700</v>
      </c>
      <c r="G399" s="266">
        <v>1700</v>
      </c>
      <c r="H399" s="266">
        <v>0</v>
      </c>
      <c r="I399" s="266">
        <v>0</v>
      </c>
      <c r="J399" s="266">
        <v>1700</v>
      </c>
      <c r="L399" s="101"/>
      <c r="M399" s="101"/>
      <c r="N399" s="101"/>
      <c r="O399" s="101"/>
      <c r="P399" s="101"/>
      <c r="Q399" s="101"/>
      <c r="R399" s="101"/>
      <c r="S399" s="101"/>
    </row>
    <row r="400" spans="1:19 16244:16248" x14ac:dyDescent="0.2">
      <c r="B400" s="120" t="s">
        <v>584</v>
      </c>
      <c r="C400" s="266">
        <v>422</v>
      </c>
      <c r="D400" s="266">
        <v>0</v>
      </c>
      <c r="E400" s="266">
        <v>0</v>
      </c>
      <c r="F400" s="266">
        <v>422</v>
      </c>
      <c r="G400" s="266">
        <v>422</v>
      </c>
      <c r="H400" s="266">
        <v>0</v>
      </c>
      <c r="I400" s="266">
        <v>0</v>
      </c>
      <c r="J400" s="266">
        <v>422</v>
      </c>
      <c r="L400" s="101"/>
      <c r="M400" s="101"/>
      <c r="N400" s="101"/>
      <c r="O400" s="101"/>
      <c r="P400" s="101"/>
    </row>
    <row r="401" spans="1:16 16244:16248" ht="25.5" x14ac:dyDescent="0.2">
      <c r="B401" s="120" t="s">
        <v>494</v>
      </c>
      <c r="C401" s="266">
        <v>90</v>
      </c>
      <c r="D401" s="266">
        <v>0</v>
      </c>
      <c r="E401" s="266">
        <v>0</v>
      </c>
      <c r="F401" s="266">
        <v>90</v>
      </c>
      <c r="G401" s="266">
        <v>90</v>
      </c>
      <c r="H401" s="266">
        <v>0</v>
      </c>
      <c r="I401" s="266">
        <v>0</v>
      </c>
      <c r="J401" s="266">
        <v>90</v>
      </c>
      <c r="L401" s="101"/>
      <c r="M401" s="101"/>
      <c r="N401" s="101"/>
      <c r="O401" s="101"/>
      <c r="P401" s="101"/>
    </row>
    <row r="402" spans="1:16 16244:16248" x14ac:dyDescent="0.2">
      <c r="B402" s="120" t="s">
        <v>546</v>
      </c>
      <c r="C402" s="266">
        <v>0</v>
      </c>
      <c r="D402" s="266">
        <v>0</v>
      </c>
      <c r="E402" s="266">
        <v>20</v>
      </c>
      <c r="F402" s="266">
        <v>20</v>
      </c>
      <c r="G402" s="266">
        <v>0</v>
      </c>
      <c r="H402" s="266">
        <v>0</v>
      </c>
      <c r="I402" s="266">
        <v>20</v>
      </c>
      <c r="J402" s="266">
        <v>20</v>
      </c>
      <c r="L402" s="101"/>
      <c r="M402" s="101"/>
      <c r="N402" s="101"/>
      <c r="O402" s="101"/>
      <c r="P402" s="101"/>
    </row>
    <row r="403" spans="1:16 16244:16248" x14ac:dyDescent="0.2">
      <c r="B403" s="120" t="s">
        <v>701</v>
      </c>
      <c r="C403" s="266">
        <v>0</v>
      </c>
      <c r="D403" s="266">
        <v>0</v>
      </c>
      <c r="E403" s="266">
        <v>0</v>
      </c>
      <c r="F403" s="266">
        <v>0</v>
      </c>
      <c r="G403" s="266">
        <v>12500</v>
      </c>
      <c r="H403" s="266">
        <v>0</v>
      </c>
      <c r="I403" s="266">
        <v>0</v>
      </c>
      <c r="J403" s="266">
        <v>12500</v>
      </c>
      <c r="L403" s="101"/>
      <c r="M403" s="101"/>
      <c r="N403" s="101"/>
      <c r="O403" s="101"/>
      <c r="P403" s="101"/>
    </row>
    <row r="404" spans="1:16 16244:16248" x14ac:dyDescent="0.2">
      <c r="B404" s="120" t="s">
        <v>711</v>
      </c>
      <c r="C404" s="266">
        <v>5</v>
      </c>
      <c r="D404" s="266">
        <v>0</v>
      </c>
      <c r="E404" s="266">
        <v>60</v>
      </c>
      <c r="F404" s="266">
        <v>65</v>
      </c>
      <c r="G404" s="266">
        <v>5</v>
      </c>
      <c r="H404" s="266">
        <v>0</v>
      </c>
      <c r="I404" s="266">
        <v>60</v>
      </c>
      <c r="J404" s="266">
        <v>65</v>
      </c>
      <c r="L404" s="101"/>
      <c r="M404" s="101"/>
      <c r="N404" s="101"/>
      <c r="O404" s="101"/>
      <c r="P404" s="101"/>
    </row>
    <row r="405" spans="1:16 16244:16248" s="263" customFormat="1" x14ac:dyDescent="0.2">
      <c r="A405" s="265"/>
      <c r="B405" s="107" t="s">
        <v>123</v>
      </c>
      <c r="C405" s="264">
        <f t="shared" ref="C405:J405" si="31">C267+C280+C337+C341+C370+C371+C374+C398</f>
        <v>60633.690089000003</v>
      </c>
      <c r="D405" s="264">
        <f t="shared" si="31"/>
        <v>7.1</v>
      </c>
      <c r="E405" s="264">
        <f t="shared" si="31"/>
        <v>49560.895238000005</v>
      </c>
      <c r="F405" s="264">
        <f t="shared" si="31"/>
        <v>110201.68532699998</v>
      </c>
      <c r="G405" s="264">
        <f t="shared" si="31"/>
        <v>70197.298194000003</v>
      </c>
      <c r="H405" s="264">
        <f t="shared" si="31"/>
        <v>-15.9</v>
      </c>
      <c r="I405" s="264">
        <f t="shared" si="31"/>
        <v>44559.556238000005</v>
      </c>
      <c r="J405" s="264">
        <f t="shared" si="31"/>
        <v>114740.95443199998</v>
      </c>
      <c r="WZT405" s="265"/>
      <c r="WZU405" s="265"/>
      <c r="WZV405" s="265"/>
      <c r="WZW405" s="265"/>
      <c r="WZX405" s="265"/>
    </row>
    <row r="406" spans="1:16 16244:16248" s="263" customFormat="1" x14ac:dyDescent="0.2">
      <c r="A406" s="265"/>
      <c r="B406" s="107" t="s">
        <v>814</v>
      </c>
      <c r="C406" s="264">
        <f t="shared" ref="C406:J406" si="32">C405+C263</f>
        <v>689642.102098</v>
      </c>
      <c r="D406" s="264">
        <f t="shared" si="32"/>
        <v>17.489800000000002</v>
      </c>
      <c r="E406" s="264">
        <f t="shared" si="32"/>
        <v>61324.434197000002</v>
      </c>
      <c r="F406" s="264">
        <f t="shared" si="32"/>
        <v>750984.02609499998</v>
      </c>
      <c r="G406" s="264">
        <f t="shared" si="32"/>
        <v>710000.82643300004</v>
      </c>
      <c r="H406" s="264">
        <f t="shared" si="32"/>
        <v>-5.5101999999999958</v>
      </c>
      <c r="I406" s="264">
        <f t="shared" si="32"/>
        <v>56323.095197000002</v>
      </c>
      <c r="J406" s="264">
        <f t="shared" si="32"/>
        <v>766318.41142999986</v>
      </c>
      <c r="WZT406" s="265"/>
      <c r="WZU406" s="265"/>
      <c r="WZV406" s="265"/>
      <c r="WZW406" s="265"/>
      <c r="WZX406" s="265"/>
    </row>
    <row r="407" spans="1:16 16244:16248" s="263" customFormat="1" x14ac:dyDescent="0.2">
      <c r="A407" s="265"/>
      <c r="B407" s="107" t="s">
        <v>815</v>
      </c>
      <c r="C407" s="264">
        <f t="shared" ref="C407:J407" si="33">C406-C213</f>
        <v>603949.64399500005</v>
      </c>
      <c r="D407" s="264">
        <f t="shared" si="33"/>
        <v>17.489800000000002</v>
      </c>
      <c r="E407" s="264">
        <f t="shared" si="33"/>
        <v>61324.434197000002</v>
      </c>
      <c r="F407" s="264">
        <f t="shared" si="33"/>
        <v>665291.56799200003</v>
      </c>
      <c r="G407" s="264">
        <f t="shared" si="33"/>
        <v>624309.07975200005</v>
      </c>
      <c r="H407" s="264">
        <f t="shared" si="33"/>
        <v>-5.5101999999999958</v>
      </c>
      <c r="I407" s="264">
        <f t="shared" si="33"/>
        <v>56323.095197000002</v>
      </c>
      <c r="J407" s="264">
        <f t="shared" si="33"/>
        <v>680626.66474899987</v>
      </c>
      <c r="WZT407" s="265"/>
      <c r="WZU407" s="265"/>
      <c r="WZV407" s="265"/>
      <c r="WZW407" s="265"/>
      <c r="WZX407" s="265"/>
    </row>
    <row r="408" spans="1:16 16244:16248" s="263" customFormat="1" x14ac:dyDescent="0.2">
      <c r="A408" s="265"/>
      <c r="B408" s="107" t="s">
        <v>124</v>
      </c>
      <c r="C408" s="264">
        <f t="shared" ref="C408:J408" si="34">SUM(C409:C415)</f>
        <v>355049.83623900003</v>
      </c>
      <c r="D408" s="264">
        <f t="shared" si="34"/>
        <v>0</v>
      </c>
      <c r="E408" s="264">
        <f t="shared" si="34"/>
        <v>0</v>
      </c>
      <c r="F408" s="264">
        <f t="shared" si="34"/>
        <v>355049.83623900003</v>
      </c>
      <c r="G408" s="264">
        <f t="shared" si="34"/>
        <v>355049.76856900001</v>
      </c>
      <c r="H408" s="264">
        <f t="shared" si="34"/>
        <v>0</v>
      </c>
      <c r="I408" s="264">
        <f t="shared" si="34"/>
        <v>0</v>
      </c>
      <c r="J408" s="264">
        <f t="shared" si="34"/>
        <v>355049.76856900001</v>
      </c>
      <c r="WZT408" s="265"/>
      <c r="WZU408" s="265"/>
      <c r="WZV408" s="265"/>
      <c r="WZW408" s="265"/>
      <c r="WZX408" s="265"/>
    </row>
    <row r="409" spans="1:16 16244:16248" x14ac:dyDescent="0.2">
      <c r="B409" s="255" t="s">
        <v>129</v>
      </c>
      <c r="C409" s="266">
        <v>352803.00000000006</v>
      </c>
      <c r="D409" s="266">
        <v>0</v>
      </c>
      <c r="E409" s="266">
        <v>0</v>
      </c>
      <c r="F409" s="266">
        <v>352803.00000000006</v>
      </c>
      <c r="G409" s="266">
        <v>352803.00000000006</v>
      </c>
      <c r="H409" s="266">
        <v>0</v>
      </c>
      <c r="I409" s="266">
        <v>0</v>
      </c>
      <c r="J409" s="266">
        <v>352803.00000000006</v>
      </c>
      <c r="L409" s="117"/>
      <c r="M409" s="117"/>
      <c r="N409" s="117"/>
    </row>
    <row r="410" spans="1:16 16244:16248" x14ac:dyDescent="0.2">
      <c r="B410" s="255" t="s">
        <v>125</v>
      </c>
      <c r="C410" s="266">
        <v>907.92048599999998</v>
      </c>
      <c r="D410" s="266">
        <v>0</v>
      </c>
      <c r="E410" s="266">
        <v>0</v>
      </c>
      <c r="F410" s="266">
        <v>907.92048599999998</v>
      </c>
      <c r="G410" s="266">
        <v>907.85281599999996</v>
      </c>
      <c r="H410" s="266">
        <v>0</v>
      </c>
      <c r="I410" s="266">
        <v>0</v>
      </c>
      <c r="J410" s="266">
        <v>907.85281599999996</v>
      </c>
    </row>
    <row r="411" spans="1:16 16244:16248" x14ac:dyDescent="0.2">
      <c r="B411" s="255" t="s">
        <v>126</v>
      </c>
      <c r="C411" s="266">
        <v>727.22555299999999</v>
      </c>
      <c r="D411" s="266">
        <v>0</v>
      </c>
      <c r="E411" s="266">
        <v>0</v>
      </c>
      <c r="F411" s="266">
        <v>727.22555299999999</v>
      </c>
      <c r="G411" s="266">
        <v>727.22555299999999</v>
      </c>
      <c r="H411" s="266">
        <v>0</v>
      </c>
      <c r="I411" s="266">
        <v>0</v>
      </c>
      <c r="J411" s="266">
        <v>727.22555299999999</v>
      </c>
    </row>
    <row r="412" spans="1:16 16244:16248" x14ac:dyDescent="0.2">
      <c r="B412" s="255" t="s">
        <v>128</v>
      </c>
      <c r="C412" s="266">
        <v>600</v>
      </c>
      <c r="D412" s="266">
        <v>0</v>
      </c>
      <c r="E412" s="266">
        <v>0</v>
      </c>
      <c r="F412" s="266">
        <v>600</v>
      </c>
      <c r="G412" s="266">
        <v>600</v>
      </c>
      <c r="H412" s="266">
        <v>0</v>
      </c>
      <c r="I412" s="266">
        <v>0</v>
      </c>
      <c r="J412" s="266">
        <v>600</v>
      </c>
    </row>
    <row r="413" spans="1:16 16244:16248" x14ac:dyDescent="0.2">
      <c r="B413" s="255" t="s">
        <v>13</v>
      </c>
      <c r="C413" s="266">
        <v>7.22</v>
      </c>
      <c r="D413" s="266">
        <v>0</v>
      </c>
      <c r="E413" s="266">
        <v>0</v>
      </c>
      <c r="F413" s="266">
        <v>7.22</v>
      </c>
      <c r="G413" s="266">
        <v>7.22</v>
      </c>
      <c r="H413" s="266">
        <v>0</v>
      </c>
      <c r="I413" s="266">
        <v>0</v>
      </c>
      <c r="J413" s="266">
        <v>7.22</v>
      </c>
    </row>
    <row r="414" spans="1:16 16244:16248" x14ac:dyDescent="0.2">
      <c r="B414" s="255" t="s">
        <v>127</v>
      </c>
      <c r="C414" s="266">
        <v>4.3701999999999996</v>
      </c>
      <c r="D414" s="266">
        <v>0</v>
      </c>
      <c r="E414" s="266">
        <v>0</v>
      </c>
      <c r="F414" s="266">
        <v>4.3701999999999996</v>
      </c>
      <c r="G414" s="266">
        <v>4.3701999999999996</v>
      </c>
      <c r="H414" s="266">
        <v>0</v>
      </c>
      <c r="I414" s="266">
        <v>0</v>
      </c>
      <c r="J414" s="266">
        <v>4.3701999999999996</v>
      </c>
    </row>
    <row r="415" spans="1:16 16244:16248" x14ac:dyDescent="0.2">
      <c r="B415" s="255" t="s">
        <v>585</v>
      </c>
      <c r="C415" s="266">
        <v>0.1</v>
      </c>
      <c r="D415" s="266">
        <v>0</v>
      </c>
      <c r="E415" s="266">
        <v>0</v>
      </c>
      <c r="F415" s="266">
        <v>0.1</v>
      </c>
      <c r="G415" s="266">
        <v>0.1</v>
      </c>
      <c r="H415" s="266">
        <v>0</v>
      </c>
      <c r="I415" s="266">
        <v>0</v>
      </c>
      <c r="J415" s="266">
        <v>0.1</v>
      </c>
    </row>
    <row r="416" spans="1:16 16244:16248" s="263" customFormat="1" x14ac:dyDescent="0.2">
      <c r="A416" s="265"/>
      <c r="B416" s="107" t="s">
        <v>130</v>
      </c>
      <c r="C416" s="264">
        <f>+C406+C408</f>
        <v>1044691.9383370001</v>
      </c>
      <c r="D416" s="264">
        <f t="shared" ref="D416:J416" si="35">+D406+D408</f>
        <v>17.489800000000002</v>
      </c>
      <c r="E416" s="264">
        <f t="shared" si="35"/>
        <v>61324.434197000002</v>
      </c>
      <c r="F416" s="264">
        <f t="shared" si="35"/>
        <v>1106033.8623339999</v>
      </c>
      <c r="G416" s="264">
        <f t="shared" si="35"/>
        <v>1065050.595002</v>
      </c>
      <c r="H416" s="264">
        <f t="shared" si="35"/>
        <v>-5.5101999999999958</v>
      </c>
      <c r="I416" s="264">
        <f t="shared" si="35"/>
        <v>56323.095197000002</v>
      </c>
      <c r="J416" s="264">
        <f t="shared" si="35"/>
        <v>1121368.1799989999</v>
      </c>
      <c r="WZT416" s="265"/>
      <c r="WZU416" s="265"/>
      <c r="WZV416" s="265"/>
      <c r="WZW416" s="265"/>
      <c r="WZX416" s="265"/>
    </row>
    <row r="417" spans="2:10" ht="45" customHeight="1" x14ac:dyDescent="0.2">
      <c r="B417" s="440" t="s">
        <v>708</v>
      </c>
      <c r="C417" s="440"/>
      <c r="D417" s="440"/>
      <c r="E417" s="440"/>
      <c r="F417" s="440"/>
      <c r="G417" s="440"/>
      <c r="H417" s="440"/>
      <c r="I417" s="440"/>
      <c r="J417" s="440"/>
    </row>
    <row r="418" spans="2:10" x14ac:dyDescent="0.2">
      <c r="C418" s="102"/>
      <c r="D418" s="102"/>
      <c r="E418" s="102"/>
      <c r="F418" s="284"/>
      <c r="G418" s="284"/>
      <c r="H418" s="284"/>
      <c r="I418" s="284"/>
      <c r="J418" s="284"/>
    </row>
    <row r="419" spans="2:10" x14ac:dyDescent="0.2">
      <c r="B419" s="265"/>
      <c r="F419" s="102"/>
      <c r="I419" s="1"/>
      <c r="J419" s="122"/>
    </row>
    <row r="420" spans="2:10" x14ac:dyDescent="0.2">
      <c r="B420" s="265"/>
      <c r="C420" s="379"/>
      <c r="D420" s="378"/>
      <c r="E420" s="378"/>
      <c r="F420" s="378"/>
      <c r="G420" s="378"/>
      <c r="H420" s="378"/>
      <c r="I420" s="378"/>
      <c r="J420" s="378"/>
    </row>
    <row r="421" spans="2:10" x14ac:dyDescent="0.2">
      <c r="B421" s="265"/>
      <c r="C421" s="121"/>
      <c r="D421" s="121"/>
      <c r="E421" s="121"/>
      <c r="F421" s="121"/>
      <c r="G421" s="121"/>
      <c r="H421" s="121"/>
      <c r="I421" s="121"/>
      <c r="J421" s="121"/>
    </row>
    <row r="422" spans="2:10" x14ac:dyDescent="0.2">
      <c r="B422" s="265"/>
      <c r="C422" s="283"/>
      <c r="D422" s="283"/>
      <c r="E422" s="283"/>
      <c r="F422" s="283"/>
      <c r="G422" s="283"/>
      <c r="H422" s="283"/>
      <c r="I422" s="283"/>
      <c r="J422" s="283"/>
    </row>
    <row r="424" spans="2:10" x14ac:dyDescent="0.2">
      <c r="B424" s="265"/>
      <c r="C424" s="102"/>
      <c r="D424" s="102"/>
      <c r="E424" s="102"/>
      <c r="G424" s="102"/>
      <c r="H424" s="102"/>
      <c r="I424" s="102"/>
    </row>
  </sheetData>
  <sortState ref="B397:J403">
    <sortCondition descending="1" ref="F397:F403"/>
  </sortState>
  <mergeCells count="5">
    <mergeCell ref="B417:J417"/>
    <mergeCell ref="C2:F2"/>
    <mergeCell ref="G2:J2"/>
    <mergeCell ref="C265:F265"/>
    <mergeCell ref="G265:J265"/>
  </mergeCells>
  <printOptions horizontalCentered="1" verticalCentered="1"/>
  <pageMargins left="0" right="0" top="0" bottom="0" header="0.31496062992125984" footer="0.31496062992125984"/>
  <pageSetup paperSize="9" scale="80" orientation="landscape" r:id="rId1"/>
  <rowBreaks count="9" manualBreakCount="9">
    <brk id="40" max="16383" man="1"/>
    <brk id="100" min="1" max="9" man="1"/>
    <brk id="123" min="1" max="9" man="1"/>
    <brk id="158" min="1" max="9" man="1"/>
    <brk id="226" min="1" max="9" man="1"/>
    <brk id="300" min="1" max="9" man="1"/>
    <brk id="323" min="1" max="9" man="1"/>
    <brk id="361" max="16383" man="1"/>
    <brk id="386" max="16383" man="1"/>
  </rowBreaks>
  <customProperties>
    <customPr name="EpmWorksheetKeyString_GUID" r:id="rId2"/>
  </customProperties>
  <ignoredErrors>
    <ignoredError sqref="C309:J30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zoomScaleNormal="100" workbookViewId="0">
      <selection activeCell="A6" sqref="A6:A39"/>
    </sheetView>
  </sheetViews>
  <sheetFormatPr defaultRowHeight="12.75" x14ac:dyDescent="0.2"/>
  <cols>
    <col min="1" max="1" width="4.7109375" customWidth="1"/>
    <col min="2" max="2" width="56.85546875" customWidth="1"/>
    <col min="3" max="3" width="10.7109375" customWidth="1"/>
    <col min="4" max="4" width="10.85546875" customWidth="1"/>
    <col min="5" max="5" width="11.5703125" customWidth="1"/>
    <col min="6" max="6" width="11.28515625" customWidth="1"/>
    <col min="7" max="7" width="10.7109375" customWidth="1"/>
    <col min="8" max="8" width="11.140625" customWidth="1"/>
  </cols>
  <sheetData>
    <row r="1" spans="2:10" ht="13.5" thickBot="1" x14ac:dyDescent="0.25"/>
    <row r="2" spans="2:10" x14ac:dyDescent="0.2">
      <c r="B2" s="386" t="s">
        <v>619</v>
      </c>
      <c r="C2" s="387"/>
      <c r="D2" s="387"/>
      <c r="E2" s="387"/>
      <c r="F2" s="387"/>
      <c r="G2" s="387"/>
      <c r="H2" s="388"/>
    </row>
    <row r="3" spans="2:10" ht="13.5" thickBot="1" x14ac:dyDescent="0.25">
      <c r="B3" s="389" t="s">
        <v>270</v>
      </c>
      <c r="C3" s="390"/>
      <c r="D3" s="390"/>
      <c r="E3" s="390"/>
      <c r="F3" s="390"/>
      <c r="G3" s="390"/>
      <c r="H3" s="391"/>
    </row>
    <row r="4" spans="2:10" ht="18.75" customHeight="1" x14ac:dyDescent="0.2">
      <c r="B4" s="357" t="s">
        <v>496</v>
      </c>
      <c r="C4" s="450">
        <v>2021</v>
      </c>
      <c r="D4" s="451"/>
      <c r="E4" s="450">
        <v>2022</v>
      </c>
      <c r="F4" s="451"/>
      <c r="G4" s="450">
        <v>2023</v>
      </c>
      <c r="H4" s="451"/>
    </row>
    <row r="5" spans="2:10" ht="23.25" customHeight="1" x14ac:dyDescent="0.2">
      <c r="B5" s="10"/>
      <c r="C5" s="3" t="s">
        <v>298</v>
      </c>
      <c r="D5" s="3" t="s">
        <v>273</v>
      </c>
      <c r="E5" s="3" t="s">
        <v>298</v>
      </c>
      <c r="F5" s="3" t="s">
        <v>273</v>
      </c>
      <c r="G5" s="3" t="s">
        <v>298</v>
      </c>
      <c r="H5" s="3" t="s">
        <v>273</v>
      </c>
      <c r="I5" s="358"/>
      <c r="J5" s="94"/>
    </row>
    <row r="6" spans="2:10" ht="25.5" x14ac:dyDescent="0.2">
      <c r="B6" s="12" t="s">
        <v>854</v>
      </c>
      <c r="C6" s="11">
        <v>2426.4879030000002</v>
      </c>
      <c r="D6" s="11">
        <v>2426.4879030000002</v>
      </c>
      <c r="E6" s="11">
        <v>2493.6781329999999</v>
      </c>
      <c r="F6" s="11">
        <v>2493.6781329999999</v>
      </c>
      <c r="G6" s="11">
        <v>2423.1781329999999</v>
      </c>
      <c r="H6" s="11">
        <v>2423.1781329999999</v>
      </c>
    </row>
    <row r="7" spans="2:10" ht="25.5" x14ac:dyDescent="0.2">
      <c r="B7" s="12" t="s">
        <v>134</v>
      </c>
      <c r="C7" s="11">
        <v>861.17018700000006</v>
      </c>
      <c r="D7" s="11">
        <v>861.649945</v>
      </c>
      <c r="E7" s="11">
        <v>612.36200799999995</v>
      </c>
      <c r="F7" s="11">
        <v>612.34478999999999</v>
      </c>
      <c r="G7" s="11">
        <v>599.34677699999997</v>
      </c>
      <c r="H7" s="11">
        <v>598.72955899999999</v>
      </c>
    </row>
    <row r="8" spans="2:10" x14ac:dyDescent="0.2">
      <c r="B8" s="12" t="s">
        <v>135</v>
      </c>
      <c r="C8" s="11">
        <v>132581.086335</v>
      </c>
      <c r="D8" s="11">
        <v>140901.75462200001</v>
      </c>
      <c r="E8" s="11">
        <v>133392.23115000001</v>
      </c>
      <c r="F8" s="11">
        <v>136949.26691999999</v>
      </c>
      <c r="G8" s="11">
        <v>132238.513301</v>
      </c>
      <c r="H8" s="11">
        <v>134698.32910100001</v>
      </c>
    </row>
    <row r="9" spans="2:10" x14ac:dyDescent="0.2">
      <c r="B9" s="12" t="s">
        <v>136</v>
      </c>
      <c r="C9" s="11">
        <v>63779.598764000002</v>
      </c>
      <c r="D9" s="11">
        <v>63779.598764000002</v>
      </c>
      <c r="E9" s="11">
        <v>73479.271361999999</v>
      </c>
      <c r="F9" s="11">
        <v>73479.271361999999</v>
      </c>
      <c r="G9" s="11">
        <v>78421.34736</v>
      </c>
      <c r="H9" s="11">
        <v>78421.34736</v>
      </c>
    </row>
    <row r="10" spans="2:10" x14ac:dyDescent="0.2">
      <c r="B10" s="12" t="s">
        <v>137</v>
      </c>
      <c r="C10" s="11">
        <v>24336.148467999999</v>
      </c>
      <c r="D10" s="11">
        <v>24391.410400000001</v>
      </c>
      <c r="E10" s="11">
        <v>25064.850645999999</v>
      </c>
      <c r="F10" s="11">
        <v>25071.640292</v>
      </c>
      <c r="G10" s="11">
        <v>22210.331897</v>
      </c>
      <c r="H10" s="11">
        <v>22200.927018999999</v>
      </c>
    </row>
    <row r="11" spans="2:10" x14ac:dyDescent="0.2">
      <c r="B11" s="12" t="s">
        <v>138</v>
      </c>
      <c r="C11" s="11">
        <v>9242.3653560000002</v>
      </c>
      <c r="D11" s="11">
        <v>9277.2450140000001</v>
      </c>
      <c r="E11" s="11">
        <v>9111.6830960000007</v>
      </c>
      <c r="F11" s="11">
        <v>9111.6830960000007</v>
      </c>
      <c r="G11" s="11">
        <v>9212.6476760000005</v>
      </c>
      <c r="H11" s="11">
        <v>9212.6476760000005</v>
      </c>
    </row>
    <row r="12" spans="2:10" x14ac:dyDescent="0.2">
      <c r="B12" s="12" t="s">
        <v>139</v>
      </c>
      <c r="C12" s="11">
        <v>12147.348454999999</v>
      </c>
      <c r="D12" s="11">
        <v>12184.000233000001</v>
      </c>
      <c r="E12" s="11">
        <v>12068.921321</v>
      </c>
      <c r="F12" s="11">
        <v>12057.090343</v>
      </c>
      <c r="G12" s="11">
        <v>11891.006116</v>
      </c>
      <c r="H12" s="11">
        <v>11866.540346</v>
      </c>
    </row>
    <row r="13" spans="2:10" x14ac:dyDescent="0.2">
      <c r="B13" s="12" t="s">
        <v>140</v>
      </c>
      <c r="C13" s="11">
        <v>6291.6749360000003</v>
      </c>
      <c r="D13" s="11">
        <v>6785.7731110000004</v>
      </c>
      <c r="E13" s="11">
        <v>5107.8283810000003</v>
      </c>
      <c r="F13" s="11">
        <v>5107.8283810000003</v>
      </c>
      <c r="G13" s="11">
        <v>3650.6079530000002</v>
      </c>
      <c r="H13" s="11">
        <v>3650.6079530000002</v>
      </c>
    </row>
    <row r="14" spans="2:10" x14ac:dyDescent="0.2">
      <c r="B14" s="12" t="s">
        <v>141</v>
      </c>
      <c r="C14" s="11">
        <v>1699.745009</v>
      </c>
      <c r="D14" s="11">
        <v>1707.30666</v>
      </c>
      <c r="E14" s="11">
        <v>934.44600100000002</v>
      </c>
      <c r="F14" s="11">
        <v>934.44600100000002</v>
      </c>
      <c r="G14" s="11">
        <v>1119.2981460000001</v>
      </c>
      <c r="H14" s="11">
        <v>1119.2981460000001</v>
      </c>
    </row>
    <row r="15" spans="2:10" x14ac:dyDescent="0.2">
      <c r="B15" s="12" t="s">
        <v>142</v>
      </c>
      <c r="C15" s="11">
        <v>326.67904800000002</v>
      </c>
      <c r="D15" s="11">
        <v>326.68244800000002</v>
      </c>
      <c r="E15" s="11">
        <v>426.01701800000001</v>
      </c>
      <c r="F15" s="11">
        <v>426.01735500000001</v>
      </c>
      <c r="G15" s="11">
        <v>388.654383</v>
      </c>
      <c r="H15" s="11">
        <v>388.654383</v>
      </c>
    </row>
    <row r="16" spans="2:10" x14ac:dyDescent="0.2">
      <c r="B16" s="12" t="s">
        <v>911</v>
      </c>
      <c r="C16" s="11">
        <v>38294.914834000003</v>
      </c>
      <c r="D16" s="11">
        <v>63027.319486</v>
      </c>
      <c r="E16" s="11">
        <v>31746.056121000001</v>
      </c>
      <c r="F16" s="11">
        <v>38786.473343999998</v>
      </c>
      <c r="G16" s="11">
        <v>28751.084439999999</v>
      </c>
      <c r="H16" s="11">
        <v>41297.698838999997</v>
      </c>
    </row>
    <row r="17" spans="2:8" x14ac:dyDescent="0.2">
      <c r="B17" s="12" t="s">
        <v>144</v>
      </c>
      <c r="C17" s="11">
        <v>44.800058999999997</v>
      </c>
      <c r="D17" s="11">
        <v>44.790872</v>
      </c>
      <c r="E17" s="11">
        <v>42.458356999999999</v>
      </c>
      <c r="F17" s="11">
        <v>42.458356999999999</v>
      </c>
      <c r="G17" s="11">
        <v>42.334293000000002</v>
      </c>
      <c r="H17" s="11">
        <v>42.334293000000002</v>
      </c>
    </row>
    <row r="18" spans="2:8" x14ac:dyDescent="0.2">
      <c r="B18" s="12" t="s">
        <v>912</v>
      </c>
      <c r="C18" s="11">
        <v>15413.012166</v>
      </c>
      <c r="D18" s="11">
        <v>15657.026986999999</v>
      </c>
      <c r="E18" s="11">
        <v>14585.776716</v>
      </c>
      <c r="F18" s="11">
        <v>14568.756944000001</v>
      </c>
      <c r="G18" s="11">
        <v>11962.536649</v>
      </c>
      <c r="H18" s="11">
        <v>11946.541289999999</v>
      </c>
    </row>
    <row r="19" spans="2:8" x14ac:dyDescent="0.2">
      <c r="B19" s="12" t="s">
        <v>146</v>
      </c>
      <c r="C19" s="11">
        <v>4706.6591060000001</v>
      </c>
      <c r="D19" s="11">
        <v>5246.9659819999997</v>
      </c>
      <c r="E19" s="11">
        <v>5397.4056</v>
      </c>
      <c r="F19" s="11">
        <v>4910.2490699999998</v>
      </c>
      <c r="G19" s="11">
        <v>5263.4566530000002</v>
      </c>
      <c r="H19" s="11">
        <v>4810.1342119999999</v>
      </c>
    </row>
    <row r="20" spans="2:8" x14ac:dyDescent="0.2">
      <c r="B20" s="12" t="s">
        <v>147</v>
      </c>
      <c r="C20" s="11">
        <v>1017.641126</v>
      </c>
      <c r="D20" s="11">
        <v>1037.144166</v>
      </c>
      <c r="E20" s="11">
        <v>1038.9248439999999</v>
      </c>
      <c r="F20" s="11">
        <v>1054.9248439999999</v>
      </c>
      <c r="G20" s="11">
        <v>758.19694000000004</v>
      </c>
      <c r="H20" s="11">
        <v>758.19694000000004</v>
      </c>
    </row>
    <row r="21" spans="2:8" ht="25.5" x14ac:dyDescent="0.2">
      <c r="B21" s="12" t="s">
        <v>148</v>
      </c>
      <c r="C21" s="11">
        <v>871.75270799999998</v>
      </c>
      <c r="D21" s="11">
        <v>871.75270799999998</v>
      </c>
      <c r="E21" s="11">
        <v>316.05273599999998</v>
      </c>
      <c r="F21" s="11">
        <v>316.05273599999998</v>
      </c>
      <c r="G21" s="11">
        <v>309.45273600000002</v>
      </c>
      <c r="H21" s="11">
        <v>309.45273600000002</v>
      </c>
    </row>
    <row r="22" spans="2:8" x14ac:dyDescent="0.2">
      <c r="B22" s="12" t="s">
        <v>149</v>
      </c>
      <c r="C22" s="11">
        <v>4254.9818830000004</v>
      </c>
      <c r="D22" s="11">
        <v>4329.89347</v>
      </c>
      <c r="E22" s="11">
        <v>4403.3844870000003</v>
      </c>
      <c r="F22" s="11">
        <v>4403.8931769999999</v>
      </c>
      <c r="G22" s="11">
        <v>4136.5992489999999</v>
      </c>
      <c r="H22" s="11">
        <v>4086.5992489999999</v>
      </c>
    </row>
    <row r="23" spans="2:8" x14ac:dyDescent="0.2">
      <c r="B23" s="12" t="s">
        <v>150</v>
      </c>
      <c r="C23" s="11">
        <v>2899.7934890000001</v>
      </c>
      <c r="D23" s="11">
        <v>3369.7191939999998</v>
      </c>
      <c r="E23" s="11">
        <v>3057.971556</v>
      </c>
      <c r="F23" s="11">
        <v>3136.6107390000002</v>
      </c>
      <c r="G23" s="11">
        <v>2975.6477679999998</v>
      </c>
      <c r="H23" s="11">
        <v>2979.0746210000002</v>
      </c>
    </row>
    <row r="24" spans="2:8" x14ac:dyDescent="0.2">
      <c r="B24" s="12" t="s">
        <v>151</v>
      </c>
      <c r="C24" s="11">
        <v>669.256711</v>
      </c>
      <c r="D24" s="11">
        <v>674.256711</v>
      </c>
      <c r="E24" s="11">
        <v>403.44545799999997</v>
      </c>
      <c r="F24" s="11">
        <v>403.44545799999997</v>
      </c>
      <c r="G24" s="11">
        <v>182.216193</v>
      </c>
      <c r="H24" s="11">
        <v>182.216193</v>
      </c>
    </row>
    <row r="25" spans="2:8" x14ac:dyDescent="0.2">
      <c r="B25" s="12" t="s">
        <v>152</v>
      </c>
      <c r="C25" s="11">
        <v>2559.944184</v>
      </c>
      <c r="D25" s="11">
        <v>2628.9703939999999</v>
      </c>
      <c r="E25" s="11">
        <v>1431.025918</v>
      </c>
      <c r="F25" s="11">
        <v>1431.0259719999999</v>
      </c>
      <c r="G25" s="11">
        <v>1401.3693929999999</v>
      </c>
      <c r="H25" s="11">
        <v>1401.3693929999999</v>
      </c>
    </row>
    <row r="26" spans="2:8" x14ac:dyDescent="0.2">
      <c r="B26" s="12" t="s">
        <v>913</v>
      </c>
      <c r="C26" s="11">
        <v>2680.0595840000001</v>
      </c>
      <c r="D26" s="11">
        <v>2815.9883789999999</v>
      </c>
      <c r="E26" s="11">
        <v>2221.9750039999999</v>
      </c>
      <c r="F26" s="11">
        <v>2221.9750039999999</v>
      </c>
      <c r="G26" s="11">
        <v>2103.4385320000001</v>
      </c>
      <c r="H26" s="11">
        <v>2103.3706299999999</v>
      </c>
    </row>
    <row r="27" spans="2:8" x14ac:dyDescent="0.2">
      <c r="B27" s="12" t="s">
        <v>154</v>
      </c>
      <c r="C27" s="11">
        <v>50423.647814999997</v>
      </c>
      <c r="D27" s="11">
        <v>50923.647814999997</v>
      </c>
      <c r="E27" s="11">
        <v>47955.527245999998</v>
      </c>
      <c r="F27" s="11">
        <v>47955.527245999998</v>
      </c>
      <c r="G27" s="11">
        <v>46648.505256999997</v>
      </c>
      <c r="H27" s="11">
        <v>46648.505256999997</v>
      </c>
    </row>
    <row r="28" spans="2:8" x14ac:dyDescent="0.2">
      <c r="B28" s="12" t="s">
        <v>155</v>
      </c>
      <c r="C28" s="11">
        <v>9827.1354420000007</v>
      </c>
      <c r="D28" s="11">
        <v>9927.1354420000007</v>
      </c>
      <c r="E28" s="11">
        <v>9912.6025530000006</v>
      </c>
      <c r="F28" s="11">
        <v>9912.6025530000006</v>
      </c>
      <c r="G28" s="11">
        <v>10058.701752000001</v>
      </c>
      <c r="H28" s="11">
        <v>10058.701752000001</v>
      </c>
    </row>
    <row r="29" spans="2:8" x14ac:dyDescent="0.2">
      <c r="B29" s="12" t="s">
        <v>156</v>
      </c>
      <c r="C29" s="11">
        <v>45779.928022</v>
      </c>
      <c r="D29" s="11">
        <v>45785.437377000002</v>
      </c>
      <c r="E29" s="11">
        <v>43577.718449</v>
      </c>
      <c r="F29" s="11">
        <v>43577.718449</v>
      </c>
      <c r="G29" s="11">
        <v>44097.562684999997</v>
      </c>
      <c r="H29" s="11">
        <v>44067.562684999997</v>
      </c>
    </row>
    <row r="30" spans="2:8" x14ac:dyDescent="0.2">
      <c r="B30" s="12" t="s">
        <v>157</v>
      </c>
      <c r="C30" s="11">
        <v>109226.926641</v>
      </c>
      <c r="D30" s="11">
        <v>109226.926641</v>
      </c>
      <c r="E30" s="11">
        <v>106855.660739</v>
      </c>
      <c r="F30" s="11">
        <v>106851.360739</v>
      </c>
      <c r="G30" s="11">
        <v>109970.360732</v>
      </c>
      <c r="H30" s="11">
        <v>109970.360732</v>
      </c>
    </row>
    <row r="31" spans="2:8" x14ac:dyDescent="0.2">
      <c r="B31" s="12" t="s">
        <v>158</v>
      </c>
      <c r="C31" s="11">
        <v>20287.312172000002</v>
      </c>
      <c r="D31" s="11">
        <v>21293.737928999999</v>
      </c>
      <c r="E31" s="11">
        <v>8210.8177880000003</v>
      </c>
      <c r="F31" s="11">
        <v>8709.5375970000005</v>
      </c>
      <c r="G31" s="11">
        <v>7810.3632349999998</v>
      </c>
      <c r="H31" s="11">
        <v>8399.5991969999995</v>
      </c>
    </row>
    <row r="32" spans="2:8" x14ac:dyDescent="0.2">
      <c r="B32" s="12" t="s">
        <v>159</v>
      </c>
      <c r="C32" s="11">
        <v>3180.8063179999999</v>
      </c>
      <c r="D32" s="11">
        <v>3211.7565359999999</v>
      </c>
      <c r="E32" s="11">
        <v>3170.3046319999999</v>
      </c>
      <c r="F32" s="11">
        <v>3170.3046319999999</v>
      </c>
      <c r="G32" s="11">
        <v>3142.8202930000002</v>
      </c>
      <c r="H32" s="11">
        <v>3141.8202930000002</v>
      </c>
    </row>
    <row r="33" spans="2:8" x14ac:dyDescent="0.2">
      <c r="B33" s="12" t="s">
        <v>160</v>
      </c>
      <c r="C33" s="11">
        <v>10192.667975</v>
      </c>
      <c r="D33" s="11">
        <v>3064.6679749999998</v>
      </c>
      <c r="E33" s="11">
        <v>11703.867974999999</v>
      </c>
      <c r="F33" s="11">
        <v>3223.6679749999998</v>
      </c>
      <c r="G33" s="11">
        <v>9128.3949749999992</v>
      </c>
      <c r="H33" s="11">
        <v>1089.5679749999999</v>
      </c>
    </row>
    <row r="34" spans="2:8" ht="26.25" customHeight="1" x14ac:dyDescent="0.2">
      <c r="B34" s="12" t="s">
        <v>463</v>
      </c>
      <c r="C34" s="11">
        <v>96942.068828999996</v>
      </c>
      <c r="D34" s="11">
        <v>100225.971513</v>
      </c>
      <c r="E34" s="11">
        <v>97020.420618999997</v>
      </c>
      <c r="F34" s="11">
        <v>97698.323396000007</v>
      </c>
      <c r="G34" s="11">
        <v>94090.343366000001</v>
      </c>
      <c r="H34" s="11">
        <v>94596.967132999998</v>
      </c>
    </row>
    <row r="35" spans="2:8" x14ac:dyDescent="0.2">
      <c r="B35" s="12" t="s">
        <v>161</v>
      </c>
      <c r="C35" s="11">
        <v>1107.6382880000001</v>
      </c>
      <c r="D35" s="11">
        <v>1125.0422900000001</v>
      </c>
      <c r="E35" s="11">
        <v>974.42199500000004</v>
      </c>
      <c r="F35" s="11">
        <v>974.42199500000004</v>
      </c>
      <c r="G35" s="11">
        <v>763.72199499999999</v>
      </c>
      <c r="H35" s="11">
        <v>763.28968599999996</v>
      </c>
    </row>
    <row r="36" spans="2:8" x14ac:dyDescent="0.2">
      <c r="B36" s="12" t="s">
        <v>162</v>
      </c>
      <c r="C36" s="11">
        <v>158.01446000000001</v>
      </c>
      <c r="D36" s="11">
        <v>159.77745999999999</v>
      </c>
      <c r="E36" s="11">
        <v>62.640988999999998</v>
      </c>
      <c r="F36" s="11">
        <v>62.639999000000003</v>
      </c>
      <c r="G36" s="11">
        <v>46.751736999999999</v>
      </c>
      <c r="H36" s="11">
        <v>46.751736999999999</v>
      </c>
    </row>
    <row r="37" spans="2:8" x14ac:dyDescent="0.2">
      <c r="B37" s="12" t="s">
        <v>163</v>
      </c>
      <c r="C37" s="11">
        <v>4010.1967800000002</v>
      </c>
      <c r="D37" s="11">
        <v>4010.9941610000001</v>
      </c>
      <c r="E37" s="11">
        <v>3870.2417169999999</v>
      </c>
      <c r="F37" s="11">
        <v>3857.3865099999998</v>
      </c>
      <c r="G37" s="11">
        <v>3689.0430510000001</v>
      </c>
      <c r="H37" s="11">
        <v>3688.6568069999998</v>
      </c>
    </row>
    <row r="38" spans="2:8" x14ac:dyDescent="0.2">
      <c r="B38" s="12" t="s">
        <v>164</v>
      </c>
      <c r="C38" s="11">
        <v>19050.124312</v>
      </c>
      <c r="D38" s="11">
        <v>25350.124312</v>
      </c>
      <c r="E38" s="11">
        <v>22396.975147000001</v>
      </c>
      <c r="F38" s="11">
        <v>28670.095152000002</v>
      </c>
      <c r="G38" s="11">
        <v>22044.008468</v>
      </c>
      <c r="H38" s="11">
        <v>29897.128473000001</v>
      </c>
    </row>
    <row r="39" spans="2:8" x14ac:dyDescent="0.2">
      <c r="B39" s="13" t="s">
        <v>165</v>
      </c>
      <c r="C39" s="11">
        <v>363405.82020000002</v>
      </c>
      <c r="D39" s="11">
        <v>363535.80665699998</v>
      </c>
      <c r="E39" s="11">
        <v>350373.6202</v>
      </c>
      <c r="F39" s="11">
        <v>350373.6202</v>
      </c>
      <c r="G39" s="11">
        <v>434502.02020000003</v>
      </c>
      <c r="H39" s="11">
        <v>434502.02020000003</v>
      </c>
    </row>
    <row r="40" spans="2:8" x14ac:dyDescent="0.2">
      <c r="B40" s="4" t="s">
        <v>132</v>
      </c>
      <c r="C40" s="5">
        <f>SUM(C6:C39)</f>
        <v>1060697.4075649998</v>
      </c>
      <c r="D40" s="5">
        <f t="shared" ref="D40:H40" si="0">SUM(D6:D39)</f>
        <v>1100186.7635570001</v>
      </c>
      <c r="E40" s="5">
        <f t="shared" si="0"/>
        <v>1033420.5859620001</v>
      </c>
      <c r="F40" s="5">
        <f t="shared" si="0"/>
        <v>1042556.338761</v>
      </c>
      <c r="G40" s="5">
        <f t="shared" si="0"/>
        <v>1106033.8623339999</v>
      </c>
      <c r="H40" s="5">
        <f t="shared" si="0"/>
        <v>1121368.1799990002</v>
      </c>
    </row>
    <row r="41" spans="2:8" x14ac:dyDescent="0.2">
      <c r="C41" s="7"/>
      <c r="D41" s="7"/>
      <c r="E41" s="7"/>
      <c r="F41" s="7"/>
      <c r="G41" s="7"/>
      <c r="H41" s="7"/>
    </row>
    <row r="42" spans="2:8" x14ac:dyDescent="0.2">
      <c r="C42" s="309"/>
      <c r="D42" s="309"/>
      <c r="E42" s="309"/>
      <c r="F42" s="309"/>
      <c r="G42" s="309"/>
      <c r="H42" s="309"/>
    </row>
    <row r="43" spans="2:8" x14ac:dyDescent="0.2">
      <c r="C43" s="7"/>
      <c r="D43" s="7"/>
      <c r="E43" s="7"/>
      <c r="F43" s="7"/>
      <c r="G43" s="7"/>
      <c r="H43" s="7"/>
    </row>
    <row r="44" spans="2:8" x14ac:dyDescent="0.2">
      <c r="C44" s="7"/>
      <c r="D44" s="7"/>
      <c r="E44" s="7"/>
      <c r="F44" s="7"/>
      <c r="G44" s="7"/>
      <c r="H44" s="7"/>
    </row>
    <row r="45" spans="2:8" x14ac:dyDescent="0.2">
      <c r="C45" s="7"/>
      <c r="D45" s="7"/>
      <c r="E45" s="7"/>
      <c r="F45" s="7"/>
      <c r="G45" s="7"/>
      <c r="H45" s="7"/>
    </row>
    <row r="46" spans="2:8" x14ac:dyDescent="0.2">
      <c r="C46" s="7"/>
      <c r="D46" s="7"/>
      <c r="E46" s="7"/>
      <c r="F46" s="7"/>
      <c r="G46" s="7"/>
      <c r="H46" s="7"/>
    </row>
  </sheetData>
  <sortState ref="A6:H39">
    <sortCondition ref="A6:A39"/>
  </sortState>
  <mergeCells count="5">
    <mergeCell ref="C4:D4"/>
    <mergeCell ref="E4:F4"/>
    <mergeCell ref="G4:H4"/>
    <mergeCell ref="B2:H2"/>
    <mergeCell ref="B3:H3"/>
  </mergeCells>
  <printOptions horizontalCentered="1" verticalCentered="1"/>
  <pageMargins left="0" right="0" top="0" bottom="0" header="0.31496062992125984" footer="0.31496062992125984"/>
  <pageSetup paperSize="9" scale="80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9"/>
  <sheetViews>
    <sheetView zoomScaleNormal="100" zoomScalePageLayoutView="60" workbookViewId="0">
      <selection activeCell="F4" sqref="F4:F5"/>
    </sheetView>
  </sheetViews>
  <sheetFormatPr defaultRowHeight="12.75" x14ac:dyDescent="0.2"/>
  <cols>
    <col min="1" max="1" width="44" style="111" customWidth="1"/>
    <col min="2" max="2" width="45.7109375" customWidth="1"/>
    <col min="3" max="3" width="11.140625" customWidth="1"/>
    <col min="4" max="4" width="12.5703125" customWidth="1"/>
    <col min="5" max="5" width="9.7109375" customWidth="1"/>
    <col min="6" max="7" width="11.140625" customWidth="1"/>
    <col min="8" max="8" width="11.7109375" customWidth="1"/>
    <col min="9" max="9" width="8.5703125" customWidth="1"/>
    <col min="10" max="10" width="11.140625" customWidth="1"/>
  </cols>
  <sheetData>
    <row r="2" spans="1:10" ht="13.5" thickBot="1" x14ac:dyDescent="0.25"/>
    <row r="3" spans="1:10" x14ac:dyDescent="0.2">
      <c r="A3" s="467" t="s">
        <v>299</v>
      </c>
      <c r="B3" s="470" t="s">
        <v>300</v>
      </c>
      <c r="C3" s="473" t="s">
        <v>567</v>
      </c>
      <c r="D3" s="474"/>
      <c r="E3" s="474"/>
      <c r="F3" s="475"/>
      <c r="G3" s="473" t="s">
        <v>568</v>
      </c>
      <c r="H3" s="474"/>
      <c r="I3" s="474"/>
      <c r="J3" s="476"/>
    </row>
    <row r="4" spans="1:10" ht="12.75" customHeight="1" x14ac:dyDescent="0.2">
      <c r="A4" s="468"/>
      <c r="B4" s="471"/>
      <c r="C4" s="462" t="s">
        <v>610</v>
      </c>
      <c r="D4" s="464" t="s">
        <v>707</v>
      </c>
      <c r="E4" s="462" t="s">
        <v>498</v>
      </c>
      <c r="F4" s="465" t="s">
        <v>611</v>
      </c>
      <c r="G4" s="462" t="s">
        <v>610</v>
      </c>
      <c r="H4" s="464" t="s">
        <v>707</v>
      </c>
      <c r="I4" s="462" t="s">
        <v>498</v>
      </c>
      <c r="J4" s="465" t="s">
        <v>612</v>
      </c>
    </row>
    <row r="5" spans="1:10" ht="82.5" customHeight="1" thickBot="1" x14ac:dyDescent="0.25">
      <c r="A5" s="469"/>
      <c r="B5" s="472"/>
      <c r="C5" s="463"/>
      <c r="D5" s="463"/>
      <c r="E5" s="463"/>
      <c r="F5" s="466"/>
      <c r="G5" s="463"/>
      <c r="H5" s="463"/>
      <c r="I5" s="463"/>
      <c r="J5" s="466"/>
    </row>
    <row r="6" spans="1:10" ht="12.75" customHeight="1" x14ac:dyDescent="0.2">
      <c r="A6" s="454" t="s">
        <v>854</v>
      </c>
      <c r="B6" s="18" t="s">
        <v>256</v>
      </c>
      <c r="C6" s="17">
        <v>1745.011671</v>
      </c>
      <c r="D6" s="17">
        <v>0</v>
      </c>
      <c r="E6" s="17">
        <v>0</v>
      </c>
      <c r="F6" s="17">
        <v>1745.011671</v>
      </c>
      <c r="G6" s="17">
        <v>1745.011671</v>
      </c>
      <c r="H6" s="17">
        <v>0</v>
      </c>
      <c r="I6" s="17">
        <v>0</v>
      </c>
      <c r="J6" s="17">
        <v>1745.011671</v>
      </c>
    </row>
    <row r="7" spans="1:10" x14ac:dyDescent="0.2">
      <c r="A7" s="456"/>
      <c r="B7" s="16" t="s">
        <v>253</v>
      </c>
      <c r="C7" s="14">
        <v>618.576232</v>
      </c>
      <c r="D7" s="194">
        <v>0</v>
      </c>
      <c r="E7" s="14">
        <v>62.9</v>
      </c>
      <c r="F7" s="14">
        <v>681.47623199999998</v>
      </c>
      <c r="G7" s="14">
        <v>618.576232</v>
      </c>
      <c r="H7" s="194">
        <v>0</v>
      </c>
      <c r="I7" s="14">
        <v>62.9</v>
      </c>
      <c r="J7" s="14">
        <v>681.47623199999998</v>
      </c>
    </row>
    <row r="8" spans="1:10" x14ac:dyDescent="0.2">
      <c r="A8" s="452" t="s">
        <v>301</v>
      </c>
      <c r="B8" s="453"/>
      <c r="C8" s="15">
        <f>C6+C7</f>
        <v>2363.5879030000001</v>
      </c>
      <c r="D8" s="15">
        <f t="shared" ref="D8:J8" si="0">D6+D7</f>
        <v>0</v>
      </c>
      <c r="E8" s="15">
        <f t="shared" si="0"/>
        <v>62.9</v>
      </c>
      <c r="F8" s="15">
        <f t="shared" si="0"/>
        <v>2426.4879030000002</v>
      </c>
      <c r="G8" s="15">
        <f t="shared" si="0"/>
        <v>2363.5879030000001</v>
      </c>
      <c r="H8" s="15">
        <f t="shared" si="0"/>
        <v>0</v>
      </c>
      <c r="I8" s="15">
        <f t="shared" si="0"/>
        <v>62.9</v>
      </c>
      <c r="J8" s="15">
        <f t="shared" si="0"/>
        <v>2426.4879030000002</v>
      </c>
    </row>
    <row r="9" spans="1:10" ht="38.25" x14ac:dyDescent="0.2">
      <c r="A9" s="193" t="s">
        <v>134</v>
      </c>
      <c r="B9" s="18" t="s">
        <v>586</v>
      </c>
      <c r="C9" s="17">
        <v>857.16259300000002</v>
      </c>
      <c r="D9" s="17">
        <v>0</v>
      </c>
      <c r="E9" s="17">
        <v>4.0075940000000001</v>
      </c>
      <c r="F9" s="17">
        <v>861.17018700000006</v>
      </c>
      <c r="G9" s="17">
        <v>857.64235099999996</v>
      </c>
      <c r="H9" s="17">
        <v>0</v>
      </c>
      <c r="I9" s="17">
        <v>4.0075940000000001</v>
      </c>
      <c r="J9" s="103">
        <v>861.649945</v>
      </c>
    </row>
    <row r="10" spans="1:10" x14ac:dyDescent="0.2">
      <c r="A10" s="452" t="s">
        <v>301</v>
      </c>
      <c r="B10" s="453"/>
      <c r="C10" s="15">
        <v>857.16259300000002</v>
      </c>
      <c r="D10" s="15">
        <v>0</v>
      </c>
      <c r="E10" s="15">
        <v>4.0075940000000001</v>
      </c>
      <c r="F10" s="15">
        <v>861.17018700000006</v>
      </c>
      <c r="G10" s="15">
        <v>857.64235099999996</v>
      </c>
      <c r="H10" s="15">
        <v>0</v>
      </c>
      <c r="I10" s="15">
        <v>4.0075940000000001</v>
      </c>
      <c r="J10" s="15">
        <v>861.649945</v>
      </c>
    </row>
    <row r="11" spans="1:10" ht="25.5" x14ac:dyDescent="0.2">
      <c r="A11" s="458" t="s">
        <v>135</v>
      </c>
      <c r="B11" s="18" t="s">
        <v>436</v>
      </c>
      <c r="C11" s="17">
        <v>30522.807679000001</v>
      </c>
      <c r="D11" s="17">
        <v>0</v>
      </c>
      <c r="E11" s="17">
        <v>200</v>
      </c>
      <c r="F11" s="17">
        <v>30722.807679000001</v>
      </c>
      <c r="G11" s="17">
        <v>30553.841679000001</v>
      </c>
      <c r="H11" s="17">
        <v>0</v>
      </c>
      <c r="I11" s="17">
        <v>200</v>
      </c>
      <c r="J11" s="103">
        <v>30753.841679000001</v>
      </c>
    </row>
    <row r="12" spans="1:10" ht="25.5" x14ac:dyDescent="0.2">
      <c r="A12" s="455"/>
      <c r="B12" s="16" t="s">
        <v>260</v>
      </c>
      <c r="C12" s="14">
        <v>80095</v>
      </c>
      <c r="D12" s="194">
        <v>-633.29999999999995</v>
      </c>
      <c r="E12" s="14">
        <v>2139.6198060000002</v>
      </c>
      <c r="F12" s="14">
        <v>81601.319806</v>
      </c>
      <c r="G12" s="14">
        <v>88148.585412</v>
      </c>
      <c r="H12" s="194">
        <v>-633.29999999999995</v>
      </c>
      <c r="I12" s="14">
        <v>2139.6198060000002</v>
      </c>
      <c r="J12" s="104">
        <v>89654.905218</v>
      </c>
    </row>
    <row r="13" spans="1:10" ht="25.5" x14ac:dyDescent="0.2">
      <c r="A13" s="455"/>
      <c r="B13" s="16" t="s">
        <v>438</v>
      </c>
      <c r="C13" s="14">
        <v>13910.385253</v>
      </c>
      <c r="D13" s="194">
        <v>-24.6</v>
      </c>
      <c r="E13" s="14">
        <v>1581.688361</v>
      </c>
      <c r="F13" s="14">
        <v>15467.473614</v>
      </c>
      <c r="G13" s="14">
        <v>13910.344811999999</v>
      </c>
      <c r="H13" s="194">
        <v>-24.6</v>
      </c>
      <c r="I13" s="14">
        <v>1581.688361</v>
      </c>
      <c r="J13" s="104">
        <v>15467.433172999999</v>
      </c>
    </row>
    <row r="14" spans="1:10" x14ac:dyDescent="0.2">
      <c r="A14" s="455"/>
      <c r="B14" s="18" t="s">
        <v>259</v>
      </c>
      <c r="C14" s="17">
        <v>2538.7936669999999</v>
      </c>
      <c r="D14" s="17">
        <v>0</v>
      </c>
      <c r="E14" s="17">
        <v>0</v>
      </c>
      <c r="F14" s="17">
        <v>2538.7936669999999</v>
      </c>
      <c r="G14" s="17">
        <v>2538.7936669999999</v>
      </c>
      <c r="H14" s="17">
        <v>0</v>
      </c>
      <c r="I14" s="17">
        <v>0</v>
      </c>
      <c r="J14" s="103">
        <v>2538.7936669999999</v>
      </c>
    </row>
    <row r="15" spans="1:10" x14ac:dyDescent="0.2">
      <c r="A15" s="455"/>
      <c r="B15" s="16" t="s">
        <v>191</v>
      </c>
      <c r="C15" s="14">
        <v>35.271935999999997</v>
      </c>
      <c r="D15" s="194">
        <v>0</v>
      </c>
      <c r="E15" s="14">
        <v>3.6323000000000001E-2</v>
      </c>
      <c r="F15" s="14">
        <v>35.308259</v>
      </c>
      <c r="G15" s="14">
        <v>35.271935999999997</v>
      </c>
      <c r="H15" s="194">
        <v>0</v>
      </c>
      <c r="I15" s="14">
        <v>3.6323000000000001E-2</v>
      </c>
      <c r="J15" s="104">
        <v>35.308259</v>
      </c>
    </row>
    <row r="16" spans="1:10" ht="25.5" x14ac:dyDescent="0.2">
      <c r="A16" s="455"/>
      <c r="B16" s="18" t="s">
        <v>437</v>
      </c>
      <c r="C16" s="17">
        <v>70.720043000000004</v>
      </c>
      <c r="D16" s="17">
        <v>0</v>
      </c>
      <c r="E16" s="17">
        <v>0.20205899999999999</v>
      </c>
      <c r="F16" s="17">
        <v>70.922101999999995</v>
      </c>
      <c r="G16" s="17">
        <v>70.720043000000004</v>
      </c>
      <c r="H16" s="17">
        <v>0</v>
      </c>
      <c r="I16" s="17">
        <v>0.20205899999999999</v>
      </c>
      <c r="J16" s="103">
        <v>70.922101999999995</v>
      </c>
    </row>
    <row r="17" spans="1:10" x14ac:dyDescent="0.2">
      <c r="A17" s="455"/>
      <c r="B17" s="16" t="s">
        <v>261</v>
      </c>
      <c r="C17" s="14">
        <v>2015.3212080000001</v>
      </c>
      <c r="D17" s="194">
        <v>0</v>
      </c>
      <c r="E17" s="14">
        <v>129.13999999999999</v>
      </c>
      <c r="F17" s="14">
        <v>2144.4612080000002</v>
      </c>
      <c r="G17" s="14">
        <v>2251.4105239999999</v>
      </c>
      <c r="H17" s="194">
        <v>0</v>
      </c>
      <c r="I17" s="14">
        <v>129.13999999999999</v>
      </c>
      <c r="J17" s="104">
        <v>2380.5505240000002</v>
      </c>
    </row>
    <row r="18" spans="1:10" x14ac:dyDescent="0.2">
      <c r="A18" s="452" t="s">
        <v>301</v>
      </c>
      <c r="B18" s="453"/>
      <c r="C18" s="15">
        <f>SUM(C11:C17)</f>
        <v>129188.299786</v>
      </c>
      <c r="D18" s="15">
        <f t="shared" ref="D18:J18" si="1">SUM(D11:D17)</f>
        <v>-657.9</v>
      </c>
      <c r="E18" s="15">
        <f t="shared" si="1"/>
        <v>4050.686549</v>
      </c>
      <c r="F18" s="15">
        <f t="shared" si="1"/>
        <v>132581.086335</v>
      </c>
      <c r="G18" s="15">
        <f t="shared" si="1"/>
        <v>137508.96807300003</v>
      </c>
      <c r="H18" s="15">
        <f t="shared" si="1"/>
        <v>-657.9</v>
      </c>
      <c r="I18" s="15">
        <f t="shared" si="1"/>
        <v>4050.686549</v>
      </c>
      <c r="J18" s="15">
        <f t="shared" si="1"/>
        <v>140901.75462200001</v>
      </c>
    </row>
    <row r="19" spans="1:10" x14ac:dyDescent="0.2">
      <c r="A19" s="458" t="s">
        <v>136</v>
      </c>
      <c r="B19" s="18" t="s">
        <v>200</v>
      </c>
      <c r="C19" s="17">
        <v>3.9542290000000002</v>
      </c>
      <c r="D19" s="17">
        <v>0</v>
      </c>
      <c r="E19" s="17">
        <v>0</v>
      </c>
      <c r="F19" s="17">
        <v>3.9542290000000002</v>
      </c>
      <c r="G19" s="17">
        <v>3.9542290000000002</v>
      </c>
      <c r="H19" s="17">
        <v>0</v>
      </c>
      <c r="I19" s="17">
        <v>0</v>
      </c>
      <c r="J19" s="103">
        <v>3.9542290000000002</v>
      </c>
    </row>
    <row r="20" spans="1:10" x14ac:dyDescent="0.2">
      <c r="A20" s="455"/>
      <c r="B20" s="16" t="s">
        <v>193</v>
      </c>
      <c r="C20" s="14">
        <v>1089.0666759999999</v>
      </c>
      <c r="D20" s="194">
        <v>0</v>
      </c>
      <c r="E20" s="14">
        <v>9.4</v>
      </c>
      <c r="F20" s="14">
        <v>1098.466676</v>
      </c>
      <c r="G20" s="14">
        <v>1089.0666759999999</v>
      </c>
      <c r="H20" s="194">
        <v>0</v>
      </c>
      <c r="I20" s="14">
        <v>9.4</v>
      </c>
      <c r="J20" s="104">
        <v>1098.466676</v>
      </c>
    </row>
    <row r="21" spans="1:10" x14ac:dyDescent="0.2">
      <c r="A21" s="455"/>
      <c r="B21" s="18" t="s">
        <v>194</v>
      </c>
      <c r="C21" s="17">
        <v>35.232633</v>
      </c>
      <c r="D21" s="17">
        <v>0</v>
      </c>
      <c r="E21" s="17">
        <v>0</v>
      </c>
      <c r="F21" s="17">
        <v>35.232633</v>
      </c>
      <c r="G21" s="17">
        <v>35.232633</v>
      </c>
      <c r="H21" s="17">
        <v>0</v>
      </c>
      <c r="I21" s="17">
        <v>0</v>
      </c>
      <c r="J21" s="103">
        <v>35.232633</v>
      </c>
    </row>
    <row r="22" spans="1:10" ht="25.5" x14ac:dyDescent="0.2">
      <c r="A22" s="455"/>
      <c r="B22" s="16" t="s">
        <v>199</v>
      </c>
      <c r="C22" s="14">
        <v>16.092188</v>
      </c>
      <c r="D22" s="194">
        <v>0</v>
      </c>
      <c r="E22" s="14">
        <v>0</v>
      </c>
      <c r="F22" s="14">
        <v>16.092188</v>
      </c>
      <c r="G22" s="14">
        <v>16.092188</v>
      </c>
      <c r="H22" s="194">
        <v>0</v>
      </c>
      <c r="I22" s="14">
        <v>0</v>
      </c>
      <c r="J22" s="104">
        <v>16.092188</v>
      </c>
    </row>
    <row r="23" spans="1:10" x14ac:dyDescent="0.2">
      <c r="A23" s="455"/>
      <c r="B23" s="18" t="s">
        <v>196</v>
      </c>
      <c r="C23" s="17">
        <v>24.280819999999999</v>
      </c>
      <c r="D23" s="17">
        <v>0</v>
      </c>
      <c r="E23" s="17">
        <v>0</v>
      </c>
      <c r="F23" s="17">
        <v>24.280819999999999</v>
      </c>
      <c r="G23" s="17">
        <v>24.280819999999999</v>
      </c>
      <c r="H23" s="17">
        <v>0</v>
      </c>
      <c r="I23" s="17">
        <v>0</v>
      </c>
      <c r="J23" s="103">
        <v>24.280819999999999</v>
      </c>
    </row>
    <row r="24" spans="1:10" x14ac:dyDescent="0.2">
      <c r="A24" s="455"/>
      <c r="B24" s="16" t="s">
        <v>197</v>
      </c>
      <c r="C24" s="14">
        <v>66.353525000000005</v>
      </c>
      <c r="D24" s="194">
        <v>0</v>
      </c>
      <c r="E24" s="14">
        <v>0</v>
      </c>
      <c r="F24" s="14">
        <v>66.353525000000005</v>
      </c>
      <c r="G24" s="14">
        <v>66.353525000000005</v>
      </c>
      <c r="H24" s="194">
        <v>0</v>
      </c>
      <c r="I24" s="14">
        <v>0</v>
      </c>
      <c r="J24" s="104">
        <v>66.353525000000005</v>
      </c>
    </row>
    <row r="25" spans="1:10" ht="25.5" x14ac:dyDescent="0.2">
      <c r="A25" s="455"/>
      <c r="B25" s="18" t="s">
        <v>252</v>
      </c>
      <c r="C25" s="17">
        <v>25784.052666</v>
      </c>
      <c r="D25" s="17">
        <v>0</v>
      </c>
      <c r="E25" s="17">
        <v>34816.6</v>
      </c>
      <c r="F25" s="17">
        <v>60600.652666000002</v>
      </c>
      <c r="G25" s="17">
        <v>25784.052666</v>
      </c>
      <c r="H25" s="17">
        <v>0</v>
      </c>
      <c r="I25" s="17">
        <v>34816.6</v>
      </c>
      <c r="J25" s="103">
        <v>60600.652666000002</v>
      </c>
    </row>
    <row r="26" spans="1:10" ht="25.5" x14ac:dyDescent="0.2">
      <c r="A26" s="455"/>
      <c r="B26" s="16" t="s">
        <v>250</v>
      </c>
      <c r="C26" s="14">
        <v>565.12908700000003</v>
      </c>
      <c r="D26" s="194">
        <v>0</v>
      </c>
      <c r="E26" s="14">
        <v>2</v>
      </c>
      <c r="F26" s="14">
        <v>567.12908700000003</v>
      </c>
      <c r="G26" s="14">
        <v>565.12908700000003</v>
      </c>
      <c r="H26" s="194">
        <v>0</v>
      </c>
      <c r="I26" s="14">
        <v>2</v>
      </c>
      <c r="J26" s="104">
        <v>567.12908700000003</v>
      </c>
    </row>
    <row r="27" spans="1:10" ht="25.5" x14ac:dyDescent="0.2">
      <c r="A27" s="455"/>
      <c r="B27" s="18" t="s">
        <v>198</v>
      </c>
      <c r="C27" s="17">
        <v>95.260262999999995</v>
      </c>
      <c r="D27" s="17">
        <v>0</v>
      </c>
      <c r="E27" s="17">
        <v>8.4</v>
      </c>
      <c r="F27" s="17">
        <v>103.660263</v>
      </c>
      <c r="G27" s="17">
        <v>95.260262999999995</v>
      </c>
      <c r="H27" s="17">
        <v>0</v>
      </c>
      <c r="I27" s="17">
        <v>8.4</v>
      </c>
      <c r="J27" s="103">
        <v>103.660263</v>
      </c>
    </row>
    <row r="28" spans="1:10" ht="25.5" x14ac:dyDescent="0.2">
      <c r="A28" s="455"/>
      <c r="B28" s="18" t="s">
        <v>606</v>
      </c>
      <c r="C28" s="17">
        <v>141.099704</v>
      </c>
      <c r="D28" s="17">
        <v>0</v>
      </c>
      <c r="E28" s="17">
        <v>34.522689999999997</v>
      </c>
      <c r="F28" s="17">
        <v>175.62239400000001</v>
      </c>
      <c r="G28" s="17">
        <v>141.099704</v>
      </c>
      <c r="H28" s="17">
        <v>0</v>
      </c>
      <c r="I28" s="17">
        <v>34.522689999999997</v>
      </c>
      <c r="J28" s="103">
        <v>175.62239400000001</v>
      </c>
    </row>
    <row r="29" spans="1:10" x14ac:dyDescent="0.2">
      <c r="A29" s="455"/>
      <c r="B29" s="16" t="s">
        <v>195</v>
      </c>
      <c r="C29" s="14">
        <v>390.15414700000002</v>
      </c>
      <c r="D29" s="194">
        <v>0</v>
      </c>
      <c r="E29" s="14">
        <v>58.942999999999998</v>
      </c>
      <c r="F29" s="14">
        <v>449.09714700000001</v>
      </c>
      <c r="G29" s="14">
        <v>390.15414700000002</v>
      </c>
      <c r="H29" s="194">
        <v>0</v>
      </c>
      <c r="I29" s="14">
        <v>58.942999999999998</v>
      </c>
      <c r="J29" s="104">
        <v>449.09714700000001</v>
      </c>
    </row>
    <row r="30" spans="1:10" x14ac:dyDescent="0.2">
      <c r="A30" s="455"/>
      <c r="B30" s="18" t="s">
        <v>192</v>
      </c>
      <c r="C30" s="17">
        <v>6.6272000000000002</v>
      </c>
      <c r="D30" s="17">
        <v>0</v>
      </c>
      <c r="E30" s="17">
        <v>0</v>
      </c>
      <c r="F30" s="17">
        <v>6.6272000000000002</v>
      </c>
      <c r="G30" s="17">
        <v>6.6272000000000002</v>
      </c>
      <c r="H30" s="17">
        <v>0</v>
      </c>
      <c r="I30" s="17">
        <v>0</v>
      </c>
      <c r="J30" s="103">
        <v>6.6272000000000002</v>
      </c>
    </row>
    <row r="31" spans="1:10" ht="25.5" x14ac:dyDescent="0.2">
      <c r="A31" s="455"/>
      <c r="B31" s="16" t="s">
        <v>174</v>
      </c>
      <c r="C31" s="14">
        <v>619.03873199999998</v>
      </c>
      <c r="D31" s="194">
        <v>0</v>
      </c>
      <c r="E31" s="14">
        <v>10.165642</v>
      </c>
      <c r="F31" s="14">
        <v>629.20437400000003</v>
      </c>
      <c r="G31" s="14">
        <v>619.03873199999998</v>
      </c>
      <c r="H31" s="194">
        <v>0</v>
      </c>
      <c r="I31" s="14">
        <v>10.165642</v>
      </c>
      <c r="J31" s="104">
        <v>629.20437400000003</v>
      </c>
    </row>
    <row r="32" spans="1:10" ht="25.5" x14ac:dyDescent="0.2">
      <c r="A32" s="456"/>
      <c r="B32" s="18" t="s">
        <v>439</v>
      </c>
      <c r="C32" s="17">
        <v>3.225562</v>
      </c>
      <c r="D32" s="17">
        <v>0</v>
      </c>
      <c r="E32" s="17">
        <v>0</v>
      </c>
      <c r="F32" s="17">
        <v>3.225562</v>
      </c>
      <c r="G32" s="17">
        <v>3.225562</v>
      </c>
      <c r="H32" s="17">
        <v>0</v>
      </c>
      <c r="I32" s="17">
        <v>0</v>
      </c>
      <c r="J32" s="103">
        <v>3.225562</v>
      </c>
    </row>
    <row r="33" spans="1:10" x14ac:dyDescent="0.2">
      <c r="A33" s="452" t="s">
        <v>301</v>
      </c>
      <c r="B33" s="453"/>
      <c r="C33" s="15">
        <f>SUM(C19:C32)</f>
        <v>28839.567432000003</v>
      </c>
      <c r="D33" s="15">
        <f t="shared" ref="D33:J33" si="2">SUM(D19:D32)</f>
        <v>0</v>
      </c>
      <c r="E33" s="15">
        <f t="shared" si="2"/>
        <v>34940.031331999999</v>
      </c>
      <c r="F33" s="15">
        <f t="shared" si="2"/>
        <v>63779.598764000002</v>
      </c>
      <c r="G33" s="15">
        <f t="shared" si="2"/>
        <v>28839.567432000003</v>
      </c>
      <c r="H33" s="15">
        <f t="shared" si="2"/>
        <v>0</v>
      </c>
      <c r="I33" s="15">
        <f t="shared" si="2"/>
        <v>34940.031331999999</v>
      </c>
      <c r="J33" s="15">
        <f t="shared" si="2"/>
        <v>63779.598764000002</v>
      </c>
    </row>
    <row r="34" spans="1:10" ht="25.5" x14ac:dyDescent="0.2">
      <c r="A34" s="454" t="s">
        <v>137</v>
      </c>
      <c r="B34" s="18" t="s">
        <v>166</v>
      </c>
      <c r="C34" s="17">
        <v>6658.3329640000002</v>
      </c>
      <c r="D34" s="17">
        <v>0</v>
      </c>
      <c r="E34" s="17">
        <v>38.840504000000003</v>
      </c>
      <c r="F34" s="17">
        <v>6697.173468</v>
      </c>
      <c r="G34" s="17">
        <v>6668.5887089999997</v>
      </c>
      <c r="H34" s="17">
        <v>0</v>
      </c>
      <c r="I34" s="17">
        <v>38.840504000000003</v>
      </c>
      <c r="J34" s="103">
        <v>6707.4292130000003</v>
      </c>
    </row>
    <row r="35" spans="1:10" x14ac:dyDescent="0.2">
      <c r="A35" s="455"/>
      <c r="B35" s="16" t="s">
        <v>168</v>
      </c>
      <c r="C35" s="14">
        <v>2873.672818</v>
      </c>
      <c r="D35" s="194">
        <v>1.3759999999999999</v>
      </c>
      <c r="E35" s="14">
        <v>-0.51720999999999995</v>
      </c>
      <c r="F35" s="14">
        <v>2874.5316079999998</v>
      </c>
      <c r="G35" s="14">
        <v>2891.463268</v>
      </c>
      <c r="H35" s="194">
        <v>1.3759999999999999</v>
      </c>
      <c r="I35" s="14">
        <v>-0.51720999999999995</v>
      </c>
      <c r="J35" s="104">
        <v>2892.3220580000002</v>
      </c>
    </row>
    <row r="36" spans="1:10" x14ac:dyDescent="0.2">
      <c r="A36" s="455"/>
      <c r="B36" s="18" t="s">
        <v>547</v>
      </c>
      <c r="C36" s="17">
        <v>2151.5504080000001</v>
      </c>
      <c r="D36" s="17">
        <v>1.369</v>
      </c>
      <c r="E36" s="17">
        <v>-5.9293899999999997</v>
      </c>
      <c r="F36" s="17">
        <v>2146.990018</v>
      </c>
      <c r="G36" s="17">
        <v>2169.1553520000002</v>
      </c>
      <c r="H36" s="17">
        <v>1.369</v>
      </c>
      <c r="I36" s="17">
        <v>-5.9293899999999997</v>
      </c>
      <c r="J36" s="103">
        <v>2164.5949620000001</v>
      </c>
    </row>
    <row r="37" spans="1:10" x14ac:dyDescent="0.2">
      <c r="A37" s="455"/>
      <c r="B37" s="18" t="s">
        <v>167</v>
      </c>
      <c r="C37" s="17">
        <v>5413.5080829999997</v>
      </c>
      <c r="D37" s="17">
        <v>2.145</v>
      </c>
      <c r="E37" s="17">
        <v>112.952003</v>
      </c>
      <c r="F37" s="17">
        <v>5528.6050859999996</v>
      </c>
      <c r="G37" s="17">
        <v>5413.5120580000003</v>
      </c>
      <c r="H37" s="17">
        <v>2.145</v>
      </c>
      <c r="I37" s="17">
        <v>112.952003</v>
      </c>
      <c r="J37" s="103">
        <v>5528.6090610000001</v>
      </c>
    </row>
    <row r="38" spans="1:10" x14ac:dyDescent="0.2">
      <c r="A38" s="455"/>
      <c r="B38" s="16" t="s">
        <v>440</v>
      </c>
      <c r="C38" s="14">
        <v>682.9</v>
      </c>
      <c r="D38" s="194">
        <v>0</v>
      </c>
      <c r="E38" s="14">
        <v>800</v>
      </c>
      <c r="F38" s="14">
        <v>1482.9</v>
      </c>
      <c r="G38" s="14">
        <v>682.9</v>
      </c>
      <c r="H38" s="194">
        <v>0</v>
      </c>
      <c r="I38" s="14">
        <v>800</v>
      </c>
      <c r="J38" s="104">
        <v>1482.9</v>
      </c>
    </row>
    <row r="39" spans="1:10" ht="25.5" x14ac:dyDescent="0.2">
      <c r="A39" s="456"/>
      <c r="B39" s="18" t="s">
        <v>169</v>
      </c>
      <c r="C39" s="17">
        <v>5112.6789920000001</v>
      </c>
      <c r="D39" s="17">
        <v>2.169162</v>
      </c>
      <c r="E39" s="17">
        <v>491.10013400000003</v>
      </c>
      <c r="F39" s="17">
        <v>5605.9482879999996</v>
      </c>
      <c r="G39" s="17">
        <v>5122.2858100000003</v>
      </c>
      <c r="H39" s="17">
        <v>2.169162</v>
      </c>
      <c r="I39" s="17">
        <v>491.10013400000003</v>
      </c>
      <c r="J39" s="103">
        <v>5615.5551059999998</v>
      </c>
    </row>
    <row r="40" spans="1:10" x14ac:dyDescent="0.2">
      <c r="A40" s="452" t="s">
        <v>301</v>
      </c>
      <c r="B40" s="453"/>
      <c r="C40" s="15">
        <f>SUM(C34:C39)</f>
        <v>22892.643265000002</v>
      </c>
      <c r="D40" s="15">
        <f t="shared" ref="D40:J40" si="3">SUM(D34:D39)</f>
        <v>7.0591620000000006</v>
      </c>
      <c r="E40" s="15">
        <f t="shared" si="3"/>
        <v>1436.4460410000002</v>
      </c>
      <c r="F40" s="15">
        <f t="shared" si="3"/>
        <v>24336.148467999999</v>
      </c>
      <c r="G40" s="15">
        <f t="shared" si="3"/>
        <v>22947.905197</v>
      </c>
      <c r="H40" s="15">
        <f t="shared" si="3"/>
        <v>7.0591620000000006</v>
      </c>
      <c r="I40" s="15">
        <f t="shared" si="3"/>
        <v>1436.4460410000002</v>
      </c>
      <c r="J40" s="15">
        <f t="shared" si="3"/>
        <v>24391.410400000001</v>
      </c>
    </row>
    <row r="41" spans="1:10" x14ac:dyDescent="0.2">
      <c r="A41" s="454" t="s">
        <v>138</v>
      </c>
      <c r="B41" s="18" t="s">
        <v>171</v>
      </c>
      <c r="C41" s="17">
        <v>3107.207848</v>
      </c>
      <c r="D41" s="17">
        <v>0</v>
      </c>
      <c r="E41" s="17">
        <v>43.891081</v>
      </c>
      <c r="F41" s="17">
        <v>3151.0989290000002</v>
      </c>
      <c r="G41" s="17">
        <v>3107.207848</v>
      </c>
      <c r="H41" s="17">
        <v>0</v>
      </c>
      <c r="I41" s="17">
        <v>43.891081</v>
      </c>
      <c r="J41" s="103">
        <v>3151.0989290000002</v>
      </c>
    </row>
    <row r="42" spans="1:10" x14ac:dyDescent="0.2">
      <c r="A42" s="455"/>
      <c r="B42" s="16" t="s">
        <v>442</v>
      </c>
      <c r="C42" s="14">
        <v>32.5</v>
      </c>
      <c r="D42" s="194">
        <v>0</v>
      </c>
      <c r="E42" s="14">
        <v>0</v>
      </c>
      <c r="F42" s="14">
        <v>32.5</v>
      </c>
      <c r="G42" s="14">
        <v>32.5</v>
      </c>
      <c r="H42" s="194">
        <v>0</v>
      </c>
      <c r="I42" s="14">
        <v>0</v>
      </c>
      <c r="J42" s="104">
        <v>32.5</v>
      </c>
    </row>
    <row r="43" spans="1:10" x14ac:dyDescent="0.2">
      <c r="A43" s="455"/>
      <c r="B43" s="18" t="s">
        <v>441</v>
      </c>
      <c r="C43" s="17">
        <v>184.97941499999999</v>
      </c>
      <c r="D43" s="17">
        <v>0</v>
      </c>
      <c r="E43" s="17">
        <v>0</v>
      </c>
      <c r="F43" s="17">
        <v>184.97941499999999</v>
      </c>
      <c r="G43" s="17">
        <v>184.97941499999999</v>
      </c>
      <c r="H43" s="17">
        <v>0</v>
      </c>
      <c r="I43" s="17">
        <v>0</v>
      </c>
      <c r="J43" s="103">
        <v>184.97941499999999</v>
      </c>
    </row>
    <row r="44" spans="1:10" x14ac:dyDescent="0.2">
      <c r="A44" s="455"/>
      <c r="B44" s="16" t="s">
        <v>173</v>
      </c>
      <c r="C44" s="14">
        <v>4178.546335</v>
      </c>
      <c r="D44" s="194">
        <v>0</v>
      </c>
      <c r="E44" s="14">
        <v>24.514343</v>
      </c>
      <c r="F44" s="14">
        <v>4203.0606779999998</v>
      </c>
      <c r="G44" s="14">
        <v>4213.4259929999998</v>
      </c>
      <c r="H44" s="194">
        <v>0</v>
      </c>
      <c r="I44" s="14">
        <v>24.514343</v>
      </c>
      <c r="J44" s="104">
        <v>4237.9403359999997</v>
      </c>
    </row>
    <row r="45" spans="1:10" x14ac:dyDescent="0.2">
      <c r="A45" s="455"/>
      <c r="B45" s="18" t="s">
        <v>914</v>
      </c>
      <c r="C45" s="17">
        <v>282.477756</v>
      </c>
      <c r="D45" s="17">
        <v>0</v>
      </c>
      <c r="E45" s="17">
        <v>1.375</v>
      </c>
      <c r="F45" s="17">
        <v>283.852756</v>
      </c>
      <c r="G45" s="17">
        <v>282.477756</v>
      </c>
      <c r="H45" s="17">
        <v>0</v>
      </c>
      <c r="I45" s="17">
        <v>1.375</v>
      </c>
      <c r="J45" s="103">
        <v>283.852756</v>
      </c>
    </row>
    <row r="46" spans="1:10" x14ac:dyDescent="0.2">
      <c r="A46" s="455"/>
      <c r="B46" s="16" t="s">
        <v>201</v>
      </c>
      <c r="C46" s="14">
        <v>185.65491700000001</v>
      </c>
      <c r="D46" s="194">
        <v>0</v>
      </c>
      <c r="E46" s="14">
        <v>0</v>
      </c>
      <c r="F46" s="14">
        <v>185.65491700000001</v>
      </c>
      <c r="G46" s="14">
        <v>185.65491700000001</v>
      </c>
      <c r="H46" s="194">
        <v>0</v>
      </c>
      <c r="I46" s="14">
        <v>0</v>
      </c>
      <c r="J46" s="104">
        <v>185.65491700000001</v>
      </c>
    </row>
    <row r="47" spans="1:10" ht="25.5" x14ac:dyDescent="0.2">
      <c r="A47" s="456"/>
      <c r="B47" s="18" t="s">
        <v>915</v>
      </c>
      <c r="C47" s="17">
        <v>1190.2186610000001</v>
      </c>
      <c r="D47" s="17">
        <v>0</v>
      </c>
      <c r="E47" s="17">
        <v>11</v>
      </c>
      <c r="F47" s="17">
        <v>1201.2186610000001</v>
      </c>
      <c r="G47" s="17">
        <v>1190.2186610000001</v>
      </c>
      <c r="H47" s="17">
        <v>0</v>
      </c>
      <c r="I47" s="17">
        <v>11</v>
      </c>
      <c r="J47" s="103">
        <v>1201.2186610000001</v>
      </c>
    </row>
    <row r="48" spans="1:10" x14ac:dyDescent="0.2">
      <c r="A48" s="452" t="s">
        <v>301</v>
      </c>
      <c r="B48" s="453"/>
      <c r="C48" s="15">
        <f>SUM(C41:C47)</f>
        <v>9161.5849319999998</v>
      </c>
      <c r="D48" s="15">
        <f t="shared" ref="D48:J48" si="4">SUM(D41:D47)</f>
        <v>0</v>
      </c>
      <c r="E48" s="15">
        <f t="shared" si="4"/>
        <v>80.780423999999996</v>
      </c>
      <c r="F48" s="15">
        <f t="shared" si="4"/>
        <v>9242.3653560000002</v>
      </c>
      <c r="G48" s="15">
        <f t="shared" si="4"/>
        <v>9196.4645899999996</v>
      </c>
      <c r="H48" s="15">
        <f t="shared" si="4"/>
        <v>0</v>
      </c>
      <c r="I48" s="15">
        <f t="shared" si="4"/>
        <v>80.780423999999996</v>
      </c>
      <c r="J48" s="15">
        <f t="shared" si="4"/>
        <v>9277.2450140000001</v>
      </c>
    </row>
    <row r="49" spans="1:10" ht="25.5" x14ac:dyDescent="0.2">
      <c r="A49" s="454" t="s">
        <v>139</v>
      </c>
      <c r="B49" s="18" t="s">
        <v>175</v>
      </c>
      <c r="C49" s="17">
        <v>1655.9366649999999</v>
      </c>
      <c r="D49" s="17">
        <v>0</v>
      </c>
      <c r="E49" s="17">
        <v>5.5598890000000001</v>
      </c>
      <c r="F49" s="17">
        <v>1661.4965540000001</v>
      </c>
      <c r="G49" s="17">
        <v>1678.9825599999999</v>
      </c>
      <c r="H49" s="17">
        <v>0</v>
      </c>
      <c r="I49" s="17">
        <v>5.5598890000000001</v>
      </c>
      <c r="J49" s="103">
        <v>1684.542449</v>
      </c>
    </row>
    <row r="50" spans="1:10" ht="25.5" x14ac:dyDescent="0.2">
      <c r="A50" s="455"/>
      <c r="B50" s="16" t="s">
        <v>182</v>
      </c>
      <c r="C50" s="14">
        <v>7504.3705959999998</v>
      </c>
      <c r="D50" s="194">
        <v>13.629586</v>
      </c>
      <c r="E50" s="14">
        <v>63.194923000000003</v>
      </c>
      <c r="F50" s="14">
        <v>7581.1951049999998</v>
      </c>
      <c r="G50" s="14">
        <v>7508.2863649999999</v>
      </c>
      <c r="H50" s="194">
        <v>13.629586</v>
      </c>
      <c r="I50" s="14">
        <v>63.194923000000003</v>
      </c>
      <c r="J50" s="104">
        <v>7585.110874</v>
      </c>
    </row>
    <row r="51" spans="1:10" x14ac:dyDescent="0.2">
      <c r="A51" s="455"/>
      <c r="B51" s="18" t="s">
        <v>179</v>
      </c>
      <c r="C51" s="17">
        <v>669.06153500000005</v>
      </c>
      <c r="D51" s="17">
        <v>0</v>
      </c>
      <c r="E51" s="17">
        <v>42.048515999999999</v>
      </c>
      <c r="F51" s="17">
        <v>711.110051</v>
      </c>
      <c r="G51" s="17">
        <v>669.42364899999995</v>
      </c>
      <c r="H51" s="17">
        <v>0</v>
      </c>
      <c r="I51" s="17">
        <v>42.048515999999999</v>
      </c>
      <c r="J51" s="103">
        <v>711.47216500000002</v>
      </c>
    </row>
    <row r="52" spans="1:10" ht="25.5" x14ac:dyDescent="0.2">
      <c r="A52" s="455"/>
      <c r="B52" s="16" t="s">
        <v>183</v>
      </c>
      <c r="C52" s="14">
        <v>482.88026000000002</v>
      </c>
      <c r="D52" s="194">
        <v>0</v>
      </c>
      <c r="E52" s="14">
        <v>0.75596399999999997</v>
      </c>
      <c r="F52" s="14">
        <v>483.63622400000003</v>
      </c>
      <c r="G52" s="14">
        <v>482.88026000000002</v>
      </c>
      <c r="H52" s="194">
        <v>0</v>
      </c>
      <c r="I52" s="14">
        <v>0.75596399999999997</v>
      </c>
      <c r="J52" s="104">
        <v>483.63622400000003</v>
      </c>
    </row>
    <row r="53" spans="1:10" x14ac:dyDescent="0.2">
      <c r="A53" s="455"/>
      <c r="B53" s="18" t="s">
        <v>248</v>
      </c>
      <c r="C53" s="17">
        <v>872.02651100000003</v>
      </c>
      <c r="D53" s="17">
        <v>0</v>
      </c>
      <c r="E53" s="17">
        <v>0</v>
      </c>
      <c r="F53" s="17">
        <v>872.02651100000003</v>
      </c>
      <c r="G53" s="17">
        <v>872.02651100000003</v>
      </c>
      <c r="H53" s="17">
        <v>0</v>
      </c>
      <c r="I53" s="17">
        <v>0</v>
      </c>
      <c r="J53" s="103">
        <v>872.02651100000003</v>
      </c>
    </row>
    <row r="54" spans="1:10" x14ac:dyDescent="0.2">
      <c r="A54" s="455"/>
      <c r="B54" s="16" t="s">
        <v>176</v>
      </c>
      <c r="C54" s="14">
        <v>835.723209</v>
      </c>
      <c r="D54" s="194">
        <v>0</v>
      </c>
      <c r="E54" s="14">
        <v>2.1608010000000002</v>
      </c>
      <c r="F54" s="14">
        <v>837.88400999999999</v>
      </c>
      <c r="G54" s="14">
        <v>845.05120899999997</v>
      </c>
      <c r="H54" s="194">
        <v>0</v>
      </c>
      <c r="I54" s="14">
        <v>2.1608010000000002</v>
      </c>
      <c r="J54" s="104">
        <v>847.21200999999996</v>
      </c>
    </row>
    <row r="55" spans="1:10" x14ac:dyDescent="0.2">
      <c r="A55" s="452" t="s">
        <v>301</v>
      </c>
      <c r="B55" s="453"/>
      <c r="C55" s="15">
        <f>SUM(C49:C54)</f>
        <v>12019.998776</v>
      </c>
      <c r="D55" s="15">
        <f t="shared" ref="D55:J55" si="5">SUM(D49:D54)</f>
        <v>13.629586</v>
      </c>
      <c r="E55" s="15">
        <f t="shared" si="5"/>
        <v>113.72009300000001</v>
      </c>
      <c r="F55" s="15">
        <f t="shared" si="5"/>
        <v>12147.348454999999</v>
      </c>
      <c r="G55" s="15">
        <f t="shared" si="5"/>
        <v>12056.650554</v>
      </c>
      <c r="H55" s="15">
        <f t="shared" si="5"/>
        <v>13.629586</v>
      </c>
      <c r="I55" s="15">
        <f t="shared" si="5"/>
        <v>113.72009300000001</v>
      </c>
      <c r="J55" s="15">
        <f t="shared" si="5"/>
        <v>12184.000232999999</v>
      </c>
    </row>
    <row r="56" spans="1:10" x14ac:dyDescent="0.2">
      <c r="A56" s="454" t="s">
        <v>140</v>
      </c>
      <c r="B56" s="18" t="s">
        <v>245</v>
      </c>
      <c r="C56" s="17">
        <v>15.409456</v>
      </c>
      <c r="D56" s="17">
        <v>0</v>
      </c>
      <c r="E56" s="17">
        <v>7.1770000000000002E-3</v>
      </c>
      <c r="F56" s="17">
        <v>15.416632999999999</v>
      </c>
      <c r="G56" s="17">
        <v>16.820373</v>
      </c>
      <c r="H56" s="17">
        <v>0</v>
      </c>
      <c r="I56" s="17">
        <v>7.1770000000000002E-3</v>
      </c>
      <c r="J56" s="103">
        <v>16.827549999999999</v>
      </c>
    </row>
    <row r="57" spans="1:10" x14ac:dyDescent="0.2">
      <c r="A57" s="455"/>
      <c r="B57" s="16" t="s">
        <v>916</v>
      </c>
      <c r="C57" s="14">
        <v>711.46657600000003</v>
      </c>
      <c r="D57" s="194">
        <v>-19.53</v>
      </c>
      <c r="E57" s="14">
        <v>769.5</v>
      </c>
      <c r="F57" s="14">
        <v>1461.4365760000001</v>
      </c>
      <c r="G57" s="14">
        <v>1134.466576</v>
      </c>
      <c r="H57" s="194">
        <v>-19.53</v>
      </c>
      <c r="I57" s="14">
        <v>769.5</v>
      </c>
      <c r="J57" s="104">
        <v>1884.4365760000001</v>
      </c>
    </row>
    <row r="58" spans="1:10" x14ac:dyDescent="0.2">
      <c r="A58" s="455"/>
      <c r="B58" s="18" t="s">
        <v>177</v>
      </c>
      <c r="C58" s="17">
        <v>2646.4593770000001</v>
      </c>
      <c r="D58" s="17">
        <v>0</v>
      </c>
      <c r="E58" s="17">
        <v>28.615068000000001</v>
      </c>
      <c r="F58" s="17">
        <v>2675.0744450000002</v>
      </c>
      <c r="G58" s="17">
        <v>2716.1466350000001</v>
      </c>
      <c r="H58" s="17">
        <v>0</v>
      </c>
      <c r="I58" s="17">
        <v>28.615068000000001</v>
      </c>
      <c r="J58" s="103">
        <v>2744.7617030000001</v>
      </c>
    </row>
    <row r="59" spans="1:10" x14ac:dyDescent="0.2">
      <c r="A59" s="455"/>
      <c r="B59" s="16" t="s">
        <v>257</v>
      </c>
      <c r="C59" s="14">
        <v>2030.9472820000001</v>
      </c>
      <c r="D59" s="194">
        <v>0</v>
      </c>
      <c r="E59" s="14">
        <v>108.8</v>
      </c>
      <c r="F59" s="14">
        <v>2139.7472819999998</v>
      </c>
      <c r="G59" s="14">
        <v>2030.9472820000001</v>
      </c>
      <c r="H59" s="194">
        <v>0</v>
      </c>
      <c r="I59" s="14">
        <v>108.8</v>
      </c>
      <c r="J59" s="104">
        <v>2139.7472819999998</v>
      </c>
    </row>
    <row r="60" spans="1:10" x14ac:dyDescent="0.2">
      <c r="A60" s="452" t="s">
        <v>301</v>
      </c>
      <c r="B60" s="453"/>
      <c r="C60" s="15">
        <f>SUM(C56:C59)</f>
        <v>5404.2826910000003</v>
      </c>
      <c r="D60" s="15">
        <f t="shared" ref="D60:J60" si="6">SUM(D56:D59)</f>
        <v>-19.53</v>
      </c>
      <c r="E60" s="15">
        <f t="shared" si="6"/>
        <v>906.92224499999986</v>
      </c>
      <c r="F60" s="15">
        <f t="shared" si="6"/>
        <v>6291.6749359999994</v>
      </c>
      <c r="G60" s="15">
        <f t="shared" si="6"/>
        <v>5898.3808660000004</v>
      </c>
      <c r="H60" s="15">
        <f t="shared" si="6"/>
        <v>-19.53</v>
      </c>
      <c r="I60" s="15">
        <f t="shared" si="6"/>
        <v>906.92224499999986</v>
      </c>
      <c r="J60" s="15">
        <f t="shared" si="6"/>
        <v>6785.7731110000004</v>
      </c>
    </row>
    <row r="61" spans="1:10" ht="25.5" x14ac:dyDescent="0.2">
      <c r="A61" s="454" t="s">
        <v>141</v>
      </c>
      <c r="B61" s="18" t="s">
        <v>917</v>
      </c>
      <c r="C61" s="17">
        <v>471.48618599999998</v>
      </c>
      <c r="D61" s="17">
        <v>200.25</v>
      </c>
      <c r="E61" s="17">
        <v>229.91</v>
      </c>
      <c r="F61" s="17">
        <v>901.64618599999994</v>
      </c>
      <c r="G61" s="17">
        <v>471.48618599999998</v>
      </c>
      <c r="H61" s="17">
        <v>200.25</v>
      </c>
      <c r="I61" s="17">
        <v>229.91</v>
      </c>
      <c r="J61" s="103">
        <v>901.64618599999994</v>
      </c>
    </row>
    <row r="62" spans="1:10" ht="25.5" x14ac:dyDescent="0.2">
      <c r="A62" s="455"/>
      <c r="B62" s="18" t="s">
        <v>202</v>
      </c>
      <c r="C62" s="17">
        <v>550.13345700000002</v>
      </c>
      <c r="D62" s="17">
        <v>0</v>
      </c>
      <c r="E62" s="17">
        <v>197</v>
      </c>
      <c r="F62" s="17">
        <v>747.13345700000002</v>
      </c>
      <c r="G62" s="17">
        <v>556.06010800000001</v>
      </c>
      <c r="H62" s="17">
        <v>0</v>
      </c>
      <c r="I62" s="17">
        <v>197</v>
      </c>
      <c r="J62" s="103">
        <v>753.06010800000001</v>
      </c>
    </row>
    <row r="63" spans="1:10" ht="25.5" x14ac:dyDescent="0.2">
      <c r="A63" s="455"/>
      <c r="B63" s="16" t="s">
        <v>172</v>
      </c>
      <c r="C63" s="14">
        <v>46.965366000000003</v>
      </c>
      <c r="D63" s="194">
        <v>0.5</v>
      </c>
      <c r="E63" s="14">
        <v>3.5</v>
      </c>
      <c r="F63" s="14">
        <v>50.965366000000003</v>
      </c>
      <c r="G63" s="14">
        <v>48.600366000000001</v>
      </c>
      <c r="H63" s="194">
        <v>0.5</v>
      </c>
      <c r="I63" s="14">
        <v>3.5</v>
      </c>
      <c r="J63" s="104">
        <v>52.600366000000001</v>
      </c>
    </row>
    <row r="64" spans="1:10" x14ac:dyDescent="0.2">
      <c r="A64" s="452" t="s">
        <v>301</v>
      </c>
      <c r="B64" s="453"/>
      <c r="C64" s="15">
        <f>SUM(C61:C63)</f>
        <v>1068.5850089999999</v>
      </c>
      <c r="D64" s="15">
        <f t="shared" ref="D64:J64" si="7">SUM(D61:D63)</f>
        <v>200.75</v>
      </c>
      <c r="E64" s="15">
        <f t="shared" si="7"/>
        <v>430.40999999999997</v>
      </c>
      <c r="F64" s="15">
        <f t="shared" si="7"/>
        <v>1699.7450089999998</v>
      </c>
      <c r="G64" s="15">
        <f t="shared" si="7"/>
        <v>1076.1466599999999</v>
      </c>
      <c r="H64" s="15">
        <f t="shared" si="7"/>
        <v>200.75</v>
      </c>
      <c r="I64" s="15">
        <f t="shared" si="7"/>
        <v>430.40999999999997</v>
      </c>
      <c r="J64" s="15">
        <f t="shared" si="7"/>
        <v>1707.30666</v>
      </c>
    </row>
    <row r="65" spans="1:10" ht="25.5" x14ac:dyDescent="0.2">
      <c r="A65" s="454" t="s">
        <v>142</v>
      </c>
      <c r="B65" s="18" t="s">
        <v>588</v>
      </c>
      <c r="C65" s="17">
        <v>213.48171500000001</v>
      </c>
      <c r="D65" s="17">
        <v>0</v>
      </c>
      <c r="E65" s="17">
        <v>0</v>
      </c>
      <c r="F65" s="17">
        <v>213.48171500000001</v>
      </c>
      <c r="G65" s="17">
        <v>213.48341500000001</v>
      </c>
      <c r="H65" s="17">
        <v>0</v>
      </c>
      <c r="I65" s="17">
        <v>0</v>
      </c>
      <c r="J65" s="103">
        <v>213.48341500000001</v>
      </c>
    </row>
    <row r="66" spans="1:10" ht="25.5" x14ac:dyDescent="0.2">
      <c r="A66" s="455"/>
      <c r="B66" s="16" t="s">
        <v>587</v>
      </c>
      <c r="C66" s="14">
        <v>113.197333</v>
      </c>
      <c r="D66" s="194">
        <v>0</v>
      </c>
      <c r="E66" s="14">
        <v>0</v>
      </c>
      <c r="F66" s="14">
        <v>113.197333</v>
      </c>
      <c r="G66" s="14">
        <v>113.199033</v>
      </c>
      <c r="H66" s="194">
        <v>0</v>
      </c>
      <c r="I66" s="14">
        <v>0</v>
      </c>
      <c r="J66" s="104">
        <v>113.199033</v>
      </c>
    </row>
    <row r="67" spans="1:10" ht="38.25" x14ac:dyDescent="0.2">
      <c r="A67" s="456"/>
      <c r="B67" s="18" t="s">
        <v>443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03">
        <v>0</v>
      </c>
    </row>
    <row r="68" spans="1:10" x14ac:dyDescent="0.2">
      <c r="A68" s="452" t="s">
        <v>301</v>
      </c>
      <c r="B68" s="453"/>
      <c r="C68" s="15">
        <f>SUM(C65:C67)</f>
        <v>326.67904800000002</v>
      </c>
      <c r="D68" s="15">
        <f t="shared" ref="D68:J68" si="8">SUM(D65:D67)</f>
        <v>0</v>
      </c>
      <c r="E68" s="15">
        <f t="shared" si="8"/>
        <v>0</v>
      </c>
      <c r="F68" s="15">
        <f t="shared" si="8"/>
        <v>326.67904800000002</v>
      </c>
      <c r="G68" s="15">
        <f t="shared" si="8"/>
        <v>326.68244800000002</v>
      </c>
      <c r="H68" s="15">
        <f t="shared" si="8"/>
        <v>0</v>
      </c>
      <c r="I68" s="15">
        <f t="shared" si="8"/>
        <v>0</v>
      </c>
      <c r="J68" s="15">
        <f t="shared" si="8"/>
        <v>326.68244800000002</v>
      </c>
    </row>
    <row r="69" spans="1:10" ht="38.25" x14ac:dyDescent="0.2">
      <c r="A69" s="454" t="s">
        <v>911</v>
      </c>
      <c r="B69" s="18" t="s">
        <v>590</v>
      </c>
      <c r="C69" s="17">
        <v>3.1563859999999999</v>
      </c>
      <c r="D69" s="17">
        <v>0</v>
      </c>
      <c r="E69" s="17">
        <v>0</v>
      </c>
      <c r="F69" s="17">
        <v>3.1563859999999999</v>
      </c>
      <c r="G69" s="17">
        <v>3.1580859999999999</v>
      </c>
      <c r="H69" s="17">
        <v>0</v>
      </c>
      <c r="I69" s="17">
        <v>0</v>
      </c>
      <c r="J69" s="103">
        <v>3.1580859999999999</v>
      </c>
    </row>
    <row r="70" spans="1:10" x14ac:dyDescent="0.2">
      <c r="A70" s="455"/>
      <c r="B70" s="16" t="s">
        <v>203</v>
      </c>
      <c r="C70" s="14">
        <v>3855.0749129999999</v>
      </c>
      <c r="D70" s="194">
        <v>18</v>
      </c>
      <c r="E70" s="14">
        <v>1250</v>
      </c>
      <c r="F70" s="14">
        <v>5123.0749130000004</v>
      </c>
      <c r="G70" s="14">
        <v>3971.8962120000001</v>
      </c>
      <c r="H70" s="194">
        <v>18</v>
      </c>
      <c r="I70" s="14">
        <v>1250</v>
      </c>
      <c r="J70" s="104">
        <v>5239.8962119999997</v>
      </c>
    </row>
    <row r="71" spans="1:10" x14ac:dyDescent="0.2">
      <c r="A71" s="455"/>
      <c r="B71" s="18" t="s">
        <v>266</v>
      </c>
      <c r="C71" s="17">
        <v>227.094829</v>
      </c>
      <c r="D71" s="17">
        <v>0</v>
      </c>
      <c r="E71" s="17">
        <v>1585</v>
      </c>
      <c r="F71" s="17">
        <v>1812.0948289999999</v>
      </c>
      <c r="G71" s="17">
        <v>24727.094829000001</v>
      </c>
      <c r="H71" s="17">
        <v>0</v>
      </c>
      <c r="I71" s="17">
        <v>1585</v>
      </c>
      <c r="J71" s="103">
        <v>26312.094829000001</v>
      </c>
    </row>
    <row r="72" spans="1:10" x14ac:dyDescent="0.2">
      <c r="A72" s="455"/>
      <c r="B72" s="18" t="s">
        <v>918</v>
      </c>
      <c r="C72" s="17">
        <v>25417.964866999999</v>
      </c>
      <c r="D72" s="17">
        <v>494.3</v>
      </c>
      <c r="E72" s="17">
        <v>916.2</v>
      </c>
      <c r="F72" s="17">
        <v>26828.464866999999</v>
      </c>
      <c r="G72" s="17">
        <v>25417.964866999999</v>
      </c>
      <c r="H72" s="17">
        <v>494.3</v>
      </c>
      <c r="I72" s="17">
        <v>916.2</v>
      </c>
      <c r="J72" s="103">
        <v>26828.464866999999</v>
      </c>
    </row>
    <row r="73" spans="1:10" ht="25.5" x14ac:dyDescent="0.2">
      <c r="A73" s="455"/>
      <c r="B73" s="16" t="s">
        <v>919</v>
      </c>
      <c r="C73" s="14">
        <v>89.87</v>
      </c>
      <c r="D73" s="194">
        <v>0</v>
      </c>
      <c r="E73" s="14">
        <v>0</v>
      </c>
      <c r="F73" s="14">
        <v>89.87</v>
      </c>
      <c r="G73" s="14">
        <v>94.785103000000007</v>
      </c>
      <c r="H73" s="194">
        <v>0</v>
      </c>
      <c r="I73" s="14">
        <v>0</v>
      </c>
      <c r="J73" s="104">
        <v>94.785103000000007</v>
      </c>
    </row>
    <row r="74" spans="1:10" ht="38.25" x14ac:dyDescent="0.2">
      <c r="A74" s="455"/>
      <c r="B74" s="18" t="s">
        <v>920</v>
      </c>
      <c r="C74" s="17">
        <v>3831.299775</v>
      </c>
      <c r="D74" s="17">
        <v>0</v>
      </c>
      <c r="E74" s="17">
        <v>580.5</v>
      </c>
      <c r="F74" s="17">
        <v>4411.7997750000004</v>
      </c>
      <c r="G74" s="17">
        <v>3941.9659000000001</v>
      </c>
      <c r="H74" s="17">
        <v>0</v>
      </c>
      <c r="I74" s="17">
        <v>580.5</v>
      </c>
      <c r="J74" s="103">
        <v>4522.4659000000001</v>
      </c>
    </row>
    <row r="75" spans="1:10" ht="25.5" x14ac:dyDescent="0.2">
      <c r="A75" s="456"/>
      <c r="B75" s="18" t="s">
        <v>589</v>
      </c>
      <c r="C75" s="17">
        <v>24.654064000000002</v>
      </c>
      <c r="D75" s="17">
        <v>0</v>
      </c>
      <c r="E75" s="17">
        <v>1.8</v>
      </c>
      <c r="F75" s="17">
        <v>26.454063999999999</v>
      </c>
      <c r="G75" s="17">
        <v>24.654489000000002</v>
      </c>
      <c r="H75" s="17">
        <v>0</v>
      </c>
      <c r="I75" s="17">
        <v>1.8</v>
      </c>
      <c r="J75" s="103">
        <v>26.454488999999999</v>
      </c>
    </row>
    <row r="76" spans="1:10" x14ac:dyDescent="0.2">
      <c r="A76" s="452" t="s">
        <v>301</v>
      </c>
      <c r="B76" s="453"/>
      <c r="C76" s="15">
        <f>SUM(C69:C75)</f>
        <v>33449.114834</v>
      </c>
      <c r="D76" s="15">
        <f t="shared" ref="D76:J76" si="9">SUM(D69:D75)</f>
        <v>512.29999999999995</v>
      </c>
      <c r="E76" s="15">
        <f t="shared" si="9"/>
        <v>4333.5</v>
      </c>
      <c r="F76" s="15">
        <f t="shared" si="9"/>
        <v>38294.914833999996</v>
      </c>
      <c r="G76" s="15">
        <f t="shared" si="9"/>
        <v>58181.519486000005</v>
      </c>
      <c r="H76" s="15">
        <f t="shared" si="9"/>
        <v>512.29999999999995</v>
      </c>
      <c r="I76" s="15">
        <f t="shared" si="9"/>
        <v>4333.5</v>
      </c>
      <c r="J76" s="15">
        <f t="shared" si="9"/>
        <v>63027.319486000008</v>
      </c>
    </row>
    <row r="77" spans="1:10" ht="25.5" x14ac:dyDescent="0.2">
      <c r="A77" s="105" t="s">
        <v>144</v>
      </c>
      <c r="B77" s="18" t="s">
        <v>204</v>
      </c>
      <c r="C77" s="17">
        <v>44.800058999999997</v>
      </c>
      <c r="D77" s="17">
        <v>0</v>
      </c>
      <c r="E77" s="17">
        <v>0</v>
      </c>
      <c r="F77" s="17">
        <v>44.800058999999997</v>
      </c>
      <c r="G77" s="17">
        <v>44.790872</v>
      </c>
      <c r="H77" s="17">
        <v>0</v>
      </c>
      <c r="I77" s="17">
        <v>0</v>
      </c>
      <c r="J77" s="103">
        <v>44.790872</v>
      </c>
    </row>
    <row r="78" spans="1:10" x14ac:dyDescent="0.2">
      <c r="A78" s="452" t="s">
        <v>301</v>
      </c>
      <c r="B78" s="453"/>
      <c r="C78" s="15">
        <v>44.800058999999997</v>
      </c>
      <c r="D78" s="15">
        <v>0</v>
      </c>
      <c r="E78" s="15">
        <v>0</v>
      </c>
      <c r="F78" s="15">
        <v>44.800058999999997</v>
      </c>
      <c r="G78" s="15">
        <v>44.790872</v>
      </c>
      <c r="H78" s="15">
        <v>0</v>
      </c>
      <c r="I78" s="15">
        <v>0</v>
      </c>
      <c r="J78" s="15">
        <v>44.790872</v>
      </c>
    </row>
    <row r="79" spans="1:10" ht="12.75" customHeight="1" x14ac:dyDescent="0.2">
      <c r="A79" s="454" t="s">
        <v>912</v>
      </c>
      <c r="B79" s="18" t="s">
        <v>921</v>
      </c>
      <c r="C79" s="17">
        <v>300.30093900000003</v>
      </c>
      <c r="D79" s="17">
        <v>0</v>
      </c>
      <c r="E79" s="17">
        <v>90</v>
      </c>
      <c r="F79" s="17">
        <v>390.30093900000003</v>
      </c>
      <c r="G79" s="17">
        <v>335.30097999999998</v>
      </c>
      <c r="H79" s="17">
        <v>0</v>
      </c>
      <c r="I79" s="17">
        <v>90</v>
      </c>
      <c r="J79" s="103">
        <v>425.30097999999998</v>
      </c>
    </row>
    <row r="80" spans="1:10" ht="25.5" x14ac:dyDescent="0.2">
      <c r="A80" s="455"/>
      <c r="B80" s="18" t="s">
        <v>207</v>
      </c>
      <c r="C80" s="17">
        <v>649.61348999999996</v>
      </c>
      <c r="D80" s="17">
        <v>0</v>
      </c>
      <c r="E80" s="17">
        <v>58</v>
      </c>
      <c r="F80" s="17">
        <v>707.61348999999996</v>
      </c>
      <c r="G80" s="17">
        <v>669.157646</v>
      </c>
      <c r="H80" s="17">
        <v>0</v>
      </c>
      <c r="I80" s="17">
        <v>58</v>
      </c>
      <c r="J80" s="103">
        <v>727.157646</v>
      </c>
    </row>
    <row r="81" spans="1:10" x14ac:dyDescent="0.2">
      <c r="A81" s="455"/>
      <c r="B81" s="18" t="s">
        <v>254</v>
      </c>
      <c r="C81" s="17">
        <v>5908.6076510000003</v>
      </c>
      <c r="D81" s="17">
        <v>0</v>
      </c>
      <c r="E81" s="17">
        <v>10.656278</v>
      </c>
      <c r="F81" s="17">
        <v>5919.2639289999997</v>
      </c>
      <c r="G81" s="17">
        <v>5918.6076510000003</v>
      </c>
      <c r="H81" s="17">
        <v>0</v>
      </c>
      <c r="I81" s="17">
        <v>10.656278</v>
      </c>
      <c r="J81" s="103">
        <v>5929.2639289999997</v>
      </c>
    </row>
    <row r="82" spans="1:10" x14ac:dyDescent="0.2">
      <c r="A82" s="455"/>
      <c r="B82" s="18" t="s">
        <v>206</v>
      </c>
      <c r="C82" s="17">
        <v>83.681111000000001</v>
      </c>
      <c r="D82" s="17">
        <v>0</v>
      </c>
      <c r="E82" s="17">
        <v>525</v>
      </c>
      <c r="F82" s="17">
        <v>608.68111099999999</v>
      </c>
      <c r="G82" s="17">
        <v>83.681111000000001</v>
      </c>
      <c r="H82" s="17">
        <v>0</v>
      </c>
      <c r="I82" s="17">
        <v>525</v>
      </c>
      <c r="J82" s="103">
        <v>608.68111099999999</v>
      </c>
    </row>
    <row r="83" spans="1:10" x14ac:dyDescent="0.2">
      <c r="A83" s="455"/>
      <c r="B83" s="18" t="s">
        <v>922</v>
      </c>
      <c r="C83" s="17">
        <v>6183.8250470000003</v>
      </c>
      <c r="D83" s="17">
        <v>300</v>
      </c>
      <c r="E83" s="17">
        <v>380</v>
      </c>
      <c r="F83" s="17">
        <v>6863.8250470000003</v>
      </c>
      <c r="G83" s="17">
        <v>6241.8178070000004</v>
      </c>
      <c r="H83" s="17">
        <v>300</v>
      </c>
      <c r="I83" s="17">
        <v>380</v>
      </c>
      <c r="J83" s="103">
        <v>6921.8178070000004</v>
      </c>
    </row>
    <row r="84" spans="1:10" x14ac:dyDescent="0.2">
      <c r="A84" s="455"/>
      <c r="B84" s="18" t="s">
        <v>923</v>
      </c>
      <c r="C84" s="17">
        <v>273.32403299999999</v>
      </c>
      <c r="D84" s="17">
        <v>0</v>
      </c>
      <c r="E84" s="17">
        <v>6</v>
      </c>
      <c r="F84" s="17">
        <v>279.32403299999999</v>
      </c>
      <c r="G84" s="17">
        <v>284.75448699999998</v>
      </c>
      <c r="H84" s="17">
        <v>0</v>
      </c>
      <c r="I84" s="17">
        <v>6</v>
      </c>
      <c r="J84" s="103">
        <v>290.75448699999998</v>
      </c>
    </row>
    <row r="85" spans="1:10" ht="25.5" x14ac:dyDescent="0.2">
      <c r="A85" s="456"/>
      <c r="B85" s="18" t="s">
        <v>208</v>
      </c>
      <c r="C85" s="17">
        <v>523.00361699999996</v>
      </c>
      <c r="D85" s="17">
        <v>0</v>
      </c>
      <c r="E85" s="17">
        <v>121</v>
      </c>
      <c r="F85" s="17">
        <v>644.00361699999996</v>
      </c>
      <c r="G85" s="17">
        <v>633.05102699999998</v>
      </c>
      <c r="H85" s="17">
        <v>0</v>
      </c>
      <c r="I85" s="17">
        <v>121</v>
      </c>
      <c r="J85" s="103">
        <v>754.05102699999998</v>
      </c>
    </row>
    <row r="86" spans="1:10" x14ac:dyDescent="0.2">
      <c r="A86" s="452" t="s">
        <v>301</v>
      </c>
      <c r="B86" s="453"/>
      <c r="C86" s="15">
        <f>SUM(C79:C85)</f>
        <v>13922.355888000002</v>
      </c>
      <c r="D86" s="15">
        <f t="shared" ref="D86:J86" si="10">SUM(D79:D85)</f>
        <v>300</v>
      </c>
      <c r="E86" s="15">
        <f t="shared" si="10"/>
        <v>1190.6562779999999</v>
      </c>
      <c r="F86" s="15">
        <f t="shared" si="10"/>
        <v>15413.012166</v>
      </c>
      <c r="G86" s="15">
        <f t="shared" si="10"/>
        <v>14166.370708999999</v>
      </c>
      <c r="H86" s="15">
        <f t="shared" si="10"/>
        <v>300</v>
      </c>
      <c r="I86" s="15">
        <f t="shared" si="10"/>
        <v>1190.6562779999999</v>
      </c>
      <c r="J86" s="15">
        <f t="shared" si="10"/>
        <v>15657.026987000001</v>
      </c>
    </row>
    <row r="87" spans="1:10" ht="25.5" x14ac:dyDescent="0.2">
      <c r="A87" s="458" t="s">
        <v>146</v>
      </c>
      <c r="B87" s="18" t="s">
        <v>615</v>
      </c>
      <c r="C87" s="17">
        <v>911.27535499999999</v>
      </c>
      <c r="D87" s="17">
        <v>0</v>
      </c>
      <c r="E87" s="17">
        <v>71</v>
      </c>
      <c r="F87" s="17">
        <v>982.27535499999999</v>
      </c>
      <c r="G87" s="17">
        <v>985.64807499999995</v>
      </c>
      <c r="H87" s="17">
        <v>0</v>
      </c>
      <c r="I87" s="17">
        <v>71</v>
      </c>
      <c r="J87" s="103">
        <v>1056.6480750000001</v>
      </c>
    </row>
    <row r="88" spans="1:10" x14ac:dyDescent="0.2">
      <c r="A88" s="455"/>
      <c r="B88" s="18" t="s">
        <v>262</v>
      </c>
      <c r="C88" s="17">
        <v>700</v>
      </c>
      <c r="D88" s="17">
        <v>0</v>
      </c>
      <c r="E88" s="17">
        <v>100</v>
      </c>
      <c r="F88" s="17">
        <v>800</v>
      </c>
      <c r="G88" s="17">
        <v>700</v>
      </c>
      <c r="H88" s="17">
        <v>0</v>
      </c>
      <c r="I88" s="17">
        <v>100</v>
      </c>
      <c r="J88" s="103">
        <v>800</v>
      </c>
    </row>
    <row r="89" spans="1:10" ht="25.5" x14ac:dyDescent="0.2">
      <c r="A89" s="455"/>
      <c r="B89" s="18" t="s">
        <v>616</v>
      </c>
      <c r="C89" s="17">
        <v>2524.8362219999999</v>
      </c>
      <c r="D89" s="17">
        <v>0.5</v>
      </c>
      <c r="E89" s="17">
        <v>156</v>
      </c>
      <c r="F89" s="17">
        <v>2681.3362219999999</v>
      </c>
      <c r="G89" s="17">
        <v>2954.4161170000002</v>
      </c>
      <c r="H89" s="17">
        <v>0.5</v>
      </c>
      <c r="I89" s="17">
        <v>156</v>
      </c>
      <c r="J89" s="103">
        <v>3110.9161170000002</v>
      </c>
    </row>
    <row r="90" spans="1:10" ht="25.5" x14ac:dyDescent="0.2">
      <c r="A90" s="455"/>
      <c r="B90" s="18" t="s">
        <v>210</v>
      </c>
      <c r="C90" s="17">
        <v>5.9574230000000004</v>
      </c>
      <c r="D90" s="17">
        <v>0</v>
      </c>
      <c r="E90" s="17">
        <v>0</v>
      </c>
      <c r="F90" s="17">
        <v>5.9574230000000004</v>
      </c>
      <c r="G90" s="17">
        <v>5.9574230000000004</v>
      </c>
      <c r="H90" s="17">
        <v>0</v>
      </c>
      <c r="I90" s="17">
        <v>0</v>
      </c>
      <c r="J90" s="103">
        <v>5.9574230000000004</v>
      </c>
    </row>
    <row r="91" spans="1:10" x14ac:dyDescent="0.2">
      <c r="A91" s="456"/>
      <c r="B91" s="18" t="s">
        <v>209</v>
      </c>
      <c r="C91" s="17">
        <v>237.09010599999999</v>
      </c>
      <c r="D91" s="17">
        <v>0</v>
      </c>
      <c r="E91" s="17">
        <v>0</v>
      </c>
      <c r="F91" s="17">
        <v>237.09010599999999</v>
      </c>
      <c r="G91" s="17">
        <v>273.444367</v>
      </c>
      <c r="H91" s="17">
        <v>0</v>
      </c>
      <c r="I91" s="17">
        <v>0</v>
      </c>
      <c r="J91" s="103">
        <v>273.444367</v>
      </c>
    </row>
    <row r="92" spans="1:10" x14ac:dyDescent="0.2">
      <c r="A92" s="452" t="s">
        <v>301</v>
      </c>
      <c r="B92" s="453"/>
      <c r="C92" s="15">
        <f>SUM(C87:C91)</f>
        <v>4379.1591059999992</v>
      </c>
      <c r="D92" s="15">
        <f t="shared" ref="D92:J92" si="11">SUM(D87:D91)</f>
        <v>0.5</v>
      </c>
      <c r="E92" s="15">
        <f t="shared" si="11"/>
        <v>327</v>
      </c>
      <c r="F92" s="15">
        <f t="shared" si="11"/>
        <v>4706.6591059999992</v>
      </c>
      <c r="G92" s="15">
        <f t="shared" si="11"/>
        <v>4919.4659819999997</v>
      </c>
      <c r="H92" s="15">
        <f t="shared" si="11"/>
        <v>0.5</v>
      </c>
      <c r="I92" s="15">
        <f t="shared" si="11"/>
        <v>327</v>
      </c>
      <c r="J92" s="15">
        <f t="shared" si="11"/>
        <v>5246.9659819999997</v>
      </c>
    </row>
    <row r="93" spans="1:10" ht="25.5" x14ac:dyDescent="0.2">
      <c r="A93" s="454" t="s">
        <v>147</v>
      </c>
      <c r="B93" s="18" t="s">
        <v>924</v>
      </c>
      <c r="C93" s="17">
        <v>41.551049999999996</v>
      </c>
      <c r="D93" s="17">
        <v>0</v>
      </c>
      <c r="E93" s="17">
        <v>0</v>
      </c>
      <c r="F93" s="17">
        <v>41.551049999999996</v>
      </c>
      <c r="G93" s="17">
        <v>41.552750000000003</v>
      </c>
      <c r="H93" s="17">
        <v>0</v>
      </c>
      <c r="I93" s="17">
        <v>0</v>
      </c>
      <c r="J93" s="103">
        <v>41.552750000000003</v>
      </c>
    </row>
    <row r="94" spans="1:10" ht="38.25" customHeight="1" x14ac:dyDescent="0.2">
      <c r="A94" s="455"/>
      <c r="B94" s="18" t="s">
        <v>591</v>
      </c>
      <c r="C94" s="17">
        <v>10.191568999999999</v>
      </c>
      <c r="D94" s="17">
        <v>0</v>
      </c>
      <c r="E94" s="17">
        <v>0</v>
      </c>
      <c r="F94" s="17">
        <v>10.191568999999999</v>
      </c>
      <c r="G94" s="17">
        <v>10.192059</v>
      </c>
      <c r="H94" s="17">
        <v>0</v>
      </c>
      <c r="I94" s="17">
        <v>0</v>
      </c>
      <c r="J94" s="103">
        <v>10.192059</v>
      </c>
    </row>
    <row r="95" spans="1:10" ht="25.5" x14ac:dyDescent="0.2">
      <c r="A95" s="455"/>
      <c r="B95" s="18" t="s">
        <v>211</v>
      </c>
      <c r="C95" s="17">
        <v>229.29367500000001</v>
      </c>
      <c r="D95" s="17">
        <v>0</v>
      </c>
      <c r="E95" s="17">
        <v>100</v>
      </c>
      <c r="F95" s="17">
        <v>329.29367500000001</v>
      </c>
      <c r="G95" s="17">
        <v>230.79452499999999</v>
      </c>
      <c r="H95" s="17">
        <v>0</v>
      </c>
      <c r="I95" s="17">
        <v>100</v>
      </c>
      <c r="J95" s="103">
        <v>330.79452500000002</v>
      </c>
    </row>
    <row r="96" spans="1:10" x14ac:dyDescent="0.2">
      <c r="A96" s="455"/>
      <c r="B96" s="18" t="s">
        <v>444</v>
      </c>
      <c r="C96" s="17">
        <v>315.638532</v>
      </c>
      <c r="D96" s="17">
        <v>0</v>
      </c>
      <c r="E96" s="17">
        <v>0</v>
      </c>
      <c r="F96" s="17">
        <v>315.638532</v>
      </c>
      <c r="G96" s="17">
        <v>315.638532</v>
      </c>
      <c r="H96" s="17">
        <v>0</v>
      </c>
      <c r="I96" s="17">
        <v>0</v>
      </c>
      <c r="J96" s="103">
        <v>315.638532</v>
      </c>
    </row>
    <row r="97" spans="1:10" x14ac:dyDescent="0.2">
      <c r="A97" s="456"/>
      <c r="B97" s="18" t="s">
        <v>549</v>
      </c>
      <c r="C97" s="17">
        <v>210.96629999999999</v>
      </c>
      <c r="D97" s="17">
        <v>0</v>
      </c>
      <c r="E97" s="17">
        <v>110</v>
      </c>
      <c r="F97" s="17">
        <v>320.96629999999999</v>
      </c>
      <c r="G97" s="17">
        <v>228.96629999999999</v>
      </c>
      <c r="H97" s="17">
        <v>0</v>
      </c>
      <c r="I97" s="17">
        <v>110</v>
      </c>
      <c r="J97" s="103">
        <v>338.96629999999999</v>
      </c>
    </row>
    <row r="98" spans="1:10" x14ac:dyDescent="0.2">
      <c r="A98" s="452" t="s">
        <v>301</v>
      </c>
      <c r="B98" s="453"/>
      <c r="C98" s="15">
        <f>SUM(C93:C97)</f>
        <v>807.64112599999999</v>
      </c>
      <c r="D98" s="15">
        <f t="shared" ref="D98:J98" si="12">SUM(D93:D97)</f>
        <v>0</v>
      </c>
      <c r="E98" s="15">
        <f t="shared" si="12"/>
        <v>210</v>
      </c>
      <c r="F98" s="15">
        <f t="shared" si="12"/>
        <v>1017.641126</v>
      </c>
      <c r="G98" s="15">
        <f t="shared" si="12"/>
        <v>827.14416600000004</v>
      </c>
      <c r="H98" s="15">
        <f t="shared" si="12"/>
        <v>0</v>
      </c>
      <c r="I98" s="15">
        <f t="shared" si="12"/>
        <v>210</v>
      </c>
      <c r="J98" s="15">
        <f t="shared" si="12"/>
        <v>1037.144166</v>
      </c>
    </row>
    <row r="99" spans="1:10" ht="25.5" customHeight="1" x14ac:dyDescent="0.2">
      <c r="A99" s="459" t="s">
        <v>148</v>
      </c>
      <c r="B99" s="18" t="s">
        <v>212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03">
        <v>0</v>
      </c>
    </row>
    <row r="100" spans="1:10" ht="25.5" x14ac:dyDescent="0.2">
      <c r="A100" s="461"/>
      <c r="B100" s="187" t="s">
        <v>213</v>
      </c>
      <c r="C100" s="188">
        <v>197.49570800000001</v>
      </c>
      <c r="D100" s="195">
        <v>0</v>
      </c>
      <c r="E100" s="188">
        <v>674.25699999999995</v>
      </c>
      <c r="F100" s="188">
        <v>871.75270799999998</v>
      </c>
      <c r="G100" s="188">
        <v>197.49570800000001</v>
      </c>
      <c r="H100" s="195">
        <v>0</v>
      </c>
      <c r="I100" s="188">
        <v>674.25699999999995</v>
      </c>
      <c r="J100" s="189">
        <v>871.75270799999998</v>
      </c>
    </row>
    <row r="101" spans="1:10" x14ac:dyDescent="0.2">
      <c r="A101" s="452" t="s">
        <v>301</v>
      </c>
      <c r="B101" s="453"/>
      <c r="C101" s="15">
        <v>197.49570800000001</v>
      </c>
      <c r="D101" s="15">
        <v>0</v>
      </c>
      <c r="E101" s="15">
        <v>674.25699999999995</v>
      </c>
      <c r="F101" s="15">
        <v>871.75270799999998</v>
      </c>
      <c r="G101" s="15">
        <v>197.49570800000001</v>
      </c>
      <c r="H101" s="15">
        <v>0</v>
      </c>
      <c r="I101" s="15">
        <v>674.25699999999995</v>
      </c>
      <c r="J101" s="15">
        <v>871.75270799999998</v>
      </c>
    </row>
    <row r="102" spans="1:10" x14ac:dyDescent="0.2">
      <c r="A102" s="454" t="s">
        <v>149</v>
      </c>
      <c r="B102" s="18" t="s">
        <v>255</v>
      </c>
      <c r="C102" s="17">
        <v>773.049622</v>
      </c>
      <c r="D102" s="17">
        <v>0</v>
      </c>
      <c r="E102" s="17">
        <v>10</v>
      </c>
      <c r="F102" s="17">
        <v>783.049622</v>
      </c>
      <c r="G102" s="17">
        <v>773.049622</v>
      </c>
      <c r="H102" s="17">
        <v>0</v>
      </c>
      <c r="I102" s="17">
        <v>10</v>
      </c>
      <c r="J102" s="103">
        <v>783.049622</v>
      </c>
    </row>
    <row r="103" spans="1:10" ht="25.5" x14ac:dyDescent="0.2">
      <c r="A103" s="455"/>
      <c r="B103" s="18" t="s">
        <v>925</v>
      </c>
      <c r="C103" s="17">
        <v>87.251171999999997</v>
      </c>
      <c r="D103" s="17">
        <v>0</v>
      </c>
      <c r="E103" s="17">
        <v>21.838090000000001</v>
      </c>
      <c r="F103" s="17">
        <v>109.08926200000001</v>
      </c>
      <c r="G103" s="17">
        <v>87.617171999999997</v>
      </c>
      <c r="H103" s="17">
        <v>0</v>
      </c>
      <c r="I103" s="17">
        <v>21.838090000000001</v>
      </c>
      <c r="J103" s="103">
        <v>109.455262</v>
      </c>
    </row>
    <row r="104" spans="1:10" x14ac:dyDescent="0.2">
      <c r="A104" s="455"/>
      <c r="B104" s="18" t="s">
        <v>214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03">
        <v>0</v>
      </c>
    </row>
    <row r="105" spans="1:10" x14ac:dyDescent="0.2">
      <c r="A105" s="455"/>
      <c r="B105" s="18" t="s">
        <v>926</v>
      </c>
      <c r="C105" s="17">
        <v>290.00196399999999</v>
      </c>
      <c r="D105" s="17">
        <v>0</v>
      </c>
      <c r="E105" s="17">
        <v>43.766399999999997</v>
      </c>
      <c r="F105" s="17">
        <v>333.76836400000002</v>
      </c>
      <c r="G105" s="17">
        <v>364.547551</v>
      </c>
      <c r="H105" s="17">
        <v>0</v>
      </c>
      <c r="I105" s="17">
        <v>43.766399999999997</v>
      </c>
      <c r="J105" s="103">
        <v>408.31395099999997</v>
      </c>
    </row>
    <row r="106" spans="1:10" x14ac:dyDescent="0.2">
      <c r="A106" s="455"/>
      <c r="B106" s="18" t="s">
        <v>215</v>
      </c>
      <c r="C106" s="17">
        <v>33.946275</v>
      </c>
      <c r="D106" s="17">
        <v>0</v>
      </c>
      <c r="E106" s="17">
        <v>0</v>
      </c>
      <c r="F106" s="17">
        <v>33.946275</v>
      </c>
      <c r="G106" s="17">
        <v>33.946275</v>
      </c>
      <c r="H106" s="17">
        <v>0</v>
      </c>
      <c r="I106" s="17">
        <v>0</v>
      </c>
      <c r="J106" s="103">
        <v>33.946275</v>
      </c>
    </row>
    <row r="107" spans="1:10" x14ac:dyDescent="0.2">
      <c r="A107" s="455"/>
      <c r="B107" s="18" t="s">
        <v>216</v>
      </c>
      <c r="C107" s="17">
        <v>2668.6016690000001</v>
      </c>
      <c r="D107" s="17">
        <v>0</v>
      </c>
      <c r="E107" s="17">
        <v>312.8</v>
      </c>
      <c r="F107" s="17">
        <v>2981.4016689999999</v>
      </c>
      <c r="G107" s="17">
        <v>2668.6016690000001</v>
      </c>
      <c r="H107" s="17">
        <v>0</v>
      </c>
      <c r="I107" s="17">
        <v>312.8</v>
      </c>
      <c r="J107" s="103">
        <v>2981.4016689999999</v>
      </c>
    </row>
    <row r="108" spans="1:10" ht="38.25" x14ac:dyDescent="0.2">
      <c r="A108" s="456"/>
      <c r="B108" s="18" t="s">
        <v>927</v>
      </c>
      <c r="C108" s="17">
        <v>13.726691000000001</v>
      </c>
      <c r="D108" s="17">
        <v>0</v>
      </c>
      <c r="E108" s="17">
        <v>0</v>
      </c>
      <c r="F108" s="17">
        <v>13.726691000000001</v>
      </c>
      <c r="G108" s="17">
        <v>13.726691000000001</v>
      </c>
      <c r="H108" s="17">
        <v>0</v>
      </c>
      <c r="I108" s="17">
        <v>0</v>
      </c>
      <c r="J108" s="103">
        <v>13.726691000000001</v>
      </c>
    </row>
    <row r="109" spans="1:10" x14ac:dyDescent="0.2">
      <c r="A109" s="452" t="s">
        <v>301</v>
      </c>
      <c r="B109" s="453"/>
      <c r="C109" s="15">
        <f>SUM(C102:C108)</f>
        <v>3866.577393</v>
      </c>
      <c r="D109" s="15">
        <f t="shared" ref="D109:J109" si="13">SUM(D102:D108)</f>
        <v>0</v>
      </c>
      <c r="E109" s="15">
        <f t="shared" si="13"/>
        <v>388.40449000000001</v>
      </c>
      <c r="F109" s="15">
        <f t="shared" si="13"/>
        <v>4254.9818829999995</v>
      </c>
      <c r="G109" s="15">
        <f t="shared" si="13"/>
        <v>3941.4889800000001</v>
      </c>
      <c r="H109" s="15">
        <f t="shared" si="13"/>
        <v>0</v>
      </c>
      <c r="I109" s="15">
        <f t="shared" si="13"/>
        <v>388.40449000000001</v>
      </c>
      <c r="J109" s="15">
        <f t="shared" si="13"/>
        <v>4329.89347</v>
      </c>
    </row>
    <row r="110" spans="1:10" ht="25.5" x14ac:dyDescent="0.2">
      <c r="A110" s="458" t="s">
        <v>150</v>
      </c>
      <c r="B110" s="18" t="s">
        <v>445</v>
      </c>
      <c r="C110" s="17">
        <v>491.73254100000003</v>
      </c>
      <c r="D110" s="17">
        <v>0</v>
      </c>
      <c r="E110" s="17">
        <v>0.58499999999999996</v>
      </c>
      <c r="F110" s="17">
        <v>492.31754100000001</v>
      </c>
      <c r="G110" s="17">
        <v>492.04683699999998</v>
      </c>
      <c r="H110" s="17">
        <v>0</v>
      </c>
      <c r="I110" s="17">
        <v>0.58499999999999996</v>
      </c>
      <c r="J110" s="103">
        <v>492.63183700000002</v>
      </c>
    </row>
    <row r="111" spans="1:10" ht="25.5" x14ac:dyDescent="0.2">
      <c r="A111" s="455"/>
      <c r="B111" s="18" t="s">
        <v>217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03">
        <v>0</v>
      </c>
    </row>
    <row r="112" spans="1:10" ht="25.5" x14ac:dyDescent="0.2">
      <c r="A112" s="455"/>
      <c r="B112" s="18" t="s">
        <v>597</v>
      </c>
      <c r="C112" s="17">
        <v>54.538463999999998</v>
      </c>
      <c r="D112" s="17">
        <v>0</v>
      </c>
      <c r="E112" s="17">
        <v>0</v>
      </c>
      <c r="F112" s="17">
        <v>54.538463999999998</v>
      </c>
      <c r="G112" s="17">
        <v>144.26717500000001</v>
      </c>
      <c r="H112" s="17">
        <v>0</v>
      </c>
      <c r="I112" s="17">
        <v>0</v>
      </c>
      <c r="J112" s="103">
        <v>144.26717500000001</v>
      </c>
    </row>
    <row r="113" spans="1:10" ht="25.5" x14ac:dyDescent="0.2">
      <c r="A113" s="455"/>
      <c r="B113" s="18" t="s">
        <v>595</v>
      </c>
      <c r="C113" s="17">
        <v>316.36553600000002</v>
      </c>
      <c r="D113" s="17">
        <v>0</v>
      </c>
      <c r="E113" s="17">
        <v>72</v>
      </c>
      <c r="F113" s="17">
        <v>388.36553600000002</v>
      </c>
      <c r="G113" s="17">
        <v>407.564345</v>
      </c>
      <c r="H113" s="17">
        <v>0</v>
      </c>
      <c r="I113" s="17">
        <v>72</v>
      </c>
      <c r="J113" s="103">
        <v>479.564345</v>
      </c>
    </row>
    <row r="114" spans="1:10" ht="25.5" x14ac:dyDescent="0.2">
      <c r="A114" s="455"/>
      <c r="B114" s="18" t="s">
        <v>594</v>
      </c>
      <c r="C114" s="17">
        <v>72.664821000000003</v>
      </c>
      <c r="D114" s="17">
        <v>0</v>
      </c>
      <c r="E114" s="17">
        <v>0</v>
      </c>
      <c r="F114" s="17">
        <v>72.664821000000003</v>
      </c>
      <c r="G114" s="17">
        <v>178.77748399999999</v>
      </c>
      <c r="H114" s="17">
        <v>0</v>
      </c>
      <c r="I114" s="17">
        <v>0</v>
      </c>
      <c r="J114" s="103">
        <v>178.77748399999999</v>
      </c>
    </row>
    <row r="115" spans="1:10" ht="25.5" x14ac:dyDescent="0.2">
      <c r="A115" s="455"/>
      <c r="B115" s="18" t="s">
        <v>592</v>
      </c>
      <c r="C115" s="17">
        <v>91.123465999999993</v>
      </c>
      <c r="D115" s="17">
        <v>0</v>
      </c>
      <c r="E115" s="17">
        <v>-47</v>
      </c>
      <c r="F115" s="17">
        <v>44.123466000000001</v>
      </c>
      <c r="G115" s="17">
        <v>92.443884999999995</v>
      </c>
      <c r="H115" s="17">
        <v>0</v>
      </c>
      <c r="I115" s="17">
        <v>-47</v>
      </c>
      <c r="J115" s="103">
        <v>45.443885000000002</v>
      </c>
    </row>
    <row r="116" spans="1:10" x14ac:dyDescent="0.2">
      <c r="A116" s="455"/>
      <c r="B116" s="18" t="s">
        <v>258</v>
      </c>
      <c r="C116" s="17">
        <v>932.5</v>
      </c>
      <c r="D116" s="17">
        <v>0</v>
      </c>
      <c r="E116" s="17">
        <v>44</v>
      </c>
      <c r="F116" s="17">
        <v>976.5</v>
      </c>
      <c r="G116" s="17">
        <v>932.5</v>
      </c>
      <c r="H116" s="17">
        <v>0</v>
      </c>
      <c r="I116" s="17">
        <v>44</v>
      </c>
      <c r="J116" s="103">
        <v>976.5</v>
      </c>
    </row>
    <row r="117" spans="1:10" ht="25.5" x14ac:dyDescent="0.2">
      <c r="A117" s="455"/>
      <c r="B117" s="18" t="s">
        <v>593</v>
      </c>
      <c r="C117" s="17">
        <v>479.61831599999999</v>
      </c>
      <c r="D117" s="17">
        <v>0</v>
      </c>
      <c r="E117" s="17">
        <v>35.5</v>
      </c>
      <c r="F117" s="17">
        <v>515.11831600000005</v>
      </c>
      <c r="G117" s="17">
        <v>659.27474199999995</v>
      </c>
      <c r="H117" s="17">
        <v>0</v>
      </c>
      <c r="I117" s="17">
        <v>35.5</v>
      </c>
      <c r="J117" s="103">
        <v>694.77474199999995</v>
      </c>
    </row>
    <row r="118" spans="1:10" ht="25.5" x14ac:dyDescent="0.2">
      <c r="A118" s="455"/>
      <c r="B118" s="18" t="s">
        <v>596</v>
      </c>
      <c r="C118" s="17">
        <v>11.152559</v>
      </c>
      <c r="D118" s="17">
        <v>0</v>
      </c>
      <c r="E118" s="17">
        <v>0</v>
      </c>
      <c r="F118" s="17">
        <v>11.152559</v>
      </c>
      <c r="G118" s="17">
        <v>11.158158999999999</v>
      </c>
      <c r="H118" s="17">
        <v>0</v>
      </c>
      <c r="I118" s="17">
        <v>0</v>
      </c>
      <c r="J118" s="103">
        <v>11.158158999999999</v>
      </c>
    </row>
    <row r="119" spans="1:10" ht="38.25" x14ac:dyDescent="0.2">
      <c r="A119" s="455"/>
      <c r="B119" s="18" t="s">
        <v>928</v>
      </c>
      <c r="C119" s="17">
        <v>257.72258199999999</v>
      </c>
      <c r="D119" s="17">
        <v>0</v>
      </c>
      <c r="E119" s="17">
        <v>66.5</v>
      </c>
      <c r="F119" s="17">
        <v>324.22258199999999</v>
      </c>
      <c r="G119" s="17">
        <v>259.31136299999997</v>
      </c>
      <c r="H119" s="17">
        <v>0</v>
      </c>
      <c r="I119" s="17">
        <v>66.5</v>
      </c>
      <c r="J119" s="103">
        <v>325.81136299999997</v>
      </c>
    </row>
    <row r="120" spans="1:10" x14ac:dyDescent="0.2">
      <c r="A120" s="455"/>
      <c r="B120" s="18" t="s">
        <v>187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</row>
    <row r="121" spans="1:10" ht="25.5" x14ac:dyDescent="0.2">
      <c r="A121" s="456"/>
      <c r="B121" s="18" t="s">
        <v>184</v>
      </c>
      <c r="C121" s="17">
        <v>20.790203999999999</v>
      </c>
      <c r="D121" s="17">
        <v>0</v>
      </c>
      <c r="E121" s="17">
        <v>0</v>
      </c>
      <c r="F121" s="17">
        <v>20.790203999999999</v>
      </c>
      <c r="G121" s="17">
        <v>20.790203999999999</v>
      </c>
      <c r="H121" s="17">
        <v>0</v>
      </c>
      <c r="I121" s="17">
        <v>0</v>
      </c>
      <c r="J121" s="103">
        <v>20.790203999999999</v>
      </c>
    </row>
    <row r="122" spans="1:10" x14ac:dyDescent="0.2">
      <c r="A122" s="452" t="s">
        <v>301</v>
      </c>
      <c r="B122" s="453"/>
      <c r="C122" s="15">
        <f>SUM(C110:C121)</f>
        <v>2728.2084889999996</v>
      </c>
      <c r="D122" s="15">
        <f t="shared" ref="D122:J122" si="14">SUM(D110:D121)</f>
        <v>0</v>
      </c>
      <c r="E122" s="15">
        <f t="shared" si="14"/>
        <v>171.58499999999998</v>
      </c>
      <c r="F122" s="15">
        <f t="shared" si="14"/>
        <v>2899.7934890000001</v>
      </c>
      <c r="G122" s="15">
        <f t="shared" si="14"/>
        <v>3198.1341939999998</v>
      </c>
      <c r="H122" s="15">
        <f t="shared" si="14"/>
        <v>0</v>
      </c>
      <c r="I122" s="15">
        <f t="shared" si="14"/>
        <v>171.58499999999998</v>
      </c>
      <c r="J122" s="15">
        <f t="shared" si="14"/>
        <v>3369.7191939999998</v>
      </c>
    </row>
    <row r="123" spans="1:10" x14ac:dyDescent="0.2">
      <c r="A123" s="454" t="s">
        <v>151</v>
      </c>
      <c r="B123" s="18" t="s">
        <v>553</v>
      </c>
      <c r="C123" s="17">
        <v>246.93212600000001</v>
      </c>
      <c r="D123" s="17">
        <v>0</v>
      </c>
      <c r="E123" s="17">
        <v>0</v>
      </c>
      <c r="F123" s="17">
        <v>246.93212600000001</v>
      </c>
      <c r="G123" s="17">
        <v>246.93212600000001</v>
      </c>
      <c r="H123" s="17">
        <v>0</v>
      </c>
      <c r="I123" s="17">
        <v>0</v>
      </c>
      <c r="J123" s="103">
        <v>246.93212600000001</v>
      </c>
    </row>
    <row r="124" spans="1:10" x14ac:dyDescent="0.2">
      <c r="A124" s="456"/>
      <c r="B124" s="18" t="s">
        <v>218</v>
      </c>
      <c r="C124" s="17">
        <v>161.32458500000001</v>
      </c>
      <c r="D124" s="17">
        <v>0</v>
      </c>
      <c r="E124" s="17">
        <v>261</v>
      </c>
      <c r="F124" s="17">
        <v>422.32458500000001</v>
      </c>
      <c r="G124" s="17">
        <v>166.32458500000001</v>
      </c>
      <c r="H124" s="17">
        <v>0</v>
      </c>
      <c r="I124" s="17">
        <v>261</v>
      </c>
      <c r="J124" s="103">
        <v>427.32458500000001</v>
      </c>
    </row>
    <row r="125" spans="1:10" x14ac:dyDescent="0.2">
      <c r="A125" s="452" t="s">
        <v>301</v>
      </c>
      <c r="B125" s="453"/>
      <c r="C125" s="15">
        <f>SUM(C123:C124)</f>
        <v>408.256711</v>
      </c>
      <c r="D125" s="15">
        <f t="shared" ref="D125:J125" si="15">SUM(D123:D124)</f>
        <v>0</v>
      </c>
      <c r="E125" s="15">
        <f t="shared" si="15"/>
        <v>261</v>
      </c>
      <c r="F125" s="15">
        <f t="shared" si="15"/>
        <v>669.256711</v>
      </c>
      <c r="G125" s="15">
        <f t="shared" si="15"/>
        <v>413.256711</v>
      </c>
      <c r="H125" s="15">
        <f t="shared" si="15"/>
        <v>0</v>
      </c>
      <c r="I125" s="15">
        <f t="shared" si="15"/>
        <v>261</v>
      </c>
      <c r="J125" s="15">
        <f t="shared" si="15"/>
        <v>674.256711</v>
      </c>
    </row>
    <row r="126" spans="1:10" x14ac:dyDescent="0.2">
      <c r="A126" s="454" t="s">
        <v>152</v>
      </c>
      <c r="B126" s="18" t="s">
        <v>929</v>
      </c>
      <c r="C126" s="17">
        <v>2.7342270000000002</v>
      </c>
      <c r="D126" s="17">
        <v>0</v>
      </c>
      <c r="E126" s="17">
        <v>0</v>
      </c>
      <c r="F126" s="17">
        <v>2.7342270000000002</v>
      </c>
      <c r="G126" s="17">
        <v>2.7342270000000002</v>
      </c>
      <c r="H126" s="17">
        <v>0</v>
      </c>
      <c r="I126" s="17">
        <v>0</v>
      </c>
      <c r="J126" s="103">
        <v>2.7342270000000002</v>
      </c>
    </row>
    <row r="127" spans="1:10" ht="38.25" x14ac:dyDescent="0.2">
      <c r="A127" s="455"/>
      <c r="B127" s="18" t="s">
        <v>930</v>
      </c>
      <c r="C127" s="17">
        <v>25.636129</v>
      </c>
      <c r="D127" s="17">
        <v>0</v>
      </c>
      <c r="E127" s="17">
        <v>0</v>
      </c>
      <c r="F127" s="17">
        <v>25.636129</v>
      </c>
      <c r="G127" s="17">
        <v>25.636129</v>
      </c>
      <c r="H127" s="17">
        <v>0</v>
      </c>
      <c r="I127" s="17">
        <v>0</v>
      </c>
      <c r="J127" s="103">
        <v>25.636129</v>
      </c>
    </row>
    <row r="128" spans="1:10" ht="25.5" x14ac:dyDescent="0.2">
      <c r="A128" s="455"/>
      <c r="B128" s="18" t="s">
        <v>224</v>
      </c>
      <c r="C128" s="17">
        <v>2.4839389999999999</v>
      </c>
      <c r="D128" s="17">
        <v>0</v>
      </c>
      <c r="E128" s="17">
        <v>0</v>
      </c>
      <c r="F128" s="17">
        <v>2.4839389999999999</v>
      </c>
      <c r="G128" s="17">
        <v>2.4839389999999999</v>
      </c>
      <c r="H128" s="17">
        <v>0</v>
      </c>
      <c r="I128" s="17">
        <v>0</v>
      </c>
      <c r="J128" s="103">
        <v>2.4839389999999999</v>
      </c>
    </row>
    <row r="129" spans="1:10" ht="38.25" x14ac:dyDescent="0.2">
      <c r="A129" s="455"/>
      <c r="B129" s="18" t="s">
        <v>188</v>
      </c>
      <c r="C129" s="17">
        <v>132.059653</v>
      </c>
      <c r="D129" s="17">
        <v>3</v>
      </c>
      <c r="E129" s="17">
        <v>1014.2841</v>
      </c>
      <c r="F129" s="17">
        <v>1149.3437530000001</v>
      </c>
      <c r="G129" s="17">
        <v>133.567474</v>
      </c>
      <c r="H129" s="17">
        <v>3</v>
      </c>
      <c r="I129" s="17">
        <v>1014.2841</v>
      </c>
      <c r="J129" s="103">
        <v>1150.851574</v>
      </c>
    </row>
    <row r="130" spans="1:10" ht="25.5" x14ac:dyDescent="0.2">
      <c r="A130" s="455"/>
      <c r="B130" s="18" t="s">
        <v>219</v>
      </c>
      <c r="C130" s="17">
        <v>353.35955999999999</v>
      </c>
      <c r="D130" s="17">
        <v>0</v>
      </c>
      <c r="E130" s="17">
        <v>10</v>
      </c>
      <c r="F130" s="17">
        <v>363.35955999999999</v>
      </c>
      <c r="G130" s="17">
        <v>420.88620900000001</v>
      </c>
      <c r="H130" s="17">
        <v>0</v>
      </c>
      <c r="I130" s="17">
        <v>10</v>
      </c>
      <c r="J130" s="103">
        <v>430.88620900000001</v>
      </c>
    </row>
    <row r="131" spans="1:10" ht="25.5" x14ac:dyDescent="0.2">
      <c r="A131" s="455"/>
      <c r="B131" s="18" t="s">
        <v>220</v>
      </c>
      <c r="C131" s="17">
        <v>11.780559</v>
      </c>
      <c r="D131" s="17">
        <v>0</v>
      </c>
      <c r="E131" s="17">
        <v>4.3</v>
      </c>
      <c r="F131" s="17">
        <v>16.080559000000001</v>
      </c>
      <c r="G131" s="17">
        <v>11.780559</v>
      </c>
      <c r="H131" s="17">
        <v>0</v>
      </c>
      <c r="I131" s="17">
        <v>4.3</v>
      </c>
      <c r="J131" s="103">
        <v>16.080559000000001</v>
      </c>
    </row>
    <row r="132" spans="1:10" ht="25.5" x14ac:dyDescent="0.2">
      <c r="A132" s="455"/>
      <c r="B132" s="18" t="s">
        <v>446</v>
      </c>
      <c r="C132" s="17">
        <v>5.134341</v>
      </c>
      <c r="D132" s="17">
        <v>0</v>
      </c>
      <c r="E132" s="17">
        <v>0</v>
      </c>
      <c r="F132" s="17">
        <v>5.134341</v>
      </c>
      <c r="G132" s="17">
        <v>5.134341</v>
      </c>
      <c r="H132" s="17">
        <v>0</v>
      </c>
      <c r="I132" s="17">
        <v>0</v>
      </c>
      <c r="J132" s="103">
        <v>5.134341</v>
      </c>
    </row>
    <row r="133" spans="1:10" x14ac:dyDescent="0.2">
      <c r="A133" s="455"/>
      <c r="B133" s="18" t="s">
        <v>931</v>
      </c>
      <c r="C133" s="17">
        <v>40.280741999999996</v>
      </c>
      <c r="D133" s="17">
        <v>0</v>
      </c>
      <c r="E133" s="17">
        <v>0</v>
      </c>
      <c r="F133" s="17">
        <v>40.280741999999996</v>
      </c>
      <c r="G133" s="17">
        <v>40.280741999999996</v>
      </c>
      <c r="H133" s="17">
        <v>0</v>
      </c>
      <c r="I133" s="17">
        <v>0</v>
      </c>
      <c r="J133" s="103">
        <v>40.280741999999996</v>
      </c>
    </row>
    <row r="134" spans="1:10" x14ac:dyDescent="0.2">
      <c r="A134" s="455"/>
      <c r="B134" s="18" t="s">
        <v>222</v>
      </c>
      <c r="C134" s="17">
        <v>16.524165</v>
      </c>
      <c r="D134" s="17">
        <v>0</v>
      </c>
      <c r="E134" s="17">
        <v>0</v>
      </c>
      <c r="F134" s="17">
        <v>16.524165</v>
      </c>
      <c r="G134" s="17">
        <v>16.524165</v>
      </c>
      <c r="H134" s="17">
        <v>0</v>
      </c>
      <c r="I134" s="17">
        <v>0</v>
      </c>
      <c r="J134" s="103">
        <v>16.524165</v>
      </c>
    </row>
    <row r="135" spans="1:10" ht="25.5" x14ac:dyDescent="0.2">
      <c r="A135" s="455"/>
      <c r="B135" s="18" t="s">
        <v>223</v>
      </c>
      <c r="C135" s="17">
        <v>121.234143</v>
      </c>
      <c r="D135" s="17">
        <v>0</v>
      </c>
      <c r="E135" s="17">
        <v>0</v>
      </c>
      <c r="F135" s="17">
        <v>121.234143</v>
      </c>
      <c r="G135" s="17">
        <v>121.234143</v>
      </c>
      <c r="H135" s="17">
        <v>0</v>
      </c>
      <c r="I135" s="17">
        <v>0</v>
      </c>
      <c r="J135" s="103">
        <v>121.234143</v>
      </c>
    </row>
    <row r="136" spans="1:10" x14ac:dyDescent="0.2">
      <c r="A136" s="455"/>
      <c r="B136" s="18" t="s">
        <v>221</v>
      </c>
      <c r="C136" s="17">
        <v>596.26208499999996</v>
      </c>
      <c r="D136" s="17">
        <v>0</v>
      </c>
      <c r="E136" s="17">
        <v>210.61948599999999</v>
      </c>
      <c r="F136" s="17">
        <v>806.88157100000001</v>
      </c>
      <c r="G136" s="17">
        <v>596.26208499999996</v>
      </c>
      <c r="H136" s="17">
        <v>0</v>
      </c>
      <c r="I136" s="17">
        <v>210.61948599999999</v>
      </c>
      <c r="J136" s="103">
        <v>806.88157100000001</v>
      </c>
    </row>
    <row r="137" spans="1:10" ht="25.5" x14ac:dyDescent="0.2">
      <c r="A137" s="456"/>
      <c r="B137" s="18" t="s">
        <v>185</v>
      </c>
      <c r="C137" s="17">
        <v>10.251054999999999</v>
      </c>
      <c r="D137" s="17">
        <v>0</v>
      </c>
      <c r="E137" s="17">
        <v>0</v>
      </c>
      <c r="F137" s="17">
        <v>10.251054999999999</v>
      </c>
      <c r="G137" s="17">
        <v>10.242794999999999</v>
      </c>
      <c r="H137" s="17">
        <v>0</v>
      </c>
      <c r="I137" s="17">
        <v>0</v>
      </c>
      <c r="J137" s="103">
        <v>10.242794999999999</v>
      </c>
    </row>
    <row r="138" spans="1:10" x14ac:dyDescent="0.2">
      <c r="A138" s="452" t="s">
        <v>301</v>
      </c>
      <c r="B138" s="453"/>
      <c r="C138" s="15">
        <f>SUM(C126:C137)</f>
        <v>1317.7405980000001</v>
      </c>
      <c r="D138" s="15">
        <f t="shared" ref="D138:J138" si="16">SUM(D126:D137)</f>
        <v>3</v>
      </c>
      <c r="E138" s="15">
        <f t="shared" si="16"/>
        <v>1239.2035859999999</v>
      </c>
      <c r="F138" s="15">
        <f t="shared" si="16"/>
        <v>2559.944184</v>
      </c>
      <c r="G138" s="15">
        <f t="shared" si="16"/>
        <v>1386.7668080000001</v>
      </c>
      <c r="H138" s="15">
        <f t="shared" si="16"/>
        <v>3</v>
      </c>
      <c r="I138" s="15">
        <f t="shared" si="16"/>
        <v>1239.2035859999999</v>
      </c>
      <c r="J138" s="15">
        <f t="shared" si="16"/>
        <v>2628.9703939999999</v>
      </c>
    </row>
    <row r="139" spans="1:10" ht="25.5" x14ac:dyDescent="0.2">
      <c r="A139" s="458" t="s">
        <v>913</v>
      </c>
      <c r="B139" s="18" t="s">
        <v>599</v>
      </c>
      <c r="C139" s="17">
        <v>3.9666649999999999</v>
      </c>
      <c r="D139" s="17">
        <v>0</v>
      </c>
      <c r="E139" s="17">
        <v>0</v>
      </c>
      <c r="F139" s="17">
        <v>3.9666649999999999</v>
      </c>
      <c r="G139" s="17">
        <v>4.0272620000000003</v>
      </c>
      <c r="H139" s="17">
        <v>0</v>
      </c>
      <c r="I139" s="17">
        <v>0</v>
      </c>
      <c r="J139" s="103">
        <v>4.0272620000000003</v>
      </c>
    </row>
    <row r="140" spans="1:10" ht="25.5" x14ac:dyDescent="0.2">
      <c r="A140" s="455"/>
      <c r="B140" s="18" t="s">
        <v>230</v>
      </c>
      <c r="C140" s="17">
        <v>99.087332000000004</v>
      </c>
      <c r="D140" s="17">
        <v>140</v>
      </c>
      <c r="E140" s="17">
        <v>50.5</v>
      </c>
      <c r="F140" s="17">
        <v>289.587332</v>
      </c>
      <c r="G140" s="17">
        <v>151.11851200000001</v>
      </c>
      <c r="H140" s="17">
        <v>140</v>
      </c>
      <c r="I140" s="17">
        <v>50.5</v>
      </c>
      <c r="J140" s="103">
        <v>341.61851200000001</v>
      </c>
    </row>
    <row r="141" spans="1:10" x14ac:dyDescent="0.2">
      <c r="A141" s="455"/>
      <c r="B141" s="18" t="s">
        <v>598</v>
      </c>
      <c r="C141" s="17">
        <v>19.290839999999999</v>
      </c>
      <c r="D141" s="17">
        <v>0</v>
      </c>
      <c r="E141" s="17">
        <v>0</v>
      </c>
      <c r="F141" s="17">
        <v>19.290839999999999</v>
      </c>
      <c r="G141" s="17">
        <v>19.290839999999999</v>
      </c>
      <c r="H141" s="17">
        <v>0</v>
      </c>
      <c r="I141" s="17">
        <v>0</v>
      </c>
      <c r="J141" s="103">
        <v>19.290839999999999</v>
      </c>
    </row>
    <row r="142" spans="1:10" ht="25.5" x14ac:dyDescent="0.2">
      <c r="A142" s="455"/>
      <c r="B142" s="18" t="s">
        <v>449</v>
      </c>
      <c r="C142" s="17">
        <v>240.776499</v>
      </c>
      <c r="D142" s="17">
        <v>0</v>
      </c>
      <c r="E142" s="17">
        <v>240</v>
      </c>
      <c r="F142" s="17">
        <v>480.776499</v>
      </c>
      <c r="G142" s="17">
        <v>240.776499</v>
      </c>
      <c r="H142" s="17">
        <v>0</v>
      </c>
      <c r="I142" s="17">
        <v>240</v>
      </c>
      <c r="J142" s="103">
        <v>480.776499</v>
      </c>
    </row>
    <row r="143" spans="1:10" ht="25.5" x14ac:dyDescent="0.2">
      <c r="A143" s="455"/>
      <c r="B143" s="18" t="s">
        <v>447</v>
      </c>
      <c r="C143" s="17">
        <v>404.024719</v>
      </c>
      <c r="D143" s="17">
        <v>0</v>
      </c>
      <c r="E143" s="17">
        <v>53.1</v>
      </c>
      <c r="F143" s="17">
        <v>457.12471900000003</v>
      </c>
      <c r="G143" s="17">
        <v>404.024719</v>
      </c>
      <c r="H143" s="17">
        <v>0</v>
      </c>
      <c r="I143" s="17">
        <v>53.1</v>
      </c>
      <c r="J143" s="103">
        <v>457.12471900000003</v>
      </c>
    </row>
    <row r="144" spans="1:10" x14ac:dyDescent="0.2">
      <c r="A144" s="455"/>
      <c r="B144" s="18" t="s">
        <v>225</v>
      </c>
      <c r="C144" s="17">
        <v>60.847614999999998</v>
      </c>
      <c r="D144" s="17">
        <v>0</v>
      </c>
      <c r="E144" s="17">
        <v>0</v>
      </c>
      <c r="F144" s="17">
        <v>60.847614999999998</v>
      </c>
      <c r="G144" s="17">
        <v>61.781052000000003</v>
      </c>
      <c r="H144" s="17">
        <v>0</v>
      </c>
      <c r="I144" s="17">
        <v>0</v>
      </c>
      <c r="J144" s="103">
        <v>61.781052000000003</v>
      </c>
    </row>
    <row r="145" spans="1:10" x14ac:dyDescent="0.2">
      <c r="A145" s="455"/>
      <c r="B145" s="18" t="s">
        <v>231</v>
      </c>
      <c r="C145" s="17">
        <v>430.67663099999999</v>
      </c>
      <c r="D145" s="17">
        <v>0</v>
      </c>
      <c r="E145" s="17">
        <v>202.6</v>
      </c>
      <c r="F145" s="17">
        <v>633.27663099999995</v>
      </c>
      <c r="G145" s="17">
        <v>502.72348799999997</v>
      </c>
      <c r="H145" s="17">
        <v>0</v>
      </c>
      <c r="I145" s="17">
        <v>202.6</v>
      </c>
      <c r="J145" s="103">
        <v>705.323488</v>
      </c>
    </row>
    <row r="146" spans="1:10" ht="25.5" x14ac:dyDescent="0.2">
      <c r="A146" s="455"/>
      <c r="B146" s="18" t="s">
        <v>228</v>
      </c>
      <c r="C146" s="17">
        <v>125.24999800000001</v>
      </c>
      <c r="D146" s="17">
        <v>0</v>
      </c>
      <c r="E146" s="17">
        <v>14.5</v>
      </c>
      <c r="F146" s="17">
        <v>139.74999800000001</v>
      </c>
      <c r="G146" s="17">
        <v>136.09117900000001</v>
      </c>
      <c r="H146" s="17">
        <v>0</v>
      </c>
      <c r="I146" s="17">
        <v>14.5</v>
      </c>
      <c r="J146" s="103">
        <v>150.59117900000001</v>
      </c>
    </row>
    <row r="147" spans="1:10" ht="25.5" x14ac:dyDescent="0.2">
      <c r="A147" s="455"/>
      <c r="B147" s="18" t="s">
        <v>448</v>
      </c>
      <c r="C147" s="17">
        <v>21.027853</v>
      </c>
      <c r="D147" s="17">
        <v>0</v>
      </c>
      <c r="E147" s="17">
        <v>5</v>
      </c>
      <c r="F147" s="17">
        <v>26.027853</v>
      </c>
      <c r="G147" s="17">
        <v>21.027853</v>
      </c>
      <c r="H147" s="17">
        <v>0</v>
      </c>
      <c r="I147" s="17">
        <v>5</v>
      </c>
      <c r="J147" s="103">
        <v>26.027853</v>
      </c>
    </row>
    <row r="148" spans="1:10" x14ac:dyDescent="0.2">
      <c r="A148" s="455"/>
      <c r="B148" s="18" t="s">
        <v>226</v>
      </c>
      <c r="C148" s="17">
        <v>121.849282</v>
      </c>
      <c r="D148" s="17">
        <v>0</v>
      </c>
      <c r="E148" s="17">
        <v>1</v>
      </c>
      <c r="F148" s="17">
        <v>122.849282</v>
      </c>
      <c r="G148" s="17">
        <v>121.849282</v>
      </c>
      <c r="H148" s="17">
        <v>0</v>
      </c>
      <c r="I148" s="17">
        <v>1</v>
      </c>
      <c r="J148" s="103">
        <v>122.849282</v>
      </c>
    </row>
    <row r="149" spans="1:10" ht="25.5" x14ac:dyDescent="0.2">
      <c r="A149" s="455"/>
      <c r="B149" s="18" t="s">
        <v>227</v>
      </c>
      <c r="C149" s="17">
        <v>83.767677000000006</v>
      </c>
      <c r="D149" s="17">
        <v>0</v>
      </c>
      <c r="E149" s="17">
        <v>5.9239100000000002</v>
      </c>
      <c r="F149" s="17">
        <v>89.691586999999998</v>
      </c>
      <c r="G149" s="17">
        <v>83.78322</v>
      </c>
      <c r="H149" s="17">
        <v>0</v>
      </c>
      <c r="I149" s="17">
        <v>5.9239100000000002</v>
      </c>
      <c r="J149" s="103">
        <v>89.707130000000006</v>
      </c>
    </row>
    <row r="150" spans="1:10" ht="25.5" x14ac:dyDescent="0.2">
      <c r="A150" s="455"/>
      <c r="B150" s="18" t="s">
        <v>229</v>
      </c>
      <c r="C150" s="17">
        <v>296.42307199999999</v>
      </c>
      <c r="D150" s="17">
        <v>0</v>
      </c>
      <c r="E150" s="17">
        <v>53</v>
      </c>
      <c r="F150" s="17">
        <v>349.42307199999999</v>
      </c>
      <c r="G150" s="17">
        <v>296.42307199999999</v>
      </c>
      <c r="H150" s="17">
        <v>0</v>
      </c>
      <c r="I150" s="17">
        <v>53</v>
      </c>
      <c r="J150" s="103">
        <v>349.42307199999999</v>
      </c>
    </row>
    <row r="151" spans="1:10" ht="25.5" x14ac:dyDescent="0.2">
      <c r="A151" s="456"/>
      <c r="B151" s="18" t="s">
        <v>186</v>
      </c>
      <c r="C151" s="17">
        <v>7.4474910000000003</v>
      </c>
      <c r="D151" s="17">
        <v>0</v>
      </c>
      <c r="E151" s="17">
        <v>0</v>
      </c>
      <c r="F151" s="17">
        <v>7.4474910000000003</v>
      </c>
      <c r="G151" s="17">
        <v>7.4474910000000003</v>
      </c>
      <c r="H151" s="17">
        <v>0</v>
      </c>
      <c r="I151" s="17">
        <v>0</v>
      </c>
      <c r="J151" s="103">
        <v>7.4474910000000003</v>
      </c>
    </row>
    <row r="152" spans="1:10" x14ac:dyDescent="0.2">
      <c r="A152" s="452" t="s">
        <v>301</v>
      </c>
      <c r="B152" s="453"/>
      <c r="C152" s="15">
        <f>SUM(C139:C151)</f>
        <v>1914.4356740000001</v>
      </c>
      <c r="D152" s="15">
        <f t="shared" ref="D152:J152" si="17">SUM(D139:D151)</f>
        <v>140</v>
      </c>
      <c r="E152" s="15">
        <f t="shared" si="17"/>
        <v>625.62391000000002</v>
      </c>
      <c r="F152" s="15">
        <f t="shared" si="17"/>
        <v>2680.0595840000001</v>
      </c>
      <c r="G152" s="15">
        <f t="shared" si="17"/>
        <v>2050.3644690000001</v>
      </c>
      <c r="H152" s="15">
        <f t="shared" si="17"/>
        <v>140</v>
      </c>
      <c r="I152" s="15">
        <f t="shared" si="17"/>
        <v>625.62391000000002</v>
      </c>
      <c r="J152" s="15">
        <f t="shared" si="17"/>
        <v>2815.9883790000008</v>
      </c>
    </row>
    <row r="153" spans="1:10" x14ac:dyDescent="0.2">
      <c r="A153" s="454" t="s">
        <v>154</v>
      </c>
      <c r="B153" s="18" t="s">
        <v>263</v>
      </c>
      <c r="C153" s="17">
        <v>536.52308900000003</v>
      </c>
      <c r="D153" s="17">
        <v>0</v>
      </c>
      <c r="E153" s="17">
        <v>90.904499999999999</v>
      </c>
      <c r="F153" s="17">
        <v>627.42758900000001</v>
      </c>
      <c r="G153" s="17">
        <v>536.52308900000003</v>
      </c>
      <c r="H153" s="17">
        <v>0</v>
      </c>
      <c r="I153" s="17">
        <v>90.904499999999999</v>
      </c>
      <c r="J153" s="103">
        <v>627.42758900000001</v>
      </c>
    </row>
    <row r="154" spans="1:10" x14ac:dyDescent="0.2">
      <c r="A154" s="455"/>
      <c r="B154" s="18" t="s">
        <v>451</v>
      </c>
      <c r="C154" s="17">
        <v>30006.830426</v>
      </c>
      <c r="D154" s="17">
        <v>0</v>
      </c>
      <c r="E154" s="17">
        <v>218.303056</v>
      </c>
      <c r="F154" s="17">
        <v>30225.133482000001</v>
      </c>
      <c r="G154" s="17">
        <v>30006.830426</v>
      </c>
      <c r="H154" s="17">
        <v>0</v>
      </c>
      <c r="I154" s="17">
        <v>218.303056</v>
      </c>
      <c r="J154" s="103">
        <v>30225.133482000001</v>
      </c>
    </row>
    <row r="155" spans="1:10" x14ac:dyDescent="0.2">
      <c r="A155" s="455"/>
      <c r="B155" s="18" t="s">
        <v>450</v>
      </c>
      <c r="C155" s="17">
        <v>15596.846348999999</v>
      </c>
      <c r="D155" s="17">
        <v>0</v>
      </c>
      <c r="E155" s="17">
        <v>94.160604000000006</v>
      </c>
      <c r="F155" s="17">
        <v>15691.006953</v>
      </c>
      <c r="G155" s="17">
        <v>15598.046349</v>
      </c>
      <c r="H155" s="17">
        <v>0</v>
      </c>
      <c r="I155" s="17">
        <v>94.160604000000006</v>
      </c>
      <c r="J155" s="103">
        <v>15692.206953000001</v>
      </c>
    </row>
    <row r="156" spans="1:10" ht="25.5" x14ac:dyDescent="0.2">
      <c r="A156" s="455"/>
      <c r="B156" s="18" t="s">
        <v>602</v>
      </c>
      <c r="C156" s="17">
        <v>48.919499000000002</v>
      </c>
      <c r="D156" s="17">
        <v>0</v>
      </c>
      <c r="E156" s="17">
        <v>20</v>
      </c>
      <c r="F156" s="17">
        <v>68.919499000000002</v>
      </c>
      <c r="G156" s="17">
        <v>48.919499000000002</v>
      </c>
      <c r="H156" s="17">
        <v>0</v>
      </c>
      <c r="I156" s="17">
        <v>20</v>
      </c>
      <c r="J156" s="103">
        <v>68.919499000000002</v>
      </c>
    </row>
    <row r="157" spans="1:10" x14ac:dyDescent="0.2">
      <c r="A157" s="455"/>
      <c r="B157" s="18" t="s">
        <v>600</v>
      </c>
      <c r="C157" s="17">
        <v>1690.533531</v>
      </c>
      <c r="D157" s="17">
        <v>0</v>
      </c>
      <c r="E157" s="17">
        <v>63</v>
      </c>
      <c r="F157" s="17">
        <v>1753.533531</v>
      </c>
      <c r="G157" s="17">
        <v>1690.533531</v>
      </c>
      <c r="H157" s="17">
        <v>0</v>
      </c>
      <c r="I157" s="17">
        <v>63</v>
      </c>
      <c r="J157" s="103">
        <v>1753.533531</v>
      </c>
    </row>
    <row r="158" spans="1:10" ht="25.5" x14ac:dyDescent="0.2">
      <c r="A158" s="455"/>
      <c r="B158" s="18" t="s">
        <v>232</v>
      </c>
      <c r="C158" s="17">
        <v>382.610702</v>
      </c>
      <c r="D158" s="17">
        <v>0</v>
      </c>
      <c r="E158" s="17">
        <v>0</v>
      </c>
      <c r="F158" s="17">
        <v>382.610702</v>
      </c>
      <c r="G158" s="17">
        <v>382.610702</v>
      </c>
      <c r="H158" s="17">
        <v>0</v>
      </c>
      <c r="I158" s="17">
        <v>0</v>
      </c>
      <c r="J158" s="103">
        <v>382.610702</v>
      </c>
    </row>
    <row r="159" spans="1:10" ht="25.5" x14ac:dyDescent="0.2">
      <c r="A159" s="455"/>
      <c r="B159" s="18" t="s">
        <v>452</v>
      </c>
      <c r="C159" s="17">
        <v>450.96764100000001</v>
      </c>
      <c r="D159" s="17">
        <v>0</v>
      </c>
      <c r="E159" s="17">
        <v>22.837309000000001</v>
      </c>
      <c r="F159" s="17">
        <v>473.80495000000002</v>
      </c>
      <c r="G159" s="17">
        <v>649.76764100000003</v>
      </c>
      <c r="H159" s="17">
        <v>0</v>
      </c>
      <c r="I159" s="17">
        <v>22.837309000000001</v>
      </c>
      <c r="J159" s="103">
        <v>672.60495000000003</v>
      </c>
    </row>
    <row r="160" spans="1:10" ht="25.5" x14ac:dyDescent="0.2">
      <c r="A160" s="456"/>
      <c r="B160" s="18" t="s">
        <v>601</v>
      </c>
      <c r="C160" s="17">
        <v>1082.0271090000001</v>
      </c>
      <c r="D160" s="17">
        <v>0</v>
      </c>
      <c r="E160" s="17">
        <v>119.184</v>
      </c>
      <c r="F160" s="17">
        <v>1201.2111090000001</v>
      </c>
      <c r="G160" s="17">
        <v>1382.0271090000001</v>
      </c>
      <c r="H160" s="17">
        <v>0</v>
      </c>
      <c r="I160" s="17">
        <v>119.184</v>
      </c>
      <c r="J160" s="103">
        <v>1501.2111090000001</v>
      </c>
    </row>
    <row r="161" spans="1:10" x14ac:dyDescent="0.2">
      <c r="A161" s="452" t="s">
        <v>301</v>
      </c>
      <c r="B161" s="453"/>
      <c r="C161" s="15">
        <f>SUM(C153:C160)</f>
        <v>49795.258346000002</v>
      </c>
      <c r="D161" s="15">
        <f t="shared" ref="D161:J161" si="18">SUM(D153:D160)</f>
        <v>0</v>
      </c>
      <c r="E161" s="15">
        <f t="shared" si="18"/>
        <v>628.38946899999996</v>
      </c>
      <c r="F161" s="15">
        <f t="shared" si="18"/>
        <v>50423.647815000004</v>
      </c>
      <c r="G161" s="15">
        <f t="shared" si="18"/>
        <v>50295.258346000002</v>
      </c>
      <c r="H161" s="15">
        <f t="shared" si="18"/>
        <v>0</v>
      </c>
      <c r="I161" s="15">
        <f t="shared" si="18"/>
        <v>628.38946899999996</v>
      </c>
      <c r="J161" s="15">
        <f t="shared" si="18"/>
        <v>50923.647815000011</v>
      </c>
    </row>
    <row r="162" spans="1:10" ht="25.5" x14ac:dyDescent="0.2">
      <c r="A162" s="459" t="s">
        <v>155</v>
      </c>
      <c r="B162" s="18" t="s">
        <v>617</v>
      </c>
      <c r="C162" s="17">
        <v>1.775919</v>
      </c>
      <c r="D162" s="17">
        <v>0</v>
      </c>
      <c r="E162" s="17">
        <v>100</v>
      </c>
      <c r="F162" s="17">
        <v>101.775919</v>
      </c>
      <c r="G162" s="17">
        <v>1.775919</v>
      </c>
      <c r="H162" s="17">
        <v>0</v>
      </c>
      <c r="I162" s="17">
        <v>100</v>
      </c>
      <c r="J162" s="103">
        <v>101.775919</v>
      </c>
    </row>
    <row r="163" spans="1:10" ht="25.5" x14ac:dyDescent="0.2">
      <c r="A163" s="460"/>
      <c r="B163" s="18" t="s">
        <v>554</v>
      </c>
      <c r="C163" s="17">
        <v>311.03991600000001</v>
      </c>
      <c r="D163" s="17">
        <v>0</v>
      </c>
      <c r="E163" s="17">
        <v>118.316193</v>
      </c>
      <c r="F163" s="17">
        <v>429.356109</v>
      </c>
      <c r="G163" s="17">
        <v>311.03991600000001</v>
      </c>
      <c r="H163" s="17">
        <v>0</v>
      </c>
      <c r="I163" s="17">
        <v>118.316193</v>
      </c>
      <c r="J163" s="103">
        <v>429.356109</v>
      </c>
    </row>
    <row r="164" spans="1:10" ht="25.5" x14ac:dyDescent="0.2">
      <c r="A164" s="460"/>
      <c r="B164" s="18" t="s">
        <v>618</v>
      </c>
      <c r="C164" s="17">
        <v>260.27639199999999</v>
      </c>
      <c r="D164" s="17">
        <v>0</v>
      </c>
      <c r="E164" s="17">
        <v>1</v>
      </c>
      <c r="F164" s="17">
        <v>261.27639199999999</v>
      </c>
      <c r="G164" s="17">
        <v>260.27639199999999</v>
      </c>
      <c r="H164" s="17">
        <v>0</v>
      </c>
      <c r="I164" s="17">
        <v>1</v>
      </c>
      <c r="J164" s="103">
        <v>261.27639199999999</v>
      </c>
    </row>
    <row r="165" spans="1:10" ht="25.5" x14ac:dyDescent="0.2">
      <c r="A165" s="460"/>
      <c r="B165" s="187" t="s">
        <v>233</v>
      </c>
      <c r="C165" s="188">
        <v>530.29279199999996</v>
      </c>
      <c r="D165" s="195">
        <v>0</v>
      </c>
      <c r="E165" s="188">
        <v>18.5</v>
      </c>
      <c r="F165" s="188">
        <v>548.79279199999996</v>
      </c>
      <c r="G165" s="188">
        <v>530.29279199999996</v>
      </c>
      <c r="H165" s="195">
        <v>0</v>
      </c>
      <c r="I165" s="188">
        <v>18.5</v>
      </c>
      <c r="J165" s="189">
        <v>548.79279199999996</v>
      </c>
    </row>
    <row r="166" spans="1:10" x14ac:dyDescent="0.2">
      <c r="A166" s="461"/>
      <c r="B166" s="187" t="s">
        <v>234</v>
      </c>
      <c r="C166" s="188">
        <v>8277.5942300000006</v>
      </c>
      <c r="D166" s="195">
        <v>0</v>
      </c>
      <c r="E166" s="188">
        <v>208.34</v>
      </c>
      <c r="F166" s="188">
        <v>8485.9342300000008</v>
      </c>
      <c r="G166" s="188">
        <v>8377.5942300000006</v>
      </c>
      <c r="H166" s="195">
        <v>0</v>
      </c>
      <c r="I166" s="188">
        <v>208.34</v>
      </c>
      <c r="J166" s="189">
        <v>8585.9342300000008</v>
      </c>
    </row>
    <row r="167" spans="1:10" x14ac:dyDescent="0.2">
      <c r="A167" s="452" t="s">
        <v>301</v>
      </c>
      <c r="B167" s="453"/>
      <c r="C167" s="15">
        <f>SUM(C162:C166)</f>
        <v>9380.979249</v>
      </c>
      <c r="D167" s="15">
        <f t="shared" ref="D167:I167" si="19">SUM(D162:D166)</f>
        <v>0</v>
      </c>
      <c r="E167" s="15">
        <f t="shared" si="19"/>
        <v>446.15619300000003</v>
      </c>
      <c r="F167" s="15">
        <f t="shared" si="19"/>
        <v>9827.1354420000007</v>
      </c>
      <c r="G167" s="15">
        <f t="shared" si="19"/>
        <v>9480.979249</v>
      </c>
      <c r="H167" s="15">
        <f t="shared" si="19"/>
        <v>0</v>
      </c>
      <c r="I167" s="15">
        <f t="shared" si="19"/>
        <v>446.15619300000003</v>
      </c>
      <c r="J167" s="15">
        <f>SUM(J162:J166)</f>
        <v>9927.1354420000007</v>
      </c>
    </row>
    <row r="168" spans="1:10" x14ac:dyDescent="0.2">
      <c r="A168" s="457" t="s">
        <v>156</v>
      </c>
      <c r="B168" s="18" t="s">
        <v>552</v>
      </c>
      <c r="C168" s="17">
        <v>247.815731</v>
      </c>
      <c r="D168" s="17">
        <v>5</v>
      </c>
      <c r="E168" s="17">
        <v>79.599999999999994</v>
      </c>
      <c r="F168" s="17">
        <v>332.41573099999999</v>
      </c>
      <c r="G168" s="17">
        <v>247.815731</v>
      </c>
      <c r="H168" s="17">
        <v>5</v>
      </c>
      <c r="I168" s="17">
        <v>79.599999999999994</v>
      </c>
      <c r="J168" s="103">
        <v>332.41573099999999</v>
      </c>
    </row>
    <row r="169" spans="1:10" x14ac:dyDescent="0.2">
      <c r="A169" s="455"/>
      <c r="B169" s="18" t="s">
        <v>189</v>
      </c>
      <c r="C169" s="17">
        <v>137.16231199999999</v>
      </c>
      <c r="D169" s="17">
        <v>0</v>
      </c>
      <c r="E169" s="17">
        <v>0</v>
      </c>
      <c r="F169" s="17">
        <v>137.16231199999999</v>
      </c>
      <c r="G169" s="17">
        <v>137.16231199999999</v>
      </c>
      <c r="H169" s="17">
        <v>0</v>
      </c>
      <c r="I169" s="17">
        <v>0</v>
      </c>
      <c r="J169" s="103">
        <v>137.16231199999999</v>
      </c>
    </row>
    <row r="170" spans="1:10" x14ac:dyDescent="0.2">
      <c r="A170" s="455"/>
      <c r="B170" s="18" t="s">
        <v>550</v>
      </c>
      <c r="C170" s="17">
        <v>168.12401</v>
      </c>
      <c r="D170" s="17">
        <v>0</v>
      </c>
      <c r="E170" s="17">
        <v>0</v>
      </c>
      <c r="F170" s="17">
        <v>168.12401</v>
      </c>
      <c r="G170" s="17">
        <v>168.12401</v>
      </c>
      <c r="H170" s="17">
        <v>0</v>
      </c>
      <c r="I170" s="17">
        <v>0</v>
      </c>
      <c r="J170" s="103">
        <v>168.12401</v>
      </c>
    </row>
    <row r="171" spans="1:10" ht="25.5" x14ac:dyDescent="0.2">
      <c r="A171" s="455"/>
      <c r="B171" s="18" t="s">
        <v>251</v>
      </c>
      <c r="C171" s="17">
        <v>541.54382999999996</v>
      </c>
      <c r="D171" s="17">
        <v>0</v>
      </c>
      <c r="E171" s="17">
        <v>2.5</v>
      </c>
      <c r="F171" s="17">
        <v>544.04382999999996</v>
      </c>
      <c r="G171" s="17">
        <v>541.54382999999996</v>
      </c>
      <c r="H171" s="17">
        <v>0</v>
      </c>
      <c r="I171" s="17">
        <v>2.5</v>
      </c>
      <c r="J171" s="103">
        <v>544.04382999999996</v>
      </c>
    </row>
    <row r="172" spans="1:10" ht="38.25" x14ac:dyDescent="0.2">
      <c r="A172" s="455"/>
      <c r="B172" s="18" t="s">
        <v>932</v>
      </c>
      <c r="C172" s="17">
        <v>73.126552000000004</v>
      </c>
      <c r="D172" s="17">
        <v>70</v>
      </c>
      <c r="E172" s="17">
        <v>7.4</v>
      </c>
      <c r="F172" s="17">
        <v>150.52655200000001</v>
      </c>
      <c r="G172" s="17">
        <v>73.126552000000004</v>
      </c>
      <c r="H172" s="17">
        <v>70</v>
      </c>
      <c r="I172" s="17">
        <v>7.4</v>
      </c>
      <c r="J172" s="103">
        <v>150.52655200000001</v>
      </c>
    </row>
    <row r="173" spans="1:10" ht="51" x14ac:dyDescent="0.2">
      <c r="A173" s="455"/>
      <c r="B173" s="18" t="s">
        <v>235</v>
      </c>
      <c r="C173" s="17">
        <v>41193.228314</v>
      </c>
      <c r="D173" s="17">
        <v>0</v>
      </c>
      <c r="E173" s="17">
        <v>3218.8</v>
      </c>
      <c r="F173" s="17">
        <v>44412.028314000003</v>
      </c>
      <c r="G173" s="17">
        <v>41198.737669000002</v>
      </c>
      <c r="H173" s="17">
        <v>0</v>
      </c>
      <c r="I173" s="17">
        <v>3218.8</v>
      </c>
      <c r="J173" s="103">
        <v>44417.537668999998</v>
      </c>
    </row>
    <row r="174" spans="1:10" x14ac:dyDescent="0.2">
      <c r="A174" s="456"/>
      <c r="B174" s="18" t="s">
        <v>551</v>
      </c>
      <c r="C174" s="17">
        <v>31.627272999999999</v>
      </c>
      <c r="D174" s="17">
        <v>0</v>
      </c>
      <c r="E174" s="17">
        <v>4</v>
      </c>
      <c r="F174" s="17">
        <v>35.627273000000002</v>
      </c>
      <c r="G174" s="17">
        <v>31.627272999999999</v>
      </c>
      <c r="H174" s="17">
        <v>0</v>
      </c>
      <c r="I174" s="17">
        <v>4</v>
      </c>
      <c r="J174" s="103">
        <v>35.627273000000002</v>
      </c>
    </row>
    <row r="175" spans="1:10" x14ac:dyDescent="0.2">
      <c r="A175" s="452" t="s">
        <v>301</v>
      </c>
      <c r="B175" s="453"/>
      <c r="C175" s="15">
        <f>SUM(C168:C174)</f>
        <v>42392.628021999997</v>
      </c>
      <c r="D175" s="15">
        <f t="shared" ref="D175:J175" si="20">SUM(D168:D174)</f>
        <v>75</v>
      </c>
      <c r="E175" s="15">
        <f t="shared" si="20"/>
        <v>3312.3</v>
      </c>
      <c r="F175" s="15">
        <f t="shared" si="20"/>
        <v>45779.928022</v>
      </c>
      <c r="G175" s="15">
        <f t="shared" si="20"/>
        <v>42398.137376999999</v>
      </c>
      <c r="H175" s="15">
        <f t="shared" si="20"/>
        <v>75</v>
      </c>
      <c r="I175" s="15">
        <f t="shared" si="20"/>
        <v>3312.3</v>
      </c>
      <c r="J175" s="15">
        <f t="shared" si="20"/>
        <v>45785.437376999995</v>
      </c>
    </row>
    <row r="176" spans="1:10" ht="25.5" x14ac:dyDescent="0.2">
      <c r="A176" s="454" t="s">
        <v>157</v>
      </c>
      <c r="B176" s="18" t="s">
        <v>236</v>
      </c>
      <c r="C176" s="17">
        <v>93905.154607999997</v>
      </c>
      <c r="D176" s="17">
        <v>-1554.7102</v>
      </c>
      <c r="E176" s="17">
        <v>5396.1410539999997</v>
      </c>
      <c r="F176" s="17">
        <v>97746.585462000003</v>
      </c>
      <c r="G176" s="17">
        <v>93905.154607999997</v>
      </c>
      <c r="H176" s="17">
        <v>-1554.7102</v>
      </c>
      <c r="I176" s="17">
        <v>5396.1410539999997</v>
      </c>
      <c r="J176" s="103">
        <v>97746.585462000003</v>
      </c>
    </row>
    <row r="177" spans="1:10" ht="38.25" x14ac:dyDescent="0.2">
      <c r="A177" s="456"/>
      <c r="B177" s="18" t="s">
        <v>246</v>
      </c>
      <c r="C177" s="17">
        <v>11480.341178999999</v>
      </c>
      <c r="D177" s="17">
        <v>0</v>
      </c>
      <c r="E177" s="17">
        <v>0</v>
      </c>
      <c r="F177" s="17">
        <v>11480.341178999999</v>
      </c>
      <c r="G177" s="17">
        <v>11480.341178999999</v>
      </c>
      <c r="H177" s="17">
        <v>0</v>
      </c>
      <c r="I177" s="17">
        <v>0</v>
      </c>
      <c r="J177" s="103">
        <v>11480.341178999999</v>
      </c>
    </row>
    <row r="178" spans="1:10" x14ac:dyDescent="0.2">
      <c r="A178" s="452" t="s">
        <v>301</v>
      </c>
      <c r="B178" s="453"/>
      <c r="C178" s="15">
        <f>SUM(C176:C177)</f>
        <v>105385.49578699999</v>
      </c>
      <c r="D178" s="15">
        <f t="shared" ref="D178:J178" si="21">SUM(D176:D177)</f>
        <v>-1554.7102</v>
      </c>
      <c r="E178" s="15">
        <f t="shared" si="21"/>
        <v>5396.1410539999997</v>
      </c>
      <c r="F178" s="15">
        <f t="shared" si="21"/>
        <v>109226.926641</v>
      </c>
      <c r="G178" s="15">
        <f t="shared" si="21"/>
        <v>105385.49578699999</v>
      </c>
      <c r="H178" s="15">
        <f t="shared" si="21"/>
        <v>-1554.7102</v>
      </c>
      <c r="I178" s="15">
        <f t="shared" si="21"/>
        <v>5396.1410539999997</v>
      </c>
      <c r="J178" s="15">
        <f t="shared" si="21"/>
        <v>109226.926641</v>
      </c>
    </row>
    <row r="179" spans="1:10" ht="38.25" x14ac:dyDescent="0.2">
      <c r="A179" s="457" t="s">
        <v>158</v>
      </c>
      <c r="B179" s="18" t="s">
        <v>454</v>
      </c>
      <c r="C179" s="17">
        <v>338.90451899999999</v>
      </c>
      <c r="D179" s="17">
        <v>0</v>
      </c>
      <c r="E179" s="17">
        <v>0</v>
      </c>
      <c r="F179" s="17">
        <v>338.90451899999999</v>
      </c>
      <c r="G179" s="17">
        <v>338.90451899999999</v>
      </c>
      <c r="H179" s="17">
        <v>0</v>
      </c>
      <c r="I179" s="17">
        <v>0</v>
      </c>
      <c r="J179" s="103">
        <v>338.90451899999999</v>
      </c>
    </row>
    <row r="180" spans="1:10" ht="38.25" x14ac:dyDescent="0.2">
      <c r="A180" s="455"/>
      <c r="B180" s="18" t="s">
        <v>238</v>
      </c>
      <c r="C180" s="17">
        <v>30.690881999999998</v>
      </c>
      <c r="D180" s="17">
        <v>0</v>
      </c>
      <c r="E180" s="17">
        <v>0</v>
      </c>
      <c r="F180" s="17">
        <v>30.690881999999998</v>
      </c>
      <c r="G180" s="17">
        <v>30.690881999999998</v>
      </c>
      <c r="H180" s="17">
        <v>0</v>
      </c>
      <c r="I180" s="17">
        <v>0</v>
      </c>
      <c r="J180" s="103">
        <v>30.690881999999998</v>
      </c>
    </row>
    <row r="181" spans="1:10" ht="25.5" x14ac:dyDescent="0.2">
      <c r="A181" s="455"/>
      <c r="B181" s="18" t="s">
        <v>453</v>
      </c>
      <c r="C181" s="17">
        <v>1140.1079420000001</v>
      </c>
      <c r="D181" s="17">
        <v>0</v>
      </c>
      <c r="E181" s="17">
        <v>510</v>
      </c>
      <c r="F181" s="17">
        <v>1650.1079420000001</v>
      </c>
      <c r="G181" s="17">
        <v>1140.1079420000001</v>
      </c>
      <c r="H181" s="17">
        <v>0</v>
      </c>
      <c r="I181" s="17">
        <v>510</v>
      </c>
      <c r="J181" s="103">
        <v>1650.1079420000001</v>
      </c>
    </row>
    <row r="182" spans="1:10" ht="25.5" x14ac:dyDescent="0.2">
      <c r="A182" s="455"/>
      <c r="B182" s="18" t="s">
        <v>239</v>
      </c>
      <c r="C182" s="17">
        <v>73.656796</v>
      </c>
      <c r="D182" s="17">
        <v>0</v>
      </c>
      <c r="E182" s="17">
        <v>0</v>
      </c>
      <c r="F182" s="17">
        <v>73.656796</v>
      </c>
      <c r="G182" s="17">
        <v>73.656796</v>
      </c>
      <c r="H182" s="17">
        <v>0</v>
      </c>
      <c r="I182" s="17">
        <v>0</v>
      </c>
      <c r="J182" s="103">
        <v>73.656796</v>
      </c>
    </row>
    <row r="183" spans="1:10" x14ac:dyDescent="0.2">
      <c r="A183" s="455"/>
      <c r="B183" s="18" t="s">
        <v>237</v>
      </c>
      <c r="C183" s="17">
        <v>11840.341184000001</v>
      </c>
      <c r="D183" s="17">
        <v>19.7</v>
      </c>
      <c r="E183" s="17">
        <v>6286.9</v>
      </c>
      <c r="F183" s="17">
        <v>18146.941183999999</v>
      </c>
      <c r="G183" s="17">
        <v>12846.766941</v>
      </c>
      <c r="H183" s="17">
        <v>19.7</v>
      </c>
      <c r="I183" s="17">
        <v>6286.9</v>
      </c>
      <c r="J183" s="103">
        <v>19153.366941</v>
      </c>
    </row>
    <row r="184" spans="1:10" ht="38.25" x14ac:dyDescent="0.2">
      <c r="A184" s="456"/>
      <c r="B184" s="18" t="s">
        <v>455</v>
      </c>
      <c r="C184" s="17">
        <v>47.010849</v>
      </c>
      <c r="D184" s="17">
        <v>0</v>
      </c>
      <c r="E184" s="17">
        <v>0</v>
      </c>
      <c r="F184" s="17">
        <v>47.010849</v>
      </c>
      <c r="G184" s="17">
        <v>47.010849</v>
      </c>
      <c r="H184" s="17">
        <v>0</v>
      </c>
      <c r="I184" s="17">
        <v>0</v>
      </c>
      <c r="J184" s="103">
        <v>47.010849</v>
      </c>
    </row>
    <row r="185" spans="1:10" x14ac:dyDescent="0.2">
      <c r="A185" s="452" t="s">
        <v>301</v>
      </c>
      <c r="B185" s="453"/>
      <c r="C185" s="15">
        <f>SUM(C179:C184)</f>
        <v>13470.712172000001</v>
      </c>
      <c r="D185" s="15">
        <f t="shared" ref="D185:J185" si="22">SUM(D179:D184)</f>
        <v>19.7</v>
      </c>
      <c r="E185" s="15">
        <f t="shared" si="22"/>
        <v>6796.9</v>
      </c>
      <c r="F185" s="15">
        <f t="shared" si="22"/>
        <v>20287.312171999998</v>
      </c>
      <c r="G185" s="15">
        <f t="shared" si="22"/>
        <v>14477.137929</v>
      </c>
      <c r="H185" s="15">
        <f t="shared" si="22"/>
        <v>19.7</v>
      </c>
      <c r="I185" s="15">
        <f t="shared" si="22"/>
        <v>6796.9</v>
      </c>
      <c r="J185" s="15">
        <f t="shared" si="22"/>
        <v>21293.737928999999</v>
      </c>
    </row>
    <row r="186" spans="1:10" ht="25.5" x14ac:dyDescent="0.2">
      <c r="A186" s="454" t="s">
        <v>159</v>
      </c>
      <c r="B186" s="18" t="s">
        <v>240</v>
      </c>
      <c r="C186" s="17">
        <v>12.357863</v>
      </c>
      <c r="D186" s="17">
        <v>0</v>
      </c>
      <c r="E186" s="17">
        <v>0</v>
      </c>
      <c r="F186" s="17">
        <v>12.357863</v>
      </c>
      <c r="G186" s="17">
        <v>12.357863</v>
      </c>
      <c r="H186" s="17">
        <v>0</v>
      </c>
      <c r="I186" s="17">
        <v>0</v>
      </c>
      <c r="J186" s="103">
        <v>12.357863</v>
      </c>
    </row>
    <row r="187" spans="1:10" ht="38.25" x14ac:dyDescent="0.2">
      <c r="A187" s="455"/>
      <c r="B187" s="18" t="s">
        <v>456</v>
      </c>
      <c r="C187" s="17">
        <v>1802.493457</v>
      </c>
      <c r="D187" s="17">
        <v>18.461538000000001</v>
      </c>
      <c r="E187" s="17">
        <v>110.126186</v>
      </c>
      <c r="F187" s="17">
        <v>1931.081181</v>
      </c>
      <c r="G187" s="17">
        <v>1833.443675</v>
      </c>
      <c r="H187" s="17">
        <v>18.461538000000001</v>
      </c>
      <c r="I187" s="17">
        <v>110.126186</v>
      </c>
      <c r="J187" s="103">
        <v>1962.031399</v>
      </c>
    </row>
    <row r="188" spans="1:10" x14ac:dyDescent="0.2">
      <c r="A188" s="455"/>
      <c r="B188" s="18" t="s">
        <v>265</v>
      </c>
      <c r="C188" s="17">
        <v>1237.367274</v>
      </c>
      <c r="D188" s="17">
        <v>0</v>
      </c>
      <c r="E188" s="17">
        <v>0</v>
      </c>
      <c r="F188" s="17">
        <v>1237.367274</v>
      </c>
      <c r="G188" s="17">
        <v>1237.367274</v>
      </c>
      <c r="H188" s="17">
        <v>0</v>
      </c>
      <c r="I188" s="17">
        <v>0</v>
      </c>
      <c r="J188" s="103">
        <v>1237.367274</v>
      </c>
    </row>
    <row r="189" spans="1:10" x14ac:dyDescent="0.2">
      <c r="A189" s="452" t="s">
        <v>301</v>
      </c>
      <c r="B189" s="453"/>
      <c r="C189" s="15">
        <f>SUM(C186:C188)</f>
        <v>3052.2185939999999</v>
      </c>
      <c r="D189" s="15">
        <f t="shared" ref="D189:J189" si="23">SUM(D186:D188)</f>
        <v>18.461538000000001</v>
      </c>
      <c r="E189" s="15">
        <f t="shared" si="23"/>
        <v>110.126186</v>
      </c>
      <c r="F189" s="15">
        <f t="shared" si="23"/>
        <v>3180.8063179999999</v>
      </c>
      <c r="G189" s="15">
        <f t="shared" si="23"/>
        <v>3083.1688119999999</v>
      </c>
      <c r="H189" s="15">
        <f t="shared" si="23"/>
        <v>18.461538000000001</v>
      </c>
      <c r="I189" s="15">
        <f t="shared" si="23"/>
        <v>110.126186</v>
      </c>
      <c r="J189" s="15">
        <f t="shared" si="23"/>
        <v>3211.7565359999999</v>
      </c>
    </row>
    <row r="190" spans="1:10" ht="38.25" x14ac:dyDescent="0.2">
      <c r="A190" s="105" t="s">
        <v>160</v>
      </c>
      <c r="B190" s="18" t="s">
        <v>241</v>
      </c>
      <c r="C190" s="17">
        <v>7233.5679749999999</v>
      </c>
      <c r="D190" s="17">
        <v>0</v>
      </c>
      <c r="E190" s="17">
        <v>2959.1</v>
      </c>
      <c r="F190" s="17">
        <v>10192.667975</v>
      </c>
      <c r="G190" s="17">
        <v>3305.5679749999999</v>
      </c>
      <c r="H190" s="17">
        <v>0</v>
      </c>
      <c r="I190" s="17">
        <v>-240.9</v>
      </c>
      <c r="J190" s="103">
        <v>3064.6679749999998</v>
      </c>
    </row>
    <row r="191" spans="1:10" x14ac:dyDescent="0.2">
      <c r="A191" s="452" t="s">
        <v>301</v>
      </c>
      <c r="B191" s="453"/>
      <c r="C191" s="15">
        <v>7233.5679749999999</v>
      </c>
      <c r="D191" s="15">
        <v>0</v>
      </c>
      <c r="E191" s="15">
        <v>2959.1</v>
      </c>
      <c r="F191" s="15">
        <v>10192.667975</v>
      </c>
      <c r="G191" s="15">
        <v>3305.5679749999999</v>
      </c>
      <c r="H191" s="15">
        <v>0</v>
      </c>
      <c r="I191" s="15">
        <v>-240.9</v>
      </c>
      <c r="J191" s="15">
        <v>3064.6679749999998</v>
      </c>
    </row>
    <row r="192" spans="1:10" ht="25.5" x14ac:dyDescent="0.2">
      <c r="A192" s="454" t="s">
        <v>463</v>
      </c>
      <c r="B192" s="18" t="s">
        <v>459</v>
      </c>
      <c r="C192" s="17">
        <v>6562.0944959999997</v>
      </c>
      <c r="D192" s="17">
        <v>0</v>
      </c>
      <c r="E192" s="17">
        <v>419.05</v>
      </c>
      <c r="F192" s="17">
        <v>6981.1444959999999</v>
      </c>
      <c r="G192" s="17">
        <v>6650.7440020000004</v>
      </c>
      <c r="H192" s="17">
        <v>0</v>
      </c>
      <c r="I192" s="17">
        <v>419.05</v>
      </c>
      <c r="J192" s="103">
        <v>7069.7940019999996</v>
      </c>
    </row>
    <row r="193" spans="1:10" ht="25.5" x14ac:dyDescent="0.2">
      <c r="A193" s="455"/>
      <c r="B193" s="18" t="s">
        <v>457</v>
      </c>
      <c r="C193" s="17">
        <v>105.14155</v>
      </c>
      <c r="D193" s="17">
        <v>0</v>
      </c>
      <c r="E193" s="17">
        <v>50</v>
      </c>
      <c r="F193" s="17">
        <v>155.14155</v>
      </c>
      <c r="G193" s="17">
        <v>2605.5415499999999</v>
      </c>
      <c r="H193" s="17">
        <v>0</v>
      </c>
      <c r="I193" s="17">
        <v>50</v>
      </c>
      <c r="J193" s="103">
        <v>2655.5415499999999</v>
      </c>
    </row>
    <row r="194" spans="1:10" ht="25.5" x14ac:dyDescent="0.2">
      <c r="A194" s="455"/>
      <c r="B194" s="18" t="s">
        <v>243</v>
      </c>
      <c r="C194" s="17">
        <v>387.36019399999998</v>
      </c>
      <c r="D194" s="17">
        <v>0</v>
      </c>
      <c r="E194" s="17">
        <v>10</v>
      </c>
      <c r="F194" s="17">
        <v>397.36019399999998</v>
      </c>
      <c r="G194" s="17">
        <v>990.75817199999995</v>
      </c>
      <c r="H194" s="17">
        <v>-246.6</v>
      </c>
      <c r="I194" s="17">
        <v>75.754745999999997</v>
      </c>
      <c r="J194" s="103">
        <v>819.91291799999999</v>
      </c>
    </row>
    <row r="195" spans="1:10" x14ac:dyDescent="0.2">
      <c r="A195" s="455"/>
      <c r="B195" s="18" t="s">
        <v>460</v>
      </c>
      <c r="C195" s="17">
        <v>326.18450999999999</v>
      </c>
      <c r="D195" s="17">
        <v>0</v>
      </c>
      <c r="E195" s="17">
        <v>23.81549</v>
      </c>
      <c r="F195" s="17">
        <v>350</v>
      </c>
      <c r="G195" s="17">
        <v>326.18450999999999</v>
      </c>
      <c r="H195" s="17">
        <v>0</v>
      </c>
      <c r="I195" s="17">
        <v>23.81549</v>
      </c>
      <c r="J195" s="103">
        <v>350</v>
      </c>
    </row>
    <row r="196" spans="1:10" x14ac:dyDescent="0.2">
      <c r="A196" s="455"/>
      <c r="B196" s="18" t="s">
        <v>461</v>
      </c>
      <c r="C196" s="17">
        <v>5600</v>
      </c>
      <c r="D196" s="17">
        <v>0</v>
      </c>
      <c r="E196" s="17">
        <v>0</v>
      </c>
      <c r="F196" s="17">
        <v>5600</v>
      </c>
      <c r="G196" s="17">
        <v>5600</v>
      </c>
      <c r="H196" s="17">
        <v>0</v>
      </c>
      <c r="I196" s="17">
        <v>0</v>
      </c>
      <c r="J196" s="103">
        <v>5600</v>
      </c>
    </row>
    <row r="197" spans="1:10" ht="25.5" x14ac:dyDescent="0.2">
      <c r="A197" s="455"/>
      <c r="B197" s="18" t="s">
        <v>178</v>
      </c>
      <c r="C197" s="17">
        <v>2842.3489490000002</v>
      </c>
      <c r="D197" s="17">
        <v>0</v>
      </c>
      <c r="E197" s="17">
        <v>21</v>
      </c>
      <c r="F197" s="17">
        <v>2863.3489490000002</v>
      </c>
      <c r="G197" s="17">
        <v>2864.6494029999999</v>
      </c>
      <c r="H197" s="17">
        <v>0</v>
      </c>
      <c r="I197" s="17">
        <v>21</v>
      </c>
      <c r="J197" s="103">
        <v>2885.6494029999999</v>
      </c>
    </row>
    <row r="198" spans="1:10" x14ac:dyDescent="0.2">
      <c r="A198" s="455"/>
      <c r="B198" s="18" t="s">
        <v>242</v>
      </c>
      <c r="C198" s="17">
        <v>2416.452131</v>
      </c>
      <c r="D198" s="17">
        <v>0</v>
      </c>
      <c r="E198" s="17">
        <v>1</v>
      </c>
      <c r="F198" s="17">
        <v>2417.452131</v>
      </c>
      <c r="G198" s="17">
        <v>2666.452131</v>
      </c>
      <c r="H198" s="17">
        <v>0</v>
      </c>
      <c r="I198" s="17">
        <v>1</v>
      </c>
      <c r="J198" s="103">
        <v>2667.452131</v>
      </c>
    </row>
    <row r="199" spans="1:10" ht="25.5" x14ac:dyDescent="0.2">
      <c r="A199" s="455"/>
      <c r="B199" s="18" t="s">
        <v>933</v>
      </c>
      <c r="C199" s="17">
        <v>942.26032199999997</v>
      </c>
      <c r="D199" s="17">
        <v>12</v>
      </c>
      <c r="E199" s="17">
        <v>10</v>
      </c>
      <c r="F199" s="17">
        <v>964.26032199999997</v>
      </c>
      <c r="G199" s="17">
        <v>942.26032199999997</v>
      </c>
      <c r="H199" s="17">
        <v>12</v>
      </c>
      <c r="I199" s="17">
        <v>10</v>
      </c>
      <c r="J199" s="103">
        <v>964.26032199999997</v>
      </c>
    </row>
    <row r="200" spans="1:10" x14ac:dyDescent="0.2">
      <c r="A200" s="455"/>
      <c r="B200" s="18" t="s">
        <v>247</v>
      </c>
      <c r="C200" s="17">
        <v>76914.736868000007</v>
      </c>
      <c r="D200" s="17">
        <v>0</v>
      </c>
      <c r="E200" s="17">
        <v>0</v>
      </c>
      <c r="F200" s="17">
        <v>76914.736868000007</v>
      </c>
      <c r="G200" s="17">
        <v>76914.736868000007</v>
      </c>
      <c r="H200" s="17">
        <v>0</v>
      </c>
      <c r="I200" s="17">
        <v>0</v>
      </c>
      <c r="J200" s="103">
        <v>76914.736868000007</v>
      </c>
    </row>
    <row r="201" spans="1:10" x14ac:dyDescent="0.2">
      <c r="A201" s="455"/>
      <c r="B201" s="18" t="s">
        <v>458</v>
      </c>
      <c r="C201" s="17">
        <v>132.59190699999999</v>
      </c>
      <c r="D201" s="17">
        <v>0</v>
      </c>
      <c r="E201" s="17">
        <v>0</v>
      </c>
      <c r="F201" s="17">
        <v>132.59190699999999</v>
      </c>
      <c r="G201" s="17">
        <v>132.59190699999999</v>
      </c>
      <c r="H201" s="17">
        <v>0</v>
      </c>
      <c r="I201" s="17">
        <v>0</v>
      </c>
      <c r="J201" s="103">
        <v>132.59190699999999</v>
      </c>
    </row>
    <row r="202" spans="1:10" ht="51" customHeight="1" x14ac:dyDescent="0.2">
      <c r="A202" s="456"/>
      <c r="B202" s="18" t="s">
        <v>244</v>
      </c>
      <c r="C202" s="17">
        <v>164.932412</v>
      </c>
      <c r="D202" s="17">
        <v>0</v>
      </c>
      <c r="E202" s="17">
        <v>1.1000000000000001</v>
      </c>
      <c r="F202" s="17">
        <v>166.03241199999999</v>
      </c>
      <c r="G202" s="17">
        <v>164.932412</v>
      </c>
      <c r="H202" s="17">
        <v>0</v>
      </c>
      <c r="I202" s="17">
        <v>1.1000000000000001</v>
      </c>
      <c r="J202" s="103">
        <v>166.03241199999999</v>
      </c>
    </row>
    <row r="203" spans="1:10" x14ac:dyDescent="0.2">
      <c r="A203" s="452" t="s">
        <v>301</v>
      </c>
      <c r="B203" s="453"/>
      <c r="C203" s="15">
        <f>SUM(C192:C202)</f>
        <v>96394.103338999994</v>
      </c>
      <c r="D203" s="15">
        <f t="shared" ref="D203:J203" si="24">SUM(D192:D202)</f>
        <v>12</v>
      </c>
      <c r="E203" s="15">
        <f t="shared" si="24"/>
        <v>535.96549000000005</v>
      </c>
      <c r="F203" s="15">
        <f t="shared" si="24"/>
        <v>96942.068828999996</v>
      </c>
      <c r="G203" s="15">
        <f t="shared" si="24"/>
        <v>99858.851276999994</v>
      </c>
      <c r="H203" s="15">
        <f t="shared" si="24"/>
        <v>-234.6</v>
      </c>
      <c r="I203" s="15">
        <f t="shared" si="24"/>
        <v>601.720236</v>
      </c>
      <c r="J203" s="15">
        <f t="shared" si="24"/>
        <v>100225.971513</v>
      </c>
    </row>
    <row r="204" spans="1:10" x14ac:dyDescent="0.2">
      <c r="A204" s="454" t="s">
        <v>161</v>
      </c>
      <c r="B204" s="18" t="s">
        <v>934</v>
      </c>
      <c r="C204" s="17">
        <v>627.004189</v>
      </c>
      <c r="D204" s="17">
        <v>3.9</v>
      </c>
      <c r="E204" s="17">
        <v>133.5</v>
      </c>
      <c r="F204" s="17">
        <v>764.40418899999997</v>
      </c>
      <c r="G204" s="17">
        <v>644.40819099999999</v>
      </c>
      <c r="H204" s="17">
        <v>3.9</v>
      </c>
      <c r="I204" s="17">
        <v>133.5</v>
      </c>
      <c r="J204" s="103">
        <v>781.80819099999997</v>
      </c>
    </row>
    <row r="205" spans="1:10" x14ac:dyDescent="0.2">
      <c r="A205" s="456"/>
      <c r="B205" s="18" t="s">
        <v>935</v>
      </c>
      <c r="C205" s="17">
        <v>142.57503399999999</v>
      </c>
      <c r="D205" s="17">
        <v>0</v>
      </c>
      <c r="E205" s="17">
        <v>200.659065</v>
      </c>
      <c r="F205" s="17">
        <v>343.23409900000001</v>
      </c>
      <c r="G205" s="17">
        <v>142.57503399999999</v>
      </c>
      <c r="H205" s="17">
        <v>0</v>
      </c>
      <c r="I205" s="17">
        <v>200.659065</v>
      </c>
      <c r="J205" s="103">
        <v>343.23409900000001</v>
      </c>
    </row>
    <row r="206" spans="1:10" x14ac:dyDescent="0.2">
      <c r="A206" s="452" t="s">
        <v>301</v>
      </c>
      <c r="B206" s="453"/>
      <c r="C206" s="15">
        <f>SUM(C204:C205)</f>
        <v>769.57922299999996</v>
      </c>
      <c r="D206" s="15">
        <f t="shared" ref="D206:J206" si="25">SUM(D204:D205)</f>
        <v>3.9</v>
      </c>
      <c r="E206" s="15">
        <f t="shared" si="25"/>
        <v>334.159065</v>
      </c>
      <c r="F206" s="15">
        <f t="shared" si="25"/>
        <v>1107.6382880000001</v>
      </c>
      <c r="G206" s="15">
        <f t="shared" si="25"/>
        <v>786.98322499999995</v>
      </c>
      <c r="H206" s="15">
        <f t="shared" si="25"/>
        <v>3.9</v>
      </c>
      <c r="I206" s="15">
        <f t="shared" si="25"/>
        <v>334.159065</v>
      </c>
      <c r="J206" s="15">
        <f t="shared" si="25"/>
        <v>1125.0422899999999</v>
      </c>
    </row>
    <row r="207" spans="1:10" x14ac:dyDescent="0.2">
      <c r="A207" s="105" t="s">
        <v>162</v>
      </c>
      <c r="B207" s="18" t="s">
        <v>936</v>
      </c>
      <c r="C207" s="17">
        <v>45.51446</v>
      </c>
      <c r="D207" s="17">
        <v>1</v>
      </c>
      <c r="E207" s="17">
        <v>111.5</v>
      </c>
      <c r="F207" s="17">
        <v>158.01446000000001</v>
      </c>
      <c r="G207" s="17">
        <v>47.277459999999998</v>
      </c>
      <c r="H207" s="17">
        <v>1</v>
      </c>
      <c r="I207" s="17">
        <v>111.5</v>
      </c>
      <c r="J207" s="103">
        <v>159.77745999999999</v>
      </c>
    </row>
    <row r="208" spans="1:10" x14ac:dyDescent="0.2">
      <c r="A208" s="452" t="s">
        <v>301</v>
      </c>
      <c r="B208" s="453"/>
      <c r="C208" s="15">
        <v>45.51446</v>
      </c>
      <c r="D208" s="15">
        <v>1</v>
      </c>
      <c r="E208" s="15">
        <v>111.5</v>
      </c>
      <c r="F208" s="15">
        <v>158.01446000000001</v>
      </c>
      <c r="G208" s="15">
        <v>47.277459999999998</v>
      </c>
      <c r="H208" s="15">
        <v>1</v>
      </c>
      <c r="I208" s="15">
        <v>111.5</v>
      </c>
      <c r="J208" s="15">
        <v>159.77745999999999</v>
      </c>
    </row>
    <row r="209" spans="1:10" ht="25.5" x14ac:dyDescent="0.2">
      <c r="A209" s="454" t="s">
        <v>163</v>
      </c>
      <c r="B209" s="18" t="s">
        <v>603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03">
        <v>0</v>
      </c>
    </row>
    <row r="210" spans="1:10" x14ac:dyDescent="0.2">
      <c r="A210" s="455"/>
      <c r="B210" s="18" t="s">
        <v>180</v>
      </c>
      <c r="C210" s="17">
        <v>518.50927799999999</v>
      </c>
      <c r="D210" s="17">
        <v>0</v>
      </c>
      <c r="E210" s="17">
        <v>36.066830000000003</v>
      </c>
      <c r="F210" s="17">
        <v>554.57610799999998</v>
      </c>
      <c r="G210" s="17">
        <v>519.36580500000002</v>
      </c>
      <c r="H210" s="17">
        <v>0</v>
      </c>
      <c r="I210" s="17">
        <v>36.066830000000003</v>
      </c>
      <c r="J210" s="103">
        <v>555.432635</v>
      </c>
    </row>
    <row r="211" spans="1:10" ht="25.5" x14ac:dyDescent="0.2">
      <c r="A211" s="455"/>
      <c r="B211" s="18" t="s">
        <v>937</v>
      </c>
      <c r="C211" s="17">
        <v>462.21777800000001</v>
      </c>
      <c r="D211" s="17">
        <v>0</v>
      </c>
      <c r="E211" s="17">
        <v>0</v>
      </c>
      <c r="F211" s="17">
        <v>462.21777800000001</v>
      </c>
      <c r="G211" s="17">
        <v>462.21777800000001</v>
      </c>
      <c r="H211" s="17">
        <v>0</v>
      </c>
      <c r="I211" s="17">
        <v>0</v>
      </c>
      <c r="J211" s="103">
        <v>462.21777800000001</v>
      </c>
    </row>
    <row r="212" spans="1:10" ht="38.25" x14ac:dyDescent="0.2">
      <c r="A212" s="455"/>
      <c r="B212" s="18" t="s">
        <v>190</v>
      </c>
      <c r="C212" s="17">
        <v>154.34916100000001</v>
      </c>
      <c r="D212" s="17">
        <v>0</v>
      </c>
      <c r="E212" s="17">
        <v>0</v>
      </c>
      <c r="F212" s="17">
        <v>154.34916100000001</v>
      </c>
      <c r="G212" s="17">
        <v>154.34916100000001</v>
      </c>
      <c r="H212" s="17">
        <v>0</v>
      </c>
      <c r="I212" s="17">
        <v>0</v>
      </c>
      <c r="J212" s="103">
        <v>154.34916100000001</v>
      </c>
    </row>
    <row r="213" spans="1:10" ht="25.5" x14ac:dyDescent="0.2">
      <c r="A213" s="455"/>
      <c r="B213" s="18" t="s">
        <v>170</v>
      </c>
      <c r="C213" s="17">
        <v>1994.6181309999999</v>
      </c>
      <c r="D213" s="17">
        <v>0</v>
      </c>
      <c r="E213" s="17">
        <v>98.015827999999999</v>
      </c>
      <c r="F213" s="17">
        <v>2092.6339589999998</v>
      </c>
      <c r="G213" s="17">
        <v>1994.5589849999999</v>
      </c>
      <c r="H213" s="17">
        <v>0</v>
      </c>
      <c r="I213" s="17">
        <v>98.015827999999999</v>
      </c>
      <c r="J213" s="103">
        <v>2092.5748130000002</v>
      </c>
    </row>
    <row r="214" spans="1:10" ht="38.25" x14ac:dyDescent="0.2">
      <c r="A214" s="455"/>
      <c r="B214" s="18" t="s">
        <v>938</v>
      </c>
      <c r="C214" s="17">
        <v>555.66409599999997</v>
      </c>
      <c r="D214" s="17">
        <v>0</v>
      </c>
      <c r="E214" s="17">
        <v>98.3</v>
      </c>
      <c r="F214" s="17">
        <v>653.96409600000004</v>
      </c>
      <c r="G214" s="17">
        <v>555.66409599999997</v>
      </c>
      <c r="H214" s="17">
        <v>0</v>
      </c>
      <c r="I214" s="17">
        <v>98.3</v>
      </c>
      <c r="J214" s="103">
        <v>653.96409600000004</v>
      </c>
    </row>
    <row r="215" spans="1:10" ht="38.25" x14ac:dyDescent="0.2">
      <c r="A215" s="193"/>
      <c r="B215" s="18" t="s">
        <v>462</v>
      </c>
      <c r="C215" s="17">
        <v>92.455678000000006</v>
      </c>
      <c r="D215" s="17">
        <v>0</v>
      </c>
      <c r="E215" s="17">
        <v>0</v>
      </c>
      <c r="F215" s="17">
        <v>92.455678000000006</v>
      </c>
      <c r="G215" s="17">
        <v>92.455678000000006</v>
      </c>
      <c r="H215" s="17">
        <v>0</v>
      </c>
      <c r="I215" s="17">
        <v>0</v>
      </c>
      <c r="J215" s="103">
        <v>92.455678000000006</v>
      </c>
    </row>
    <row r="216" spans="1:10" x14ac:dyDescent="0.2">
      <c r="A216" s="452" t="s">
        <v>301</v>
      </c>
      <c r="B216" s="453"/>
      <c r="C216" s="15">
        <f>SUM(C209:C215)</f>
        <v>3777.8141219999998</v>
      </c>
      <c r="D216" s="15">
        <f t="shared" ref="D216:J216" si="26">SUM(D209:D215)</f>
        <v>0</v>
      </c>
      <c r="E216" s="15">
        <f t="shared" si="26"/>
        <v>232.38265799999999</v>
      </c>
      <c r="F216" s="15">
        <f t="shared" si="26"/>
        <v>4010.1967799999998</v>
      </c>
      <c r="G216" s="15">
        <f t="shared" si="26"/>
        <v>3778.6115030000001</v>
      </c>
      <c r="H216" s="15">
        <f t="shared" si="26"/>
        <v>0</v>
      </c>
      <c r="I216" s="15">
        <f t="shared" si="26"/>
        <v>232.38265799999999</v>
      </c>
      <c r="J216" s="15">
        <f t="shared" si="26"/>
        <v>4010.9941610000005</v>
      </c>
    </row>
    <row r="217" spans="1:10" x14ac:dyDescent="0.2">
      <c r="A217" s="454" t="s">
        <v>164</v>
      </c>
      <c r="B217" s="18" t="s">
        <v>181</v>
      </c>
      <c r="C217" s="17">
        <v>7458.2031180000004</v>
      </c>
      <c r="D217" s="17">
        <v>6186.99</v>
      </c>
      <c r="E217" s="17">
        <v>-635.87077699999998</v>
      </c>
      <c r="F217" s="17">
        <v>13009.322340999999</v>
      </c>
      <c r="G217" s="17">
        <v>7458.2031180000004</v>
      </c>
      <c r="H217" s="17">
        <v>6186.99</v>
      </c>
      <c r="I217" s="17">
        <v>-635.87077699999998</v>
      </c>
      <c r="J217" s="103">
        <v>13009.322340999999</v>
      </c>
    </row>
    <row r="218" spans="1:10" x14ac:dyDescent="0.2">
      <c r="A218" s="456"/>
      <c r="B218" s="112" t="s">
        <v>267</v>
      </c>
      <c r="C218" s="17">
        <v>5691.1825099999996</v>
      </c>
      <c r="D218" s="17">
        <v>-11</v>
      </c>
      <c r="E218" s="17">
        <v>360.619461</v>
      </c>
      <c r="F218" s="17">
        <v>6040.8019709999999</v>
      </c>
      <c r="G218" s="17">
        <v>11991.182510000001</v>
      </c>
      <c r="H218" s="17">
        <v>-11</v>
      </c>
      <c r="I218" s="17">
        <v>360.619461</v>
      </c>
      <c r="J218" s="103">
        <v>12340.801971000001</v>
      </c>
    </row>
    <row r="219" spans="1:10" x14ac:dyDescent="0.2">
      <c r="A219" s="452" t="s">
        <v>301</v>
      </c>
      <c r="B219" s="453"/>
      <c r="C219" s="15">
        <f>SUM(C217:C218)</f>
        <v>13149.385628</v>
      </c>
      <c r="D219" s="15">
        <f t="shared" ref="D219:J219" si="27">SUM(D217:D218)</f>
        <v>6175.99</v>
      </c>
      <c r="E219" s="15">
        <f t="shared" si="27"/>
        <v>-275.25131599999997</v>
      </c>
      <c r="F219" s="15">
        <f t="shared" si="27"/>
        <v>19050.124312</v>
      </c>
      <c r="G219" s="15">
        <f t="shared" si="27"/>
        <v>19449.385628</v>
      </c>
      <c r="H219" s="15">
        <f t="shared" si="27"/>
        <v>6175.99</v>
      </c>
      <c r="I219" s="15">
        <f t="shared" si="27"/>
        <v>-275.25131599999997</v>
      </c>
      <c r="J219" s="15">
        <f t="shared" si="27"/>
        <v>25350.124312</v>
      </c>
    </row>
    <row r="220" spans="1:10" x14ac:dyDescent="0.2">
      <c r="A220" s="454" t="s">
        <v>165</v>
      </c>
      <c r="B220" s="18" t="s">
        <v>249</v>
      </c>
      <c r="C220" s="17">
        <v>77798.350000000006</v>
      </c>
      <c r="D220" s="17">
        <v>0</v>
      </c>
      <c r="E220" s="17">
        <v>0</v>
      </c>
      <c r="F220" s="17">
        <v>77798.350000000006</v>
      </c>
      <c r="G220" s="17">
        <v>77798.351500000004</v>
      </c>
      <c r="H220" s="17">
        <v>0</v>
      </c>
      <c r="I220" s="17">
        <v>0</v>
      </c>
      <c r="J220" s="103">
        <v>77798.351500000004</v>
      </c>
    </row>
    <row r="221" spans="1:10" x14ac:dyDescent="0.2">
      <c r="A221" s="456"/>
      <c r="B221" s="18" t="s">
        <v>268</v>
      </c>
      <c r="C221" s="17">
        <v>285607.47019999998</v>
      </c>
      <c r="D221" s="17">
        <v>0</v>
      </c>
      <c r="E221" s="17">
        <v>0</v>
      </c>
      <c r="F221" s="17">
        <v>285607.47019999998</v>
      </c>
      <c r="G221" s="17">
        <v>285737.45515699999</v>
      </c>
      <c r="H221" s="17">
        <v>0</v>
      </c>
      <c r="I221" s="17">
        <v>0</v>
      </c>
      <c r="J221" s="103">
        <v>285737.45515699999</v>
      </c>
    </row>
    <row r="222" spans="1:10" x14ac:dyDescent="0.2">
      <c r="A222" s="452" t="s">
        <v>301</v>
      </c>
      <c r="B222" s="453"/>
      <c r="C222" s="15">
        <f>SUM(C220:C221)</f>
        <v>363405.82019999996</v>
      </c>
      <c r="D222" s="15">
        <f t="shared" ref="D222:J222" si="28">SUM(D220:D221)</f>
        <v>0</v>
      </c>
      <c r="E222" s="15">
        <f t="shared" si="28"/>
        <v>0</v>
      </c>
      <c r="F222" s="15">
        <f t="shared" si="28"/>
        <v>363405.82019999996</v>
      </c>
      <c r="G222" s="15">
        <f t="shared" si="28"/>
        <v>363535.80665699998</v>
      </c>
      <c r="H222" s="15">
        <f t="shared" si="28"/>
        <v>0</v>
      </c>
      <c r="I222" s="15">
        <f t="shared" si="28"/>
        <v>0</v>
      </c>
      <c r="J222" s="15">
        <f t="shared" si="28"/>
        <v>363535.80665699998</v>
      </c>
    </row>
    <row r="223" spans="1:10" x14ac:dyDescent="0.2">
      <c r="A223" s="452" t="s">
        <v>132</v>
      </c>
      <c r="B223" s="453" t="s">
        <v>132</v>
      </c>
      <c r="C223" s="15">
        <f>C8+C10+C18+C33+C40+C48+C55+C60+C64+C68+C76+C78+C86+C92+C98+C101+C109+C122+C125+C138+C152+C161+C167+C175+C178+C185+C189+C191+C203+C206+C208+C216+C219+C222</f>
        <v>983411.25413799996</v>
      </c>
      <c r="D223" s="15">
        <f t="shared" ref="D223:J223" si="29">D8+D10+D18+D33+D40+D48+D55+D60+D64+D68+D76+D78+D86+D92+D98+D101+D109+D122+D125+D138+D152+D161+D167+D175+D178+D185+D189+D191+D203+D206+D208+D216+D219+D222</f>
        <v>5251.1500859999996</v>
      </c>
      <c r="E223" s="15">
        <f t="shared" si="29"/>
        <v>72035.003341000032</v>
      </c>
      <c r="F223" s="15">
        <f t="shared" si="29"/>
        <v>1060697.4075649998</v>
      </c>
      <c r="G223" s="15">
        <f t="shared" si="29"/>
        <v>1026281.455384</v>
      </c>
      <c r="H223" s="15">
        <f t="shared" si="29"/>
        <v>5004.5500860000002</v>
      </c>
      <c r="I223" s="15">
        <f t="shared" si="29"/>
        <v>68900.758087000024</v>
      </c>
      <c r="J223" s="15">
        <f t="shared" si="29"/>
        <v>1100186.7635570001</v>
      </c>
    </row>
    <row r="224" spans="1:10" ht="42.75" customHeight="1" x14ac:dyDescent="0.2">
      <c r="A224" s="440" t="s">
        <v>708</v>
      </c>
      <c r="B224" s="440"/>
      <c r="C224" s="440"/>
      <c r="D224" s="440"/>
      <c r="E224" s="440"/>
      <c r="F224" s="440"/>
      <c r="G224" s="440"/>
      <c r="H224" s="440"/>
      <c r="I224" s="440"/>
      <c r="J224" s="184"/>
    </row>
    <row r="225" spans="1:10" x14ac:dyDescent="0.2">
      <c r="C225" s="182"/>
      <c r="D225" s="182"/>
      <c r="E225" s="182"/>
      <c r="F225" s="309"/>
      <c r="G225" s="309"/>
      <c r="H225" s="309"/>
      <c r="I225" s="309"/>
      <c r="J225" s="309"/>
    </row>
    <row r="226" spans="1:10" x14ac:dyDescent="0.2">
      <c r="A226" s="185"/>
      <c r="B226" s="182"/>
      <c r="C226" s="183"/>
      <c r="D226" s="183"/>
      <c r="E226" s="183"/>
      <c r="F226" s="183"/>
      <c r="G226" s="183"/>
      <c r="H226" s="183"/>
      <c r="I226" s="183"/>
      <c r="J226" s="183"/>
    </row>
    <row r="227" spans="1:10" x14ac:dyDescent="0.2">
      <c r="A227" s="185"/>
      <c r="B227" s="182"/>
      <c r="C227" s="183"/>
      <c r="D227" s="183"/>
      <c r="E227" s="183"/>
      <c r="F227" s="183"/>
      <c r="G227" s="183"/>
      <c r="H227" s="183"/>
      <c r="I227" s="183"/>
      <c r="J227" s="183"/>
    </row>
    <row r="229" spans="1:10" x14ac:dyDescent="0.2">
      <c r="C229" s="182"/>
      <c r="D229" s="182"/>
      <c r="E229" s="182"/>
      <c r="F229" s="182"/>
      <c r="G229" s="182"/>
      <c r="H229" s="182"/>
      <c r="I229" s="182"/>
      <c r="J229" s="182"/>
    </row>
  </sheetData>
  <mergeCells count="78">
    <mergeCell ref="H4:H5"/>
    <mergeCell ref="A41:A47"/>
    <mergeCell ref="I4:I5"/>
    <mergeCell ref="J4:J5"/>
    <mergeCell ref="A6:A7"/>
    <mergeCell ref="A8:B8"/>
    <mergeCell ref="A10:B10"/>
    <mergeCell ref="A11:A17"/>
    <mergeCell ref="A3:A5"/>
    <mergeCell ref="B3:B5"/>
    <mergeCell ref="C3:F3"/>
    <mergeCell ref="G3:J3"/>
    <mergeCell ref="C4:C5"/>
    <mergeCell ref="D4:D5"/>
    <mergeCell ref="E4:E5"/>
    <mergeCell ref="F4:F5"/>
    <mergeCell ref="G4:G5"/>
    <mergeCell ref="A18:B18"/>
    <mergeCell ref="A19:A32"/>
    <mergeCell ref="A33:B33"/>
    <mergeCell ref="A34:A39"/>
    <mergeCell ref="A40:B40"/>
    <mergeCell ref="A78:B78"/>
    <mergeCell ref="A48:B48"/>
    <mergeCell ref="A49:A54"/>
    <mergeCell ref="A55:B55"/>
    <mergeCell ref="A56:A59"/>
    <mergeCell ref="A60:B60"/>
    <mergeCell ref="A61:A63"/>
    <mergeCell ref="A64:B64"/>
    <mergeCell ref="A65:A67"/>
    <mergeCell ref="A68:B68"/>
    <mergeCell ref="A69:A75"/>
    <mergeCell ref="A76:B76"/>
    <mergeCell ref="A122:B122"/>
    <mergeCell ref="A79:A85"/>
    <mergeCell ref="A86:B86"/>
    <mergeCell ref="A87:A91"/>
    <mergeCell ref="A92:B92"/>
    <mergeCell ref="A93:A97"/>
    <mergeCell ref="A98:B98"/>
    <mergeCell ref="A99:A100"/>
    <mergeCell ref="A101:B101"/>
    <mergeCell ref="A102:A108"/>
    <mergeCell ref="A109:B109"/>
    <mergeCell ref="A110:A121"/>
    <mergeCell ref="A175:B175"/>
    <mergeCell ref="A123:A124"/>
    <mergeCell ref="A125:B125"/>
    <mergeCell ref="A126:A137"/>
    <mergeCell ref="A138:B138"/>
    <mergeCell ref="A139:A151"/>
    <mergeCell ref="A152:B152"/>
    <mergeCell ref="A153:A160"/>
    <mergeCell ref="A161:B161"/>
    <mergeCell ref="A162:A166"/>
    <mergeCell ref="A167:B167"/>
    <mergeCell ref="A168:A174"/>
    <mergeCell ref="A208:B208"/>
    <mergeCell ref="A176:A177"/>
    <mergeCell ref="A178:B178"/>
    <mergeCell ref="A179:A184"/>
    <mergeCell ref="A185:B185"/>
    <mergeCell ref="A186:A188"/>
    <mergeCell ref="A189:B189"/>
    <mergeCell ref="A191:B191"/>
    <mergeCell ref="A192:A202"/>
    <mergeCell ref="A203:B203"/>
    <mergeCell ref="A204:A205"/>
    <mergeCell ref="A206:B206"/>
    <mergeCell ref="A224:I224"/>
    <mergeCell ref="A223:B223"/>
    <mergeCell ref="A209:A214"/>
    <mergeCell ref="A216:B216"/>
    <mergeCell ref="A217:A218"/>
    <mergeCell ref="A219:B219"/>
    <mergeCell ref="A220:A221"/>
    <mergeCell ref="A222:B222"/>
  </mergeCells>
  <printOptions horizontalCentered="1" verticalCentered="1"/>
  <pageMargins left="0" right="0" top="0" bottom="0" header="0.31496062992125984" footer="0.31496062992125984"/>
  <pageSetup paperSize="9" scale="75" orientation="landscape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9"/>
  <sheetViews>
    <sheetView zoomScaleNormal="100" zoomScalePageLayoutView="70" workbookViewId="0">
      <selection activeCell="B12" sqref="B12"/>
    </sheetView>
  </sheetViews>
  <sheetFormatPr defaultRowHeight="12.75" x14ac:dyDescent="0.2"/>
  <cols>
    <col min="1" max="1" width="45.28515625" style="111" customWidth="1"/>
    <col min="2" max="2" width="47.28515625" customWidth="1"/>
    <col min="3" max="3" width="11.140625" customWidth="1"/>
    <col min="4" max="4" width="15.5703125" customWidth="1"/>
    <col min="5" max="5" width="10.28515625" customWidth="1"/>
    <col min="6" max="7" width="11.140625" customWidth="1"/>
    <col min="8" max="8" width="15" customWidth="1"/>
    <col min="9" max="9" width="9.5703125" customWidth="1"/>
    <col min="10" max="10" width="11.140625" customWidth="1"/>
  </cols>
  <sheetData>
    <row r="2" spans="1:10" ht="13.5" thickBot="1" x14ac:dyDescent="0.25"/>
    <row r="3" spans="1:10" ht="17.45" customHeight="1" x14ac:dyDescent="0.2">
      <c r="A3" s="467" t="s">
        <v>299</v>
      </c>
      <c r="B3" s="470" t="s">
        <v>300</v>
      </c>
      <c r="C3" s="473" t="s">
        <v>604</v>
      </c>
      <c r="D3" s="474"/>
      <c r="E3" s="474"/>
      <c r="F3" s="475"/>
      <c r="G3" s="473" t="s">
        <v>605</v>
      </c>
      <c r="H3" s="474"/>
      <c r="I3" s="474"/>
      <c r="J3" s="476"/>
    </row>
    <row r="4" spans="1:10" ht="22.9" customHeight="1" x14ac:dyDescent="0.2">
      <c r="A4" s="468"/>
      <c r="B4" s="471"/>
      <c r="C4" s="462" t="s">
        <v>610</v>
      </c>
      <c r="D4" s="464" t="s">
        <v>707</v>
      </c>
      <c r="E4" s="462" t="s">
        <v>498</v>
      </c>
      <c r="F4" s="465" t="s">
        <v>611</v>
      </c>
      <c r="G4" s="462" t="s">
        <v>610</v>
      </c>
      <c r="H4" s="464" t="s">
        <v>707</v>
      </c>
      <c r="I4" s="462" t="s">
        <v>498</v>
      </c>
      <c r="J4" s="465" t="s">
        <v>611</v>
      </c>
    </row>
    <row r="5" spans="1:10" ht="73.5" customHeight="1" thickBot="1" x14ac:dyDescent="0.25">
      <c r="A5" s="469"/>
      <c r="B5" s="472"/>
      <c r="C5" s="463"/>
      <c r="D5" s="463"/>
      <c r="E5" s="463"/>
      <c r="F5" s="466"/>
      <c r="G5" s="463"/>
      <c r="H5" s="463"/>
      <c r="I5" s="463"/>
      <c r="J5" s="466"/>
    </row>
    <row r="6" spans="1:10" ht="12.75" customHeight="1" x14ac:dyDescent="0.2">
      <c r="A6" s="454" t="s">
        <v>133</v>
      </c>
      <c r="B6" s="18" t="s">
        <v>256</v>
      </c>
      <c r="C6" s="17">
        <v>1745.511671</v>
      </c>
      <c r="D6" s="17">
        <v>0</v>
      </c>
      <c r="E6" s="17">
        <v>0</v>
      </c>
      <c r="F6" s="17">
        <v>1745.511671</v>
      </c>
      <c r="G6" s="17">
        <v>1745.511671</v>
      </c>
      <c r="H6" s="17">
        <v>0</v>
      </c>
      <c r="I6" s="17">
        <v>0</v>
      </c>
      <c r="J6" s="17">
        <v>1745.511671</v>
      </c>
    </row>
    <row r="7" spans="1:10" ht="25.5" customHeight="1" x14ac:dyDescent="0.2">
      <c r="A7" s="456"/>
      <c r="B7" s="16" t="s">
        <v>253</v>
      </c>
      <c r="C7" s="14">
        <v>609.66646200000002</v>
      </c>
      <c r="D7" s="194">
        <v>0</v>
      </c>
      <c r="E7" s="14">
        <v>138.5</v>
      </c>
      <c r="F7" s="14">
        <v>748.16646200000002</v>
      </c>
      <c r="G7" s="14">
        <v>609.66646200000002</v>
      </c>
      <c r="H7" s="194">
        <v>0</v>
      </c>
      <c r="I7" s="14">
        <v>138.5</v>
      </c>
      <c r="J7" s="14">
        <v>748.16646200000002</v>
      </c>
    </row>
    <row r="8" spans="1:10" x14ac:dyDescent="0.2">
      <c r="A8" s="452" t="s">
        <v>301</v>
      </c>
      <c r="B8" s="453"/>
      <c r="C8" s="15">
        <f>SUM(C6:C7)</f>
        <v>2355.1781329999999</v>
      </c>
      <c r="D8" s="15">
        <f t="shared" ref="D8:J8" si="0">SUM(D6:D7)</f>
        <v>0</v>
      </c>
      <c r="E8" s="15">
        <f t="shared" si="0"/>
        <v>138.5</v>
      </c>
      <c r="F8" s="15">
        <f t="shared" si="0"/>
        <v>2493.6781329999999</v>
      </c>
      <c r="G8" s="15">
        <f t="shared" si="0"/>
        <v>2355.1781329999999</v>
      </c>
      <c r="H8" s="15">
        <f t="shared" si="0"/>
        <v>0</v>
      </c>
      <c r="I8" s="15">
        <f t="shared" si="0"/>
        <v>138.5</v>
      </c>
      <c r="J8" s="15">
        <f t="shared" si="0"/>
        <v>2493.6781329999999</v>
      </c>
    </row>
    <row r="9" spans="1:10" ht="63.75" customHeight="1" x14ac:dyDescent="0.2">
      <c r="A9" s="193" t="s">
        <v>134</v>
      </c>
      <c r="B9" s="18" t="s">
        <v>586</v>
      </c>
      <c r="C9" s="17">
        <v>609.35441400000002</v>
      </c>
      <c r="D9" s="17">
        <v>0</v>
      </c>
      <c r="E9" s="17">
        <v>3.0075940000000001</v>
      </c>
      <c r="F9" s="17">
        <v>612.36200799999995</v>
      </c>
      <c r="G9" s="17">
        <v>609.33719599999995</v>
      </c>
      <c r="H9" s="17">
        <v>0</v>
      </c>
      <c r="I9" s="17">
        <v>3.0075940000000001</v>
      </c>
      <c r="J9" s="103">
        <v>612.34478999999999</v>
      </c>
    </row>
    <row r="10" spans="1:10" x14ac:dyDescent="0.2">
      <c r="A10" s="452" t="s">
        <v>301</v>
      </c>
      <c r="B10" s="453"/>
      <c r="C10" s="15">
        <v>609.35441400000002</v>
      </c>
      <c r="D10" s="15">
        <v>0</v>
      </c>
      <c r="E10" s="15">
        <v>3.0075940000000001</v>
      </c>
      <c r="F10" s="15">
        <v>612.36200799999995</v>
      </c>
      <c r="G10" s="15">
        <v>609.33719599999995</v>
      </c>
      <c r="H10" s="15">
        <v>0</v>
      </c>
      <c r="I10" s="15">
        <v>3.0075940000000001</v>
      </c>
      <c r="J10" s="15">
        <v>612.34478999999999</v>
      </c>
    </row>
    <row r="11" spans="1:10" ht="38.25" customHeight="1" x14ac:dyDescent="0.2">
      <c r="A11" s="458" t="s">
        <v>135</v>
      </c>
      <c r="B11" s="18" t="s">
        <v>436</v>
      </c>
      <c r="C11" s="17">
        <v>31525.807679000001</v>
      </c>
      <c r="D11" s="17">
        <v>0</v>
      </c>
      <c r="E11" s="17">
        <v>300</v>
      </c>
      <c r="F11" s="17">
        <v>31825.807679000001</v>
      </c>
      <c r="G11" s="17">
        <v>31525.807679000001</v>
      </c>
      <c r="H11" s="17">
        <v>0</v>
      </c>
      <c r="I11" s="17">
        <v>300</v>
      </c>
      <c r="J11" s="103">
        <v>31825.807679000001</v>
      </c>
    </row>
    <row r="12" spans="1:10" ht="38.25" customHeight="1" x14ac:dyDescent="0.2">
      <c r="A12" s="455"/>
      <c r="B12" s="16" t="s">
        <v>260</v>
      </c>
      <c r="C12" s="14">
        <v>80990</v>
      </c>
      <c r="D12" s="194">
        <v>-0.7</v>
      </c>
      <c r="E12" s="14">
        <v>817.82980599999996</v>
      </c>
      <c r="F12" s="14">
        <v>81807.129805999997</v>
      </c>
      <c r="G12" s="14">
        <v>84561.035770000002</v>
      </c>
      <c r="H12" s="194">
        <v>-0.7</v>
      </c>
      <c r="I12" s="14">
        <v>817.82980599999996</v>
      </c>
      <c r="J12" s="104">
        <v>85378.165575999999</v>
      </c>
    </row>
    <row r="13" spans="1:10" ht="51" customHeight="1" x14ac:dyDescent="0.2">
      <c r="A13" s="455"/>
      <c r="B13" s="16" t="s">
        <v>438</v>
      </c>
      <c r="C13" s="14">
        <v>14291.682041</v>
      </c>
      <c r="D13" s="194">
        <v>0</v>
      </c>
      <c r="E13" s="14">
        <v>446.53836100000001</v>
      </c>
      <c r="F13" s="14">
        <v>14738.220402000001</v>
      </c>
      <c r="G13" s="14">
        <v>14276.682041</v>
      </c>
      <c r="H13" s="194">
        <v>0</v>
      </c>
      <c r="I13" s="14">
        <v>446.53836100000001</v>
      </c>
      <c r="J13" s="104">
        <v>14723.220402000001</v>
      </c>
    </row>
    <row r="14" spans="1:10" ht="25.5" customHeight="1" x14ac:dyDescent="0.2">
      <c r="A14" s="455"/>
      <c r="B14" s="18" t="s">
        <v>259</v>
      </c>
      <c r="C14" s="17">
        <v>2580.3841219999999</v>
      </c>
      <c r="D14" s="17">
        <v>0</v>
      </c>
      <c r="E14" s="17">
        <v>0</v>
      </c>
      <c r="F14" s="17">
        <v>2580.3841219999999</v>
      </c>
      <c r="G14" s="17">
        <v>2580.3841219999999</v>
      </c>
      <c r="H14" s="17">
        <v>0</v>
      </c>
      <c r="I14" s="17">
        <v>0</v>
      </c>
      <c r="J14" s="103">
        <v>2580.3841219999999</v>
      </c>
    </row>
    <row r="15" spans="1:10" x14ac:dyDescent="0.2">
      <c r="A15" s="455"/>
      <c r="B15" s="16" t="s">
        <v>191</v>
      </c>
      <c r="C15" s="14">
        <v>35.268881999999998</v>
      </c>
      <c r="D15" s="194">
        <v>0</v>
      </c>
      <c r="E15" s="14">
        <v>3.6323000000000001E-2</v>
      </c>
      <c r="F15" s="14">
        <v>35.305205000000001</v>
      </c>
      <c r="G15" s="14">
        <v>35.268881999999998</v>
      </c>
      <c r="H15" s="194">
        <v>0</v>
      </c>
      <c r="I15" s="14">
        <v>3.6323000000000001E-2</v>
      </c>
      <c r="J15" s="104">
        <v>35.305205000000001</v>
      </c>
    </row>
    <row r="16" spans="1:10" ht="38.25" customHeight="1" x14ac:dyDescent="0.2">
      <c r="A16" s="455"/>
      <c r="B16" s="18" t="s">
        <v>437</v>
      </c>
      <c r="C16" s="17">
        <v>108.280669</v>
      </c>
      <c r="D16" s="17">
        <v>0</v>
      </c>
      <c r="E16" s="17">
        <v>0.20205899999999999</v>
      </c>
      <c r="F16" s="17">
        <v>108.48272799999999</v>
      </c>
      <c r="G16" s="17">
        <v>108.280669</v>
      </c>
      <c r="H16" s="17">
        <v>0</v>
      </c>
      <c r="I16" s="17">
        <v>0.20205899999999999</v>
      </c>
      <c r="J16" s="103">
        <v>108.48272799999999</v>
      </c>
    </row>
    <row r="17" spans="1:10" ht="25.5" customHeight="1" x14ac:dyDescent="0.2">
      <c r="A17" s="455"/>
      <c r="B17" s="16" t="s">
        <v>261</v>
      </c>
      <c r="C17" s="14">
        <v>1917.7612079999999</v>
      </c>
      <c r="D17" s="194">
        <v>0</v>
      </c>
      <c r="E17" s="14">
        <v>379.14</v>
      </c>
      <c r="F17" s="14">
        <v>2296.9012080000002</v>
      </c>
      <c r="G17" s="14">
        <v>1918.7612079999999</v>
      </c>
      <c r="H17" s="194">
        <v>0</v>
      </c>
      <c r="I17" s="14">
        <v>379.14</v>
      </c>
      <c r="J17" s="104">
        <v>2297.9012080000002</v>
      </c>
    </row>
    <row r="18" spans="1:10" x14ac:dyDescent="0.2">
      <c r="A18" s="452" t="s">
        <v>301</v>
      </c>
      <c r="B18" s="453"/>
      <c r="C18" s="15">
        <f>SUM(C11:C17)</f>
        <v>131449.18460100002</v>
      </c>
      <c r="D18" s="15">
        <f t="shared" ref="D18:J18" si="1">SUM(D11:D17)</f>
        <v>-0.7</v>
      </c>
      <c r="E18" s="15">
        <f t="shared" si="1"/>
        <v>1943.746549</v>
      </c>
      <c r="F18" s="15">
        <f t="shared" si="1"/>
        <v>133392.23115000001</v>
      </c>
      <c r="G18" s="15">
        <f t="shared" si="1"/>
        <v>135006.220371</v>
      </c>
      <c r="H18" s="15">
        <f t="shared" si="1"/>
        <v>-0.7</v>
      </c>
      <c r="I18" s="15">
        <f t="shared" si="1"/>
        <v>1943.746549</v>
      </c>
      <c r="J18" s="15">
        <f t="shared" si="1"/>
        <v>136949.26691999999</v>
      </c>
    </row>
    <row r="19" spans="1:10" ht="25.5" customHeight="1" x14ac:dyDescent="0.2">
      <c r="A19" s="458" t="s">
        <v>136</v>
      </c>
      <c r="B19" s="18" t="s">
        <v>200</v>
      </c>
      <c r="C19" s="17">
        <v>3.9415200000000001</v>
      </c>
      <c r="D19" s="17">
        <v>0</v>
      </c>
      <c r="E19" s="17">
        <v>0</v>
      </c>
      <c r="F19" s="17">
        <v>3.9415200000000001</v>
      </c>
      <c r="G19" s="17">
        <v>3.9415200000000001</v>
      </c>
      <c r="H19" s="17">
        <v>0</v>
      </c>
      <c r="I19" s="17">
        <v>0</v>
      </c>
      <c r="J19" s="103">
        <v>3.9415200000000001</v>
      </c>
    </row>
    <row r="20" spans="1:10" x14ac:dyDescent="0.2">
      <c r="A20" s="455"/>
      <c r="B20" s="16" t="s">
        <v>193</v>
      </c>
      <c r="C20" s="14">
        <v>957.48454200000003</v>
      </c>
      <c r="D20" s="194">
        <v>0</v>
      </c>
      <c r="E20" s="14">
        <v>0.4</v>
      </c>
      <c r="F20" s="14">
        <v>957.88454200000001</v>
      </c>
      <c r="G20" s="14">
        <v>957.48454200000003</v>
      </c>
      <c r="H20" s="194">
        <v>0</v>
      </c>
      <c r="I20" s="14">
        <v>0.4</v>
      </c>
      <c r="J20" s="104">
        <v>957.88454200000001</v>
      </c>
    </row>
    <row r="21" spans="1:10" ht="25.5" customHeight="1" x14ac:dyDescent="0.2">
      <c r="A21" s="455"/>
      <c r="B21" s="18" t="s">
        <v>194</v>
      </c>
      <c r="C21" s="17">
        <v>34.788119000000002</v>
      </c>
      <c r="D21" s="17">
        <v>0</v>
      </c>
      <c r="E21" s="17">
        <v>0</v>
      </c>
      <c r="F21" s="17">
        <v>34.788119000000002</v>
      </c>
      <c r="G21" s="17">
        <v>34.788119000000002</v>
      </c>
      <c r="H21" s="17">
        <v>0</v>
      </c>
      <c r="I21" s="17">
        <v>0</v>
      </c>
      <c r="J21" s="103">
        <v>34.788119000000002</v>
      </c>
    </row>
    <row r="22" spans="1:10" ht="38.25" customHeight="1" x14ac:dyDescent="0.2">
      <c r="A22" s="455"/>
      <c r="B22" s="16" t="s">
        <v>199</v>
      </c>
      <c r="C22" s="14">
        <v>16.083089000000001</v>
      </c>
      <c r="D22" s="194">
        <v>0</v>
      </c>
      <c r="E22" s="14">
        <v>0</v>
      </c>
      <c r="F22" s="14">
        <v>16.083089000000001</v>
      </c>
      <c r="G22" s="14">
        <v>16.083089000000001</v>
      </c>
      <c r="H22" s="194">
        <v>0</v>
      </c>
      <c r="I22" s="14">
        <v>0</v>
      </c>
      <c r="J22" s="104">
        <v>16.083089000000001</v>
      </c>
    </row>
    <row r="23" spans="1:10" x14ac:dyDescent="0.2">
      <c r="A23" s="455"/>
      <c r="B23" s="18" t="s">
        <v>196</v>
      </c>
      <c r="C23" s="17">
        <v>18.246168000000001</v>
      </c>
      <c r="D23" s="17">
        <v>0</v>
      </c>
      <c r="E23" s="17">
        <v>0</v>
      </c>
      <c r="F23" s="17">
        <v>18.246168000000001</v>
      </c>
      <c r="G23" s="17">
        <v>18.246168000000001</v>
      </c>
      <c r="H23" s="17">
        <v>0</v>
      </c>
      <c r="I23" s="17">
        <v>0</v>
      </c>
      <c r="J23" s="103">
        <v>18.246168000000001</v>
      </c>
    </row>
    <row r="24" spans="1:10" ht="25.5" customHeight="1" x14ac:dyDescent="0.2">
      <c r="A24" s="455"/>
      <c r="B24" s="16" t="s">
        <v>197</v>
      </c>
      <c r="C24" s="14">
        <v>74.748273999999995</v>
      </c>
      <c r="D24" s="194">
        <v>0</v>
      </c>
      <c r="E24" s="14">
        <v>0</v>
      </c>
      <c r="F24" s="14">
        <v>74.748273999999995</v>
      </c>
      <c r="G24" s="14">
        <v>74.748273999999995</v>
      </c>
      <c r="H24" s="194">
        <v>0</v>
      </c>
      <c r="I24" s="14">
        <v>0</v>
      </c>
      <c r="J24" s="104">
        <v>74.748273999999995</v>
      </c>
    </row>
    <row r="25" spans="1:10" ht="38.25" customHeight="1" x14ac:dyDescent="0.2">
      <c r="A25" s="455"/>
      <c r="B25" s="18" t="s">
        <v>252</v>
      </c>
      <c r="C25" s="17">
        <v>27564.052666</v>
      </c>
      <c r="D25" s="17">
        <v>0</v>
      </c>
      <c r="E25" s="17">
        <v>42857.4</v>
      </c>
      <c r="F25" s="17">
        <v>70421.452665999997</v>
      </c>
      <c r="G25" s="17">
        <v>27564.052666</v>
      </c>
      <c r="H25" s="17">
        <v>0</v>
      </c>
      <c r="I25" s="17">
        <v>42857.4</v>
      </c>
      <c r="J25" s="103">
        <v>70421.452665999997</v>
      </c>
    </row>
    <row r="26" spans="1:10" ht="25.5" x14ac:dyDescent="0.2">
      <c r="A26" s="455"/>
      <c r="B26" s="16" t="s">
        <v>250</v>
      </c>
      <c r="C26" s="14">
        <v>543.00931300000002</v>
      </c>
      <c r="D26" s="194">
        <v>0</v>
      </c>
      <c r="E26" s="14">
        <v>0</v>
      </c>
      <c r="F26" s="14">
        <v>543.00931300000002</v>
      </c>
      <c r="G26" s="14">
        <v>543.00931300000002</v>
      </c>
      <c r="H26" s="194">
        <v>0</v>
      </c>
      <c r="I26" s="14">
        <v>0</v>
      </c>
      <c r="J26" s="104">
        <v>543.00931300000002</v>
      </c>
    </row>
    <row r="27" spans="1:10" ht="38.25" customHeight="1" x14ac:dyDescent="0.2">
      <c r="A27" s="455"/>
      <c r="B27" s="18" t="s">
        <v>198</v>
      </c>
      <c r="C27" s="17">
        <v>97.49933</v>
      </c>
      <c r="D27" s="17">
        <v>0</v>
      </c>
      <c r="E27" s="17">
        <v>0</v>
      </c>
      <c r="F27" s="17">
        <v>97.49933</v>
      </c>
      <c r="G27" s="17">
        <v>97.49933</v>
      </c>
      <c r="H27" s="17">
        <v>0</v>
      </c>
      <c r="I27" s="17">
        <v>0</v>
      </c>
      <c r="J27" s="103">
        <v>97.49933</v>
      </c>
    </row>
    <row r="28" spans="1:10" ht="25.5" x14ac:dyDescent="0.2">
      <c r="A28" s="455"/>
      <c r="B28" s="18" t="s">
        <v>606</v>
      </c>
      <c r="C28" s="17">
        <v>140.69975099999999</v>
      </c>
      <c r="D28" s="17">
        <v>0</v>
      </c>
      <c r="E28" s="17">
        <v>49.322690000000001</v>
      </c>
      <c r="F28" s="17">
        <v>190.02244099999999</v>
      </c>
      <c r="G28" s="17">
        <v>140.69975099999999</v>
      </c>
      <c r="H28" s="17">
        <v>0</v>
      </c>
      <c r="I28" s="17">
        <v>49.322690000000001</v>
      </c>
      <c r="J28" s="103">
        <v>190.02244099999999</v>
      </c>
    </row>
    <row r="29" spans="1:10" ht="25.5" customHeight="1" x14ac:dyDescent="0.2">
      <c r="A29" s="455"/>
      <c r="B29" s="16" t="s">
        <v>195</v>
      </c>
      <c r="C29" s="14">
        <v>390.10033700000002</v>
      </c>
      <c r="D29" s="194">
        <v>0</v>
      </c>
      <c r="E29" s="14">
        <v>71.942999999999998</v>
      </c>
      <c r="F29" s="14">
        <v>462.04333700000001</v>
      </c>
      <c r="G29" s="14">
        <v>390.10033700000002</v>
      </c>
      <c r="H29" s="194">
        <v>0</v>
      </c>
      <c r="I29" s="14">
        <v>71.942999999999998</v>
      </c>
      <c r="J29" s="104">
        <v>462.04333700000001</v>
      </c>
    </row>
    <row r="30" spans="1:10" x14ac:dyDescent="0.2">
      <c r="A30" s="455"/>
      <c r="B30" s="18" t="s">
        <v>192</v>
      </c>
      <c r="C30" s="17">
        <v>6.6232009999999999</v>
      </c>
      <c r="D30" s="17">
        <v>0</v>
      </c>
      <c r="E30" s="17">
        <v>0</v>
      </c>
      <c r="F30" s="17">
        <v>6.6232009999999999</v>
      </c>
      <c r="G30" s="17">
        <v>6.6232009999999999</v>
      </c>
      <c r="H30" s="17">
        <v>0</v>
      </c>
      <c r="I30" s="17">
        <v>0</v>
      </c>
      <c r="J30" s="103">
        <v>6.6232009999999999</v>
      </c>
    </row>
    <row r="31" spans="1:10" ht="25.5" x14ac:dyDescent="0.2">
      <c r="A31" s="455"/>
      <c r="B31" s="16" t="s">
        <v>174</v>
      </c>
      <c r="C31" s="14">
        <v>625.17883500000005</v>
      </c>
      <c r="D31" s="194">
        <v>0</v>
      </c>
      <c r="E31" s="14">
        <v>24.527975999999999</v>
      </c>
      <c r="F31" s="14">
        <v>649.70681100000002</v>
      </c>
      <c r="G31" s="14">
        <v>625.17883500000005</v>
      </c>
      <c r="H31" s="194">
        <v>0</v>
      </c>
      <c r="I31" s="14">
        <v>24.527975999999999</v>
      </c>
      <c r="J31" s="104">
        <v>649.70681100000002</v>
      </c>
    </row>
    <row r="32" spans="1:10" ht="25.5" x14ac:dyDescent="0.2">
      <c r="A32" s="456"/>
      <c r="B32" s="18" t="s">
        <v>439</v>
      </c>
      <c r="C32" s="17">
        <v>3.2225510000000002</v>
      </c>
      <c r="D32" s="17">
        <v>0</v>
      </c>
      <c r="E32" s="17">
        <v>0</v>
      </c>
      <c r="F32" s="17">
        <v>3.2225510000000002</v>
      </c>
      <c r="G32" s="17">
        <v>3.2225510000000002</v>
      </c>
      <c r="H32" s="17">
        <v>0</v>
      </c>
      <c r="I32" s="17">
        <v>0</v>
      </c>
      <c r="J32" s="103">
        <v>3.2225510000000002</v>
      </c>
    </row>
    <row r="33" spans="1:10" x14ac:dyDescent="0.2">
      <c r="A33" s="452" t="s">
        <v>301</v>
      </c>
      <c r="B33" s="453"/>
      <c r="C33" s="15">
        <f>SUM(C19:C32)</f>
        <v>30475.677695999992</v>
      </c>
      <c r="D33" s="15">
        <f t="shared" ref="D33:J33" si="2">SUM(D19:D32)</f>
        <v>0</v>
      </c>
      <c r="E33" s="15">
        <f t="shared" si="2"/>
        <v>43003.593666000001</v>
      </c>
      <c r="F33" s="15">
        <f t="shared" si="2"/>
        <v>73479.271361999985</v>
      </c>
      <c r="G33" s="15">
        <f t="shared" si="2"/>
        <v>30475.677695999992</v>
      </c>
      <c r="H33" s="15">
        <f t="shared" si="2"/>
        <v>0</v>
      </c>
      <c r="I33" s="15">
        <f t="shared" si="2"/>
        <v>43003.593666000001</v>
      </c>
      <c r="J33" s="15">
        <f t="shared" si="2"/>
        <v>73479.271361999985</v>
      </c>
    </row>
    <row r="34" spans="1:10" ht="38.25" customHeight="1" x14ac:dyDescent="0.2">
      <c r="A34" s="454" t="s">
        <v>137</v>
      </c>
      <c r="B34" s="18" t="s">
        <v>166</v>
      </c>
      <c r="C34" s="17">
        <v>6720.0367550000001</v>
      </c>
      <c r="D34" s="17">
        <v>0</v>
      </c>
      <c r="E34" s="17">
        <v>20.553163999999999</v>
      </c>
      <c r="F34" s="17">
        <v>6740.589919</v>
      </c>
      <c r="G34" s="17">
        <v>6720.0445060000002</v>
      </c>
      <c r="H34" s="17">
        <v>0</v>
      </c>
      <c r="I34" s="17">
        <v>20.553163999999999</v>
      </c>
      <c r="J34" s="103">
        <v>6740.5976700000001</v>
      </c>
    </row>
    <row r="35" spans="1:10" ht="25.5" customHeight="1" x14ac:dyDescent="0.2">
      <c r="A35" s="455"/>
      <c r="B35" s="16" t="s">
        <v>168</v>
      </c>
      <c r="C35" s="14">
        <v>2815.9111720000001</v>
      </c>
      <c r="D35" s="194">
        <v>0</v>
      </c>
      <c r="E35" s="14">
        <v>-0.93581400000000003</v>
      </c>
      <c r="F35" s="14">
        <v>2814.9753580000001</v>
      </c>
      <c r="G35" s="14">
        <v>2815.9111720000001</v>
      </c>
      <c r="H35" s="194">
        <v>0</v>
      </c>
      <c r="I35" s="14">
        <v>-0.93581400000000003</v>
      </c>
      <c r="J35" s="104">
        <v>2814.9753580000001</v>
      </c>
    </row>
    <row r="36" spans="1:10" ht="25.5" customHeight="1" x14ac:dyDescent="0.2">
      <c r="A36" s="455"/>
      <c r="B36" s="18" t="s">
        <v>547</v>
      </c>
      <c r="C36" s="17">
        <v>2086.6491339999998</v>
      </c>
      <c r="D36" s="17">
        <v>0</v>
      </c>
      <c r="E36" s="17">
        <v>-6.1129189999999998</v>
      </c>
      <c r="F36" s="17">
        <v>2080.5362150000001</v>
      </c>
      <c r="G36" s="17">
        <v>2086.6491339999998</v>
      </c>
      <c r="H36" s="17">
        <v>0</v>
      </c>
      <c r="I36" s="17">
        <v>-6.1129189999999998</v>
      </c>
      <c r="J36" s="103">
        <v>2080.5362150000001</v>
      </c>
    </row>
    <row r="37" spans="1:10" ht="25.5" customHeight="1" x14ac:dyDescent="0.2">
      <c r="A37" s="455"/>
      <c r="B37" s="18" t="s">
        <v>167</v>
      </c>
      <c r="C37" s="17">
        <v>5324.7394800000002</v>
      </c>
      <c r="D37" s="17">
        <v>0</v>
      </c>
      <c r="E37" s="17">
        <v>93.396788999999998</v>
      </c>
      <c r="F37" s="17">
        <v>5418.1362689999996</v>
      </c>
      <c r="G37" s="17">
        <v>5324.7394800000002</v>
      </c>
      <c r="H37" s="17">
        <v>0</v>
      </c>
      <c r="I37" s="17">
        <v>93.396788999999998</v>
      </c>
      <c r="J37" s="103">
        <v>5418.1362689999996</v>
      </c>
    </row>
    <row r="38" spans="1:10" x14ac:dyDescent="0.2">
      <c r="A38" s="455"/>
      <c r="B38" s="16" t="s">
        <v>440</v>
      </c>
      <c r="C38" s="14">
        <v>850</v>
      </c>
      <c r="D38" s="194">
        <v>0</v>
      </c>
      <c r="E38" s="14">
        <v>750</v>
      </c>
      <c r="F38" s="14">
        <v>1600</v>
      </c>
      <c r="G38" s="14">
        <v>850</v>
      </c>
      <c r="H38" s="194">
        <v>0</v>
      </c>
      <c r="I38" s="14">
        <v>750</v>
      </c>
      <c r="J38" s="104">
        <v>1600</v>
      </c>
    </row>
    <row r="39" spans="1:10" ht="38.25" customHeight="1" x14ac:dyDescent="0.2">
      <c r="A39" s="456"/>
      <c r="B39" s="18" t="s">
        <v>169</v>
      </c>
      <c r="C39" s="17">
        <v>4627.0075930000003</v>
      </c>
      <c r="D39" s="17">
        <v>0</v>
      </c>
      <c r="E39" s="17">
        <v>1783.605292</v>
      </c>
      <c r="F39" s="17">
        <v>6410.6128849999996</v>
      </c>
      <c r="G39" s="17">
        <v>4633.7894880000003</v>
      </c>
      <c r="H39" s="17">
        <v>0</v>
      </c>
      <c r="I39" s="17">
        <v>1783.605292</v>
      </c>
      <c r="J39" s="103">
        <v>6417.3947799999996</v>
      </c>
    </row>
    <row r="40" spans="1:10" x14ac:dyDescent="0.2">
      <c r="A40" s="452" t="s">
        <v>301</v>
      </c>
      <c r="B40" s="453"/>
      <c r="C40" s="15">
        <f>SUM(C34:C39)</f>
        <v>22424.344133999999</v>
      </c>
      <c r="D40" s="15">
        <f t="shared" ref="D40:J40" si="3">SUM(D34:D39)</f>
        <v>0</v>
      </c>
      <c r="E40" s="15">
        <f t="shared" si="3"/>
        <v>2640.5065119999999</v>
      </c>
      <c r="F40" s="15">
        <f t="shared" si="3"/>
        <v>25064.850645999999</v>
      </c>
      <c r="G40" s="15">
        <f t="shared" si="3"/>
        <v>22431.133780000004</v>
      </c>
      <c r="H40" s="15">
        <f t="shared" si="3"/>
        <v>0</v>
      </c>
      <c r="I40" s="15">
        <f t="shared" si="3"/>
        <v>2640.5065119999999</v>
      </c>
      <c r="J40" s="15">
        <f t="shared" si="3"/>
        <v>25071.640292</v>
      </c>
    </row>
    <row r="41" spans="1:10" x14ac:dyDescent="0.2">
      <c r="A41" s="454" t="s">
        <v>138</v>
      </c>
      <c r="B41" s="18" t="s">
        <v>171</v>
      </c>
      <c r="C41" s="17">
        <v>3182.1882300000002</v>
      </c>
      <c r="D41" s="17">
        <v>0</v>
      </c>
      <c r="E41" s="17">
        <v>33.846063000000001</v>
      </c>
      <c r="F41" s="17">
        <v>3216.0342930000002</v>
      </c>
      <c r="G41" s="17">
        <v>3182.1882300000002</v>
      </c>
      <c r="H41" s="17">
        <v>0</v>
      </c>
      <c r="I41" s="17">
        <v>33.846063000000001</v>
      </c>
      <c r="J41" s="103">
        <v>3216.0342930000002</v>
      </c>
    </row>
    <row r="42" spans="1:10" x14ac:dyDescent="0.2">
      <c r="A42" s="455"/>
      <c r="B42" s="16" t="s">
        <v>442</v>
      </c>
      <c r="C42" s="14">
        <v>32.5</v>
      </c>
      <c r="D42" s="194">
        <v>0</v>
      </c>
      <c r="E42" s="14">
        <v>0</v>
      </c>
      <c r="F42" s="14">
        <v>32.5</v>
      </c>
      <c r="G42" s="14">
        <v>32.5</v>
      </c>
      <c r="H42" s="194">
        <v>0</v>
      </c>
      <c r="I42" s="14">
        <v>0</v>
      </c>
      <c r="J42" s="104">
        <v>32.5</v>
      </c>
    </row>
    <row r="43" spans="1:10" x14ac:dyDescent="0.2">
      <c r="A43" s="455"/>
      <c r="B43" s="18" t="s">
        <v>441</v>
      </c>
      <c r="C43" s="17">
        <v>185.03591800000001</v>
      </c>
      <c r="D43" s="17">
        <v>0</v>
      </c>
      <c r="E43" s="17">
        <v>0</v>
      </c>
      <c r="F43" s="17">
        <v>185.03591800000001</v>
      </c>
      <c r="G43" s="17">
        <v>185.03591800000001</v>
      </c>
      <c r="H43" s="17">
        <v>0</v>
      </c>
      <c r="I43" s="17">
        <v>0</v>
      </c>
      <c r="J43" s="103">
        <v>185.03591800000001</v>
      </c>
    </row>
    <row r="44" spans="1:10" x14ac:dyDescent="0.2">
      <c r="A44" s="455"/>
      <c r="B44" s="16" t="s">
        <v>173</v>
      </c>
      <c r="C44" s="14">
        <v>3949.0470270000001</v>
      </c>
      <c r="D44" s="194">
        <v>0</v>
      </c>
      <c r="E44" s="14">
        <v>61.542690999999998</v>
      </c>
      <c r="F44" s="14">
        <v>4010.5897180000002</v>
      </c>
      <c r="G44" s="14">
        <v>3949.0470270000001</v>
      </c>
      <c r="H44" s="194">
        <v>0</v>
      </c>
      <c r="I44" s="14">
        <v>61.542690999999998</v>
      </c>
      <c r="J44" s="104">
        <v>4010.5897180000002</v>
      </c>
    </row>
    <row r="45" spans="1:10" x14ac:dyDescent="0.2">
      <c r="A45" s="455"/>
      <c r="B45" s="18" t="s">
        <v>914</v>
      </c>
      <c r="C45" s="17">
        <v>282.393171</v>
      </c>
      <c r="D45" s="17">
        <v>0</v>
      </c>
      <c r="E45" s="17">
        <v>0.66500000000000004</v>
      </c>
      <c r="F45" s="17">
        <v>283.05817100000002</v>
      </c>
      <c r="G45" s="17">
        <v>282.393171</v>
      </c>
      <c r="H45" s="17">
        <v>0</v>
      </c>
      <c r="I45" s="17">
        <v>0.66500000000000004</v>
      </c>
      <c r="J45" s="103">
        <v>283.05817100000002</v>
      </c>
    </row>
    <row r="46" spans="1:10" x14ac:dyDescent="0.2">
      <c r="A46" s="455"/>
      <c r="B46" s="16" t="s">
        <v>201</v>
      </c>
      <c r="C46" s="14">
        <v>184.401523</v>
      </c>
      <c r="D46" s="194">
        <v>0</v>
      </c>
      <c r="E46" s="14">
        <v>0</v>
      </c>
      <c r="F46" s="14">
        <v>184.401523</v>
      </c>
      <c r="G46" s="14">
        <v>184.401523</v>
      </c>
      <c r="H46" s="194">
        <v>0</v>
      </c>
      <c r="I46" s="14">
        <v>0</v>
      </c>
      <c r="J46" s="104">
        <v>184.401523</v>
      </c>
    </row>
    <row r="47" spans="1:10" ht="38.25" customHeight="1" x14ac:dyDescent="0.2">
      <c r="A47" s="456"/>
      <c r="B47" s="18" t="s">
        <v>915</v>
      </c>
      <c r="C47" s="17">
        <v>1190.0634729999999</v>
      </c>
      <c r="D47" s="17">
        <v>0</v>
      </c>
      <c r="E47" s="17">
        <v>10</v>
      </c>
      <c r="F47" s="17">
        <v>1200.0634729999999</v>
      </c>
      <c r="G47" s="17">
        <v>1190.0634729999999</v>
      </c>
      <c r="H47" s="17">
        <v>0</v>
      </c>
      <c r="I47" s="17">
        <v>10</v>
      </c>
      <c r="J47" s="103">
        <v>1200.0634729999999</v>
      </c>
    </row>
    <row r="48" spans="1:10" x14ac:dyDescent="0.2">
      <c r="A48" s="452" t="s">
        <v>301</v>
      </c>
      <c r="B48" s="453"/>
      <c r="C48" s="15">
        <f>SUM(C41:C47)</f>
        <v>9005.6293420000002</v>
      </c>
      <c r="D48" s="15">
        <f t="shared" ref="D48:J48" si="4">SUM(D41:D47)</f>
        <v>0</v>
      </c>
      <c r="E48" s="15">
        <f t="shared" si="4"/>
        <v>106.05375400000001</v>
      </c>
      <c r="F48" s="15">
        <f t="shared" si="4"/>
        <v>9111.6830960000007</v>
      </c>
      <c r="G48" s="15">
        <f t="shared" si="4"/>
        <v>9005.6293420000002</v>
      </c>
      <c r="H48" s="15">
        <f t="shared" si="4"/>
        <v>0</v>
      </c>
      <c r="I48" s="15">
        <f t="shared" si="4"/>
        <v>106.05375400000001</v>
      </c>
      <c r="J48" s="15">
        <f t="shared" si="4"/>
        <v>9111.6830960000007</v>
      </c>
    </row>
    <row r="49" spans="1:10" ht="25.5" x14ac:dyDescent="0.2">
      <c r="A49" s="454" t="s">
        <v>139</v>
      </c>
      <c r="B49" s="18" t="s">
        <v>175</v>
      </c>
      <c r="C49" s="17">
        <v>1638.091111</v>
      </c>
      <c r="D49" s="17">
        <v>0</v>
      </c>
      <c r="E49" s="17">
        <v>0.23842099999999999</v>
      </c>
      <c r="F49" s="17">
        <v>1638.329532</v>
      </c>
      <c r="G49" s="17">
        <v>1640.967701</v>
      </c>
      <c r="H49" s="17">
        <v>0</v>
      </c>
      <c r="I49" s="17">
        <v>0.23842099999999999</v>
      </c>
      <c r="J49" s="103">
        <v>1641.2061220000001</v>
      </c>
    </row>
    <row r="50" spans="1:10" ht="38.25" customHeight="1" x14ac:dyDescent="0.2">
      <c r="A50" s="455"/>
      <c r="B50" s="16" t="s">
        <v>182</v>
      </c>
      <c r="C50" s="14">
        <v>7496.4273400000002</v>
      </c>
      <c r="D50" s="194">
        <v>0</v>
      </c>
      <c r="E50" s="14">
        <v>51.072889000000004</v>
      </c>
      <c r="F50" s="14">
        <v>7547.5002290000002</v>
      </c>
      <c r="G50" s="14">
        <v>7496.4273400000002</v>
      </c>
      <c r="H50" s="194">
        <v>0</v>
      </c>
      <c r="I50" s="14">
        <v>51.072889000000004</v>
      </c>
      <c r="J50" s="104">
        <v>7547.5002290000002</v>
      </c>
    </row>
    <row r="51" spans="1:10" ht="25.5" customHeight="1" x14ac:dyDescent="0.2">
      <c r="A51" s="455"/>
      <c r="B51" s="18" t="s">
        <v>179</v>
      </c>
      <c r="C51" s="17">
        <v>646.11433299999999</v>
      </c>
      <c r="D51" s="17">
        <v>0</v>
      </c>
      <c r="E51" s="17">
        <v>51.815297000000001</v>
      </c>
      <c r="F51" s="17">
        <v>697.92962999999997</v>
      </c>
      <c r="G51" s="17">
        <v>646.11433299999999</v>
      </c>
      <c r="H51" s="17">
        <v>0</v>
      </c>
      <c r="I51" s="17">
        <v>51.815297000000001</v>
      </c>
      <c r="J51" s="103">
        <v>697.92962999999997</v>
      </c>
    </row>
    <row r="52" spans="1:10" ht="51" customHeight="1" x14ac:dyDescent="0.2">
      <c r="A52" s="455"/>
      <c r="B52" s="16" t="s">
        <v>183</v>
      </c>
      <c r="C52" s="14">
        <v>464.02825999999999</v>
      </c>
      <c r="D52" s="194">
        <v>0</v>
      </c>
      <c r="E52" s="14">
        <v>3.5559639999999999</v>
      </c>
      <c r="F52" s="14">
        <v>467.58422400000001</v>
      </c>
      <c r="G52" s="14">
        <v>464.02825999999999</v>
      </c>
      <c r="H52" s="194">
        <v>0</v>
      </c>
      <c r="I52" s="14">
        <v>3.5559639999999999</v>
      </c>
      <c r="J52" s="104">
        <v>467.58422400000001</v>
      </c>
    </row>
    <row r="53" spans="1:10" x14ac:dyDescent="0.2">
      <c r="A53" s="455"/>
      <c r="B53" s="18" t="s">
        <v>248</v>
      </c>
      <c r="C53" s="17">
        <v>872.01806999999997</v>
      </c>
      <c r="D53" s="17">
        <v>0</v>
      </c>
      <c r="E53" s="17">
        <v>0</v>
      </c>
      <c r="F53" s="17">
        <v>872.01806999999997</v>
      </c>
      <c r="G53" s="17">
        <v>872.01806999999997</v>
      </c>
      <c r="H53" s="17">
        <v>0</v>
      </c>
      <c r="I53" s="17">
        <v>0</v>
      </c>
      <c r="J53" s="103">
        <v>872.01806999999997</v>
      </c>
    </row>
    <row r="54" spans="1:10" ht="25.5" customHeight="1" x14ac:dyDescent="0.2">
      <c r="A54" s="455"/>
      <c r="B54" s="16" t="s">
        <v>176</v>
      </c>
      <c r="C54" s="14">
        <v>832.55963599999995</v>
      </c>
      <c r="D54" s="194">
        <v>0</v>
      </c>
      <c r="E54" s="14">
        <v>13</v>
      </c>
      <c r="F54" s="14">
        <v>845.55963599999995</v>
      </c>
      <c r="G54" s="14">
        <v>817.85206800000003</v>
      </c>
      <c r="H54" s="194">
        <v>0</v>
      </c>
      <c r="I54" s="14">
        <v>13</v>
      </c>
      <c r="J54" s="104">
        <v>830.85206800000003</v>
      </c>
    </row>
    <row r="55" spans="1:10" x14ac:dyDescent="0.2">
      <c r="A55" s="452" t="s">
        <v>301</v>
      </c>
      <c r="B55" s="453"/>
      <c r="C55" s="15">
        <f>SUM(C49:C54)</f>
        <v>11949.238749999999</v>
      </c>
      <c r="D55" s="15">
        <f t="shared" ref="D55:J55" si="5">SUM(D49:D54)</f>
        <v>0</v>
      </c>
      <c r="E55" s="15">
        <f t="shared" si="5"/>
        <v>119.68257100000001</v>
      </c>
      <c r="F55" s="15">
        <f t="shared" si="5"/>
        <v>12068.921321000002</v>
      </c>
      <c r="G55" s="15">
        <f t="shared" si="5"/>
        <v>11937.407771999999</v>
      </c>
      <c r="H55" s="15">
        <f t="shared" si="5"/>
        <v>0</v>
      </c>
      <c r="I55" s="15">
        <f t="shared" si="5"/>
        <v>119.68257100000001</v>
      </c>
      <c r="J55" s="15">
        <f t="shared" si="5"/>
        <v>12057.090343000002</v>
      </c>
    </row>
    <row r="56" spans="1:10" ht="25.5" customHeight="1" x14ac:dyDescent="0.2">
      <c r="A56" s="454" t="s">
        <v>140</v>
      </c>
      <c r="B56" s="18" t="s">
        <v>245</v>
      </c>
      <c r="C56" s="17">
        <v>4.9228300000000003</v>
      </c>
      <c r="D56" s="17">
        <v>0</v>
      </c>
      <c r="E56" s="17">
        <v>7.1770000000000002E-3</v>
      </c>
      <c r="F56" s="17">
        <v>4.9300069999999998</v>
      </c>
      <c r="G56" s="17">
        <v>4.9228300000000003</v>
      </c>
      <c r="H56" s="17">
        <v>0</v>
      </c>
      <c r="I56" s="17">
        <v>7.1770000000000002E-3</v>
      </c>
      <c r="J56" s="103">
        <v>4.9300069999999998</v>
      </c>
    </row>
    <row r="57" spans="1:10" ht="25.5" customHeight="1" x14ac:dyDescent="0.2">
      <c r="A57" s="455"/>
      <c r="B57" s="16" t="s">
        <v>916</v>
      </c>
      <c r="C57" s="14">
        <v>1043.7438440000001</v>
      </c>
      <c r="D57" s="194">
        <v>0</v>
      </c>
      <c r="E57" s="14">
        <v>770</v>
      </c>
      <c r="F57" s="14">
        <v>1813.7438440000001</v>
      </c>
      <c r="G57" s="14">
        <v>1043.7438440000001</v>
      </c>
      <c r="H57" s="194">
        <v>0</v>
      </c>
      <c r="I57" s="14">
        <v>770</v>
      </c>
      <c r="J57" s="104">
        <v>1813.7438440000001</v>
      </c>
    </row>
    <row r="58" spans="1:10" ht="25.5" customHeight="1" x14ac:dyDescent="0.2">
      <c r="A58" s="455"/>
      <c r="B58" s="18" t="s">
        <v>177</v>
      </c>
      <c r="C58" s="17">
        <v>2726.0416049999999</v>
      </c>
      <c r="D58" s="17">
        <v>0</v>
      </c>
      <c r="E58" s="17">
        <v>35.604365999999999</v>
      </c>
      <c r="F58" s="17">
        <v>2761.6459709999999</v>
      </c>
      <c r="G58" s="17">
        <v>2726.0416049999999</v>
      </c>
      <c r="H58" s="17">
        <v>0</v>
      </c>
      <c r="I58" s="17">
        <v>35.604365999999999</v>
      </c>
      <c r="J58" s="103">
        <v>2761.6459709999999</v>
      </c>
    </row>
    <row r="59" spans="1:10" x14ac:dyDescent="0.2">
      <c r="A59" s="455"/>
      <c r="B59" s="16" t="s">
        <v>257</v>
      </c>
      <c r="C59" s="14">
        <v>525.50855899999999</v>
      </c>
      <c r="D59" s="194">
        <v>0</v>
      </c>
      <c r="E59" s="14">
        <v>2</v>
      </c>
      <c r="F59" s="14">
        <v>527.50855899999999</v>
      </c>
      <c r="G59" s="14">
        <v>525.50855899999999</v>
      </c>
      <c r="H59" s="194">
        <v>0</v>
      </c>
      <c r="I59" s="14">
        <v>2</v>
      </c>
      <c r="J59" s="104">
        <v>527.50855899999999</v>
      </c>
    </row>
    <row r="60" spans="1:10" x14ac:dyDescent="0.2">
      <c r="A60" s="452" t="s">
        <v>301</v>
      </c>
      <c r="B60" s="453"/>
      <c r="C60" s="15">
        <f>SUM(C56:C59)</f>
        <v>4300.2168380000003</v>
      </c>
      <c r="D60" s="15">
        <f t="shared" ref="D60:J60" si="6">SUM(D56:D59)</f>
        <v>0</v>
      </c>
      <c r="E60" s="15">
        <f t="shared" si="6"/>
        <v>807.61154299999998</v>
      </c>
      <c r="F60" s="15">
        <f t="shared" si="6"/>
        <v>5107.8283809999994</v>
      </c>
      <c r="G60" s="15">
        <f t="shared" si="6"/>
        <v>4300.2168380000003</v>
      </c>
      <c r="H60" s="15">
        <f t="shared" si="6"/>
        <v>0</v>
      </c>
      <c r="I60" s="15">
        <f t="shared" si="6"/>
        <v>807.61154299999998</v>
      </c>
      <c r="J60" s="15">
        <f t="shared" si="6"/>
        <v>5107.8283809999994</v>
      </c>
    </row>
    <row r="61" spans="1:10" ht="51" customHeight="1" x14ac:dyDescent="0.2">
      <c r="A61" s="454" t="s">
        <v>141</v>
      </c>
      <c r="B61" s="18" t="s">
        <v>917</v>
      </c>
      <c r="C61" s="17">
        <v>420.269318</v>
      </c>
      <c r="D61" s="17">
        <v>0</v>
      </c>
      <c r="E61" s="17">
        <v>33.819000000000003</v>
      </c>
      <c r="F61" s="17">
        <v>454.08831800000002</v>
      </c>
      <c r="G61" s="17">
        <v>420.269318</v>
      </c>
      <c r="H61" s="17">
        <v>0</v>
      </c>
      <c r="I61" s="17">
        <v>33.819000000000003</v>
      </c>
      <c r="J61" s="103">
        <v>454.08831800000002</v>
      </c>
    </row>
    <row r="62" spans="1:10" ht="38.25" customHeight="1" x14ac:dyDescent="0.2">
      <c r="A62" s="455"/>
      <c r="B62" s="18" t="s">
        <v>202</v>
      </c>
      <c r="C62" s="17">
        <v>359.96629200000001</v>
      </c>
      <c r="D62" s="17">
        <v>0</v>
      </c>
      <c r="E62" s="17">
        <v>71</v>
      </c>
      <c r="F62" s="17">
        <v>430.96629200000001</v>
      </c>
      <c r="G62" s="17">
        <v>359.96629200000001</v>
      </c>
      <c r="H62" s="17">
        <v>0</v>
      </c>
      <c r="I62" s="17">
        <v>71</v>
      </c>
      <c r="J62" s="103">
        <v>430.96629200000001</v>
      </c>
    </row>
    <row r="63" spans="1:10" ht="51" customHeight="1" x14ac:dyDescent="0.2">
      <c r="A63" s="455"/>
      <c r="B63" s="16" t="s">
        <v>172</v>
      </c>
      <c r="C63" s="14">
        <v>47.391390999999999</v>
      </c>
      <c r="D63" s="194">
        <v>0</v>
      </c>
      <c r="E63" s="14">
        <v>2</v>
      </c>
      <c r="F63" s="14">
        <v>49.391390999999999</v>
      </c>
      <c r="G63" s="14">
        <v>47.391390999999999</v>
      </c>
      <c r="H63" s="194">
        <v>0</v>
      </c>
      <c r="I63" s="14">
        <v>2</v>
      </c>
      <c r="J63" s="104">
        <v>49.391390999999999</v>
      </c>
    </row>
    <row r="64" spans="1:10" x14ac:dyDescent="0.2">
      <c r="A64" s="452" t="s">
        <v>301</v>
      </c>
      <c r="B64" s="453"/>
      <c r="C64" s="15">
        <f>SUM(C61:C63)</f>
        <v>827.62700099999995</v>
      </c>
      <c r="D64" s="15">
        <f t="shared" ref="D64:J64" si="7">SUM(D61:D63)</f>
        <v>0</v>
      </c>
      <c r="E64" s="15">
        <f t="shared" si="7"/>
        <v>106.819</v>
      </c>
      <c r="F64" s="15">
        <f t="shared" si="7"/>
        <v>934.44600100000002</v>
      </c>
      <c r="G64" s="15">
        <f t="shared" si="7"/>
        <v>827.62700099999995</v>
      </c>
      <c r="H64" s="15">
        <f t="shared" si="7"/>
        <v>0</v>
      </c>
      <c r="I64" s="15">
        <f t="shared" si="7"/>
        <v>106.819</v>
      </c>
      <c r="J64" s="15">
        <f t="shared" si="7"/>
        <v>934.44600100000002</v>
      </c>
    </row>
    <row r="65" spans="1:10" ht="38.25" customHeight="1" x14ac:dyDescent="0.2">
      <c r="A65" s="454" t="s">
        <v>142</v>
      </c>
      <c r="B65" s="18" t="s">
        <v>588</v>
      </c>
      <c r="C65" s="17">
        <v>259.69892700000003</v>
      </c>
      <c r="D65" s="17">
        <v>0</v>
      </c>
      <c r="E65" s="17">
        <v>0</v>
      </c>
      <c r="F65" s="17">
        <v>259.69892700000003</v>
      </c>
      <c r="G65" s="17">
        <v>259.69892700000003</v>
      </c>
      <c r="H65" s="17">
        <v>0</v>
      </c>
      <c r="I65" s="17">
        <v>0</v>
      </c>
      <c r="J65" s="103">
        <v>259.69892700000003</v>
      </c>
    </row>
    <row r="66" spans="1:10" ht="51" customHeight="1" x14ac:dyDescent="0.2">
      <c r="A66" s="455"/>
      <c r="B66" s="16" t="s">
        <v>587</v>
      </c>
      <c r="C66" s="14">
        <v>166.31809100000001</v>
      </c>
      <c r="D66" s="194">
        <v>0</v>
      </c>
      <c r="E66" s="14">
        <v>0</v>
      </c>
      <c r="F66" s="14">
        <v>166.31809100000001</v>
      </c>
      <c r="G66" s="14">
        <v>166.31842800000001</v>
      </c>
      <c r="H66" s="194">
        <v>0</v>
      </c>
      <c r="I66" s="14">
        <v>0</v>
      </c>
      <c r="J66" s="104">
        <v>166.31842800000001</v>
      </c>
    </row>
    <row r="67" spans="1:10" ht="63.75" customHeight="1" x14ac:dyDescent="0.2">
      <c r="A67" s="456"/>
      <c r="B67" s="18" t="s">
        <v>443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03">
        <v>0</v>
      </c>
    </row>
    <row r="68" spans="1:10" x14ac:dyDescent="0.2">
      <c r="A68" s="452" t="s">
        <v>301</v>
      </c>
      <c r="B68" s="453"/>
      <c r="C68" s="15">
        <f>SUM(C65:C67)</f>
        <v>426.01701800000001</v>
      </c>
      <c r="D68" s="15">
        <f t="shared" ref="D68:J68" si="8">SUM(D65:D67)</f>
        <v>0</v>
      </c>
      <c r="E68" s="15">
        <f t="shared" si="8"/>
        <v>0</v>
      </c>
      <c r="F68" s="15">
        <f t="shared" si="8"/>
        <v>426.01701800000001</v>
      </c>
      <c r="G68" s="15">
        <f t="shared" si="8"/>
        <v>426.01735500000007</v>
      </c>
      <c r="H68" s="15">
        <f t="shared" si="8"/>
        <v>0</v>
      </c>
      <c r="I68" s="15">
        <f t="shared" si="8"/>
        <v>0</v>
      </c>
      <c r="J68" s="15">
        <f t="shared" si="8"/>
        <v>426.01735500000007</v>
      </c>
    </row>
    <row r="69" spans="1:10" ht="63.75" customHeight="1" x14ac:dyDescent="0.2">
      <c r="A69" s="454" t="s">
        <v>143</v>
      </c>
      <c r="B69" s="18" t="s">
        <v>590</v>
      </c>
      <c r="C69" s="17">
        <v>3.1567280000000002</v>
      </c>
      <c r="D69" s="17">
        <v>0</v>
      </c>
      <c r="E69" s="17">
        <v>0</v>
      </c>
      <c r="F69" s="17">
        <v>3.1567280000000002</v>
      </c>
      <c r="G69" s="17">
        <v>3.1567280000000002</v>
      </c>
      <c r="H69" s="17">
        <v>0</v>
      </c>
      <c r="I69" s="17">
        <v>0</v>
      </c>
      <c r="J69" s="103">
        <v>3.1567280000000002</v>
      </c>
    </row>
    <row r="70" spans="1:10" ht="25.5" customHeight="1" x14ac:dyDescent="0.2">
      <c r="A70" s="455"/>
      <c r="B70" s="16" t="s">
        <v>203</v>
      </c>
      <c r="C70" s="14">
        <v>2650.8919850000002</v>
      </c>
      <c r="D70" s="194">
        <v>0</v>
      </c>
      <c r="E70" s="14">
        <v>957</v>
      </c>
      <c r="F70" s="14">
        <v>3607.8919850000002</v>
      </c>
      <c r="G70" s="14">
        <v>2650.8919850000002</v>
      </c>
      <c r="H70" s="194">
        <v>0</v>
      </c>
      <c r="I70" s="14">
        <v>957</v>
      </c>
      <c r="J70" s="104">
        <v>3607.8919850000002</v>
      </c>
    </row>
    <row r="71" spans="1:10" ht="25.5" customHeight="1" x14ac:dyDescent="0.2">
      <c r="A71" s="455"/>
      <c r="B71" s="18" t="s">
        <v>266</v>
      </c>
      <c r="C71" s="17">
        <v>297.094829</v>
      </c>
      <c r="D71" s="17">
        <v>0</v>
      </c>
      <c r="E71" s="17">
        <v>140</v>
      </c>
      <c r="F71" s="17">
        <v>437.094829</v>
      </c>
      <c r="G71" s="17">
        <v>7297.0948289999997</v>
      </c>
      <c r="H71" s="17">
        <v>0</v>
      </c>
      <c r="I71" s="17">
        <v>140</v>
      </c>
      <c r="J71" s="103">
        <v>7437.0948289999997</v>
      </c>
    </row>
    <row r="72" spans="1:10" x14ac:dyDescent="0.2">
      <c r="A72" s="455"/>
      <c r="B72" s="18" t="s">
        <v>918</v>
      </c>
      <c r="C72" s="17">
        <v>21009.164867</v>
      </c>
      <c r="D72" s="17">
        <v>7.1</v>
      </c>
      <c r="E72" s="17">
        <v>3405.5</v>
      </c>
      <c r="F72" s="17">
        <v>24421.764867000002</v>
      </c>
      <c r="G72" s="17">
        <v>21009.164867</v>
      </c>
      <c r="H72" s="17">
        <v>7.1</v>
      </c>
      <c r="I72" s="17">
        <v>3405.5</v>
      </c>
      <c r="J72" s="103">
        <v>24421.764867000002</v>
      </c>
    </row>
    <row r="73" spans="1:10" ht="25.5" x14ac:dyDescent="0.2">
      <c r="A73" s="455"/>
      <c r="B73" s="16" t="s">
        <v>919</v>
      </c>
      <c r="C73" s="14">
        <v>79.878922000000003</v>
      </c>
      <c r="D73" s="194">
        <v>0</v>
      </c>
      <c r="E73" s="14">
        <v>0</v>
      </c>
      <c r="F73" s="14">
        <v>79.878922000000003</v>
      </c>
      <c r="G73" s="14">
        <v>79.878922000000003</v>
      </c>
      <c r="H73" s="194">
        <v>0</v>
      </c>
      <c r="I73" s="14">
        <v>0</v>
      </c>
      <c r="J73" s="104">
        <v>79.878922000000003</v>
      </c>
    </row>
    <row r="74" spans="1:10" ht="76.5" customHeight="1" x14ac:dyDescent="0.2">
      <c r="A74" s="455"/>
      <c r="B74" s="18" t="s">
        <v>920</v>
      </c>
      <c r="C74" s="17">
        <v>3050.9906329999999</v>
      </c>
      <c r="D74" s="17">
        <v>0</v>
      </c>
      <c r="E74" s="17">
        <v>119.5</v>
      </c>
      <c r="F74" s="17">
        <v>3170.4906329999999</v>
      </c>
      <c r="G74" s="17">
        <v>3091.4078559999998</v>
      </c>
      <c r="H74" s="17">
        <v>0</v>
      </c>
      <c r="I74" s="17">
        <v>119.5</v>
      </c>
      <c r="J74" s="103">
        <v>3210.9078559999998</v>
      </c>
    </row>
    <row r="75" spans="1:10" ht="38.25" customHeight="1" x14ac:dyDescent="0.2">
      <c r="A75" s="456"/>
      <c r="B75" s="18" t="s">
        <v>589</v>
      </c>
      <c r="C75" s="17">
        <v>23.978156999999999</v>
      </c>
      <c r="D75" s="17">
        <v>0</v>
      </c>
      <c r="E75" s="17">
        <v>1.8</v>
      </c>
      <c r="F75" s="17">
        <v>25.778157</v>
      </c>
      <c r="G75" s="17">
        <v>23.978156999999999</v>
      </c>
      <c r="H75" s="17">
        <v>0</v>
      </c>
      <c r="I75" s="17">
        <v>1.8</v>
      </c>
      <c r="J75" s="103">
        <v>25.778157</v>
      </c>
    </row>
    <row r="76" spans="1:10" x14ac:dyDescent="0.2">
      <c r="A76" s="452" t="s">
        <v>301</v>
      </c>
      <c r="B76" s="453"/>
      <c r="C76" s="15">
        <f>SUM(C69:C75)</f>
        <v>27115.156121000004</v>
      </c>
      <c r="D76" s="15">
        <f t="shared" ref="D76:J76" si="9">SUM(D69:D75)</f>
        <v>7.1</v>
      </c>
      <c r="E76" s="15">
        <f t="shared" si="9"/>
        <v>4623.8</v>
      </c>
      <c r="F76" s="15">
        <f t="shared" si="9"/>
        <v>31746.056121000005</v>
      </c>
      <c r="G76" s="15">
        <f t="shared" si="9"/>
        <v>34155.573343999997</v>
      </c>
      <c r="H76" s="15">
        <f t="shared" si="9"/>
        <v>7.1</v>
      </c>
      <c r="I76" s="15">
        <f t="shared" si="9"/>
        <v>4623.8</v>
      </c>
      <c r="J76" s="15">
        <f t="shared" si="9"/>
        <v>38786.473344000005</v>
      </c>
    </row>
    <row r="77" spans="1:10" ht="51" customHeight="1" x14ac:dyDescent="0.2">
      <c r="A77" s="105" t="s">
        <v>144</v>
      </c>
      <c r="B77" s="18" t="s">
        <v>204</v>
      </c>
      <c r="C77" s="17">
        <v>42.458356999999999</v>
      </c>
      <c r="D77" s="17">
        <v>0</v>
      </c>
      <c r="E77" s="17">
        <v>0</v>
      </c>
      <c r="F77" s="17">
        <v>42.458356999999999</v>
      </c>
      <c r="G77" s="17">
        <v>42.458356999999999</v>
      </c>
      <c r="H77" s="17">
        <v>0</v>
      </c>
      <c r="I77" s="17">
        <v>0</v>
      </c>
      <c r="J77" s="103">
        <v>42.458356999999999</v>
      </c>
    </row>
    <row r="78" spans="1:10" x14ac:dyDescent="0.2">
      <c r="A78" s="452" t="s">
        <v>301</v>
      </c>
      <c r="B78" s="453"/>
      <c r="C78" s="15">
        <v>42.458356999999999</v>
      </c>
      <c r="D78" s="15">
        <v>0</v>
      </c>
      <c r="E78" s="15">
        <v>0</v>
      </c>
      <c r="F78" s="15">
        <v>42.458356999999999</v>
      </c>
      <c r="G78" s="15">
        <v>42.458356999999999</v>
      </c>
      <c r="H78" s="15">
        <v>0</v>
      </c>
      <c r="I78" s="15">
        <v>0</v>
      </c>
      <c r="J78" s="15">
        <v>42.458356999999999</v>
      </c>
    </row>
    <row r="79" spans="1:10" ht="12.75" customHeight="1" x14ac:dyDescent="0.2">
      <c r="A79" s="454" t="s">
        <v>145</v>
      </c>
      <c r="B79" s="18" t="s">
        <v>921</v>
      </c>
      <c r="C79" s="17">
        <v>281.31311499999998</v>
      </c>
      <c r="D79" s="17">
        <v>0</v>
      </c>
      <c r="E79" s="17">
        <v>58.5</v>
      </c>
      <c r="F79" s="17">
        <v>339.81311499999998</v>
      </c>
      <c r="G79" s="17">
        <v>280.96311500000002</v>
      </c>
      <c r="H79" s="17">
        <v>0</v>
      </c>
      <c r="I79" s="17">
        <v>58.5</v>
      </c>
      <c r="J79" s="103">
        <v>339.46311500000002</v>
      </c>
    </row>
    <row r="80" spans="1:10" ht="38.25" customHeight="1" x14ac:dyDescent="0.2">
      <c r="A80" s="455"/>
      <c r="B80" s="18" t="s">
        <v>207</v>
      </c>
      <c r="C80" s="17">
        <v>406.00491299999999</v>
      </c>
      <c r="D80" s="17">
        <v>0</v>
      </c>
      <c r="E80" s="17">
        <v>55</v>
      </c>
      <c r="F80" s="17">
        <v>461.00491299999999</v>
      </c>
      <c r="G80" s="17">
        <v>405.92134399999998</v>
      </c>
      <c r="H80" s="17">
        <v>0</v>
      </c>
      <c r="I80" s="17">
        <v>55</v>
      </c>
      <c r="J80" s="103">
        <v>460.92134399999998</v>
      </c>
    </row>
    <row r="81" spans="1:10" ht="25.5" customHeight="1" x14ac:dyDescent="0.2">
      <c r="A81" s="455"/>
      <c r="B81" s="18" t="s">
        <v>254</v>
      </c>
      <c r="C81" s="17">
        <v>5106.3705399999999</v>
      </c>
      <c r="D81" s="17">
        <v>0</v>
      </c>
      <c r="E81" s="17">
        <v>1298.9062779999999</v>
      </c>
      <c r="F81" s="17">
        <v>6405.2768180000003</v>
      </c>
      <c r="G81" s="17">
        <v>5106.3705399999999</v>
      </c>
      <c r="H81" s="17">
        <v>0</v>
      </c>
      <c r="I81" s="17">
        <v>1298.9062779999999</v>
      </c>
      <c r="J81" s="103">
        <v>6405.2768180000003</v>
      </c>
    </row>
    <row r="82" spans="1:10" ht="25.5" customHeight="1" x14ac:dyDescent="0.2">
      <c r="A82" s="455"/>
      <c r="B82" s="18" t="s">
        <v>206</v>
      </c>
      <c r="C82" s="17">
        <v>80.680040000000005</v>
      </c>
      <c r="D82" s="17">
        <v>0</v>
      </c>
      <c r="E82" s="17">
        <v>25</v>
      </c>
      <c r="F82" s="17">
        <v>105.68004000000001</v>
      </c>
      <c r="G82" s="17">
        <v>80.680040000000005</v>
      </c>
      <c r="H82" s="17">
        <v>0</v>
      </c>
      <c r="I82" s="17">
        <v>25</v>
      </c>
      <c r="J82" s="103">
        <v>105.68004000000001</v>
      </c>
    </row>
    <row r="83" spans="1:10" ht="25.5" customHeight="1" x14ac:dyDescent="0.2">
      <c r="A83" s="455"/>
      <c r="B83" s="18" t="s">
        <v>922</v>
      </c>
      <c r="C83" s="17">
        <v>6437.8146989999996</v>
      </c>
      <c r="D83" s="17">
        <v>0</v>
      </c>
      <c r="E83" s="17">
        <v>33</v>
      </c>
      <c r="F83" s="17">
        <v>6470.8146989999996</v>
      </c>
      <c r="G83" s="17">
        <v>6437.8146989999996</v>
      </c>
      <c r="H83" s="17">
        <v>0</v>
      </c>
      <c r="I83" s="17">
        <v>33</v>
      </c>
      <c r="J83" s="103">
        <v>6470.8146989999996</v>
      </c>
    </row>
    <row r="84" spans="1:10" ht="25.5" customHeight="1" x14ac:dyDescent="0.2">
      <c r="A84" s="455"/>
      <c r="B84" s="18" t="s">
        <v>923</v>
      </c>
      <c r="C84" s="17">
        <v>266.08952199999999</v>
      </c>
      <c r="D84" s="17">
        <v>0</v>
      </c>
      <c r="E84" s="17">
        <v>6</v>
      </c>
      <c r="F84" s="17">
        <v>272.08952199999999</v>
      </c>
      <c r="G84" s="17">
        <v>250.53626199999999</v>
      </c>
      <c r="H84" s="17">
        <v>0</v>
      </c>
      <c r="I84" s="17">
        <v>6</v>
      </c>
      <c r="J84" s="103">
        <v>256.53626200000002</v>
      </c>
    </row>
    <row r="85" spans="1:10" ht="51" customHeight="1" x14ac:dyDescent="0.2">
      <c r="A85" s="456"/>
      <c r="B85" s="18" t="s">
        <v>208</v>
      </c>
      <c r="C85" s="17">
        <v>511.59760899999998</v>
      </c>
      <c r="D85" s="17">
        <v>0</v>
      </c>
      <c r="E85" s="17">
        <v>19.5</v>
      </c>
      <c r="F85" s="17">
        <v>531.09760900000003</v>
      </c>
      <c r="G85" s="17">
        <v>510.56466599999999</v>
      </c>
      <c r="H85" s="17">
        <v>0</v>
      </c>
      <c r="I85" s="17">
        <v>19.5</v>
      </c>
      <c r="J85" s="103">
        <v>530.06466599999999</v>
      </c>
    </row>
    <row r="86" spans="1:10" x14ac:dyDescent="0.2">
      <c r="A86" s="452" t="s">
        <v>301</v>
      </c>
      <c r="B86" s="453"/>
      <c r="C86" s="15">
        <f>SUM(C79:C85)</f>
        <v>13089.870438</v>
      </c>
      <c r="D86" s="15">
        <f t="shared" ref="D86:J86" si="10">SUM(D79:D85)</f>
        <v>0</v>
      </c>
      <c r="E86" s="15">
        <f t="shared" si="10"/>
        <v>1495.9062779999999</v>
      </c>
      <c r="F86" s="15">
        <f t="shared" si="10"/>
        <v>14585.776716</v>
      </c>
      <c r="G86" s="15">
        <f t="shared" si="10"/>
        <v>13072.850665999998</v>
      </c>
      <c r="H86" s="15">
        <f t="shared" si="10"/>
        <v>0</v>
      </c>
      <c r="I86" s="15">
        <f t="shared" si="10"/>
        <v>1495.9062779999999</v>
      </c>
      <c r="J86" s="15">
        <f t="shared" si="10"/>
        <v>14568.756944000001</v>
      </c>
    </row>
    <row r="87" spans="1:10" ht="38.25" customHeight="1" x14ac:dyDescent="0.2">
      <c r="A87" s="458" t="s">
        <v>146</v>
      </c>
      <c r="B87" s="18" t="s">
        <v>615</v>
      </c>
      <c r="C87" s="17">
        <v>847.07046600000001</v>
      </c>
      <c r="D87" s="17">
        <v>0</v>
      </c>
      <c r="E87" s="17">
        <v>67</v>
      </c>
      <c r="F87" s="17">
        <v>914.07046600000001</v>
      </c>
      <c r="G87" s="17">
        <v>846.46055799999999</v>
      </c>
      <c r="H87" s="17">
        <v>0</v>
      </c>
      <c r="I87" s="17">
        <v>67</v>
      </c>
      <c r="J87" s="103">
        <v>913.46055799999999</v>
      </c>
    </row>
    <row r="88" spans="1:10" x14ac:dyDescent="0.2">
      <c r="A88" s="455"/>
      <c r="B88" s="18" t="s">
        <v>262</v>
      </c>
      <c r="C88" s="17">
        <v>1210</v>
      </c>
      <c r="D88" s="17">
        <v>0</v>
      </c>
      <c r="E88" s="17">
        <v>100</v>
      </c>
      <c r="F88" s="17">
        <v>1310</v>
      </c>
      <c r="G88" s="17">
        <v>1210</v>
      </c>
      <c r="H88" s="17">
        <v>0</v>
      </c>
      <c r="I88" s="17">
        <v>100</v>
      </c>
      <c r="J88" s="103">
        <v>1310</v>
      </c>
    </row>
    <row r="89" spans="1:10" ht="38.25" customHeight="1" x14ac:dyDescent="0.2">
      <c r="A89" s="455"/>
      <c r="B89" s="18" t="s">
        <v>616</v>
      </c>
      <c r="C89" s="17">
        <v>2714.2119809999999</v>
      </c>
      <c r="D89" s="17">
        <v>1.5</v>
      </c>
      <c r="E89" s="17">
        <v>255</v>
      </c>
      <c r="F89" s="17">
        <v>2970.7119809999999</v>
      </c>
      <c r="G89" s="17">
        <v>2228.199721</v>
      </c>
      <c r="H89" s="17">
        <v>1.5</v>
      </c>
      <c r="I89" s="17">
        <v>255</v>
      </c>
      <c r="J89" s="103">
        <v>2484.699721</v>
      </c>
    </row>
    <row r="90" spans="1:10" ht="51" customHeight="1" x14ac:dyDescent="0.2">
      <c r="A90" s="455"/>
      <c r="B90" s="18" t="s">
        <v>210</v>
      </c>
      <c r="C90" s="17">
        <v>5.5832610000000003</v>
      </c>
      <c r="D90" s="17">
        <v>0</v>
      </c>
      <c r="E90" s="17">
        <v>0</v>
      </c>
      <c r="F90" s="17">
        <v>5.5832610000000003</v>
      </c>
      <c r="G90" s="17">
        <v>5.1471650000000002</v>
      </c>
      <c r="H90" s="17">
        <v>0</v>
      </c>
      <c r="I90" s="17">
        <v>0</v>
      </c>
      <c r="J90" s="103">
        <v>5.1471650000000002</v>
      </c>
    </row>
    <row r="91" spans="1:10" ht="25.5" customHeight="1" x14ac:dyDescent="0.2">
      <c r="A91" s="456"/>
      <c r="B91" s="18" t="s">
        <v>209</v>
      </c>
      <c r="C91" s="17">
        <v>197.03989200000001</v>
      </c>
      <c r="D91" s="17">
        <v>0</v>
      </c>
      <c r="E91" s="17">
        <v>0</v>
      </c>
      <c r="F91" s="17">
        <v>197.03989200000001</v>
      </c>
      <c r="G91" s="17">
        <v>196.94162600000001</v>
      </c>
      <c r="H91" s="17">
        <v>0</v>
      </c>
      <c r="I91" s="17">
        <v>0</v>
      </c>
      <c r="J91" s="103">
        <v>196.94162600000001</v>
      </c>
    </row>
    <row r="92" spans="1:10" x14ac:dyDescent="0.2">
      <c r="A92" s="452" t="s">
        <v>301</v>
      </c>
      <c r="B92" s="453"/>
      <c r="C92" s="15">
        <f>SUM(C87:C91)</f>
        <v>4973.9055999999991</v>
      </c>
      <c r="D92" s="15">
        <f t="shared" ref="D92:J92" si="11">SUM(D87:D91)</f>
        <v>1.5</v>
      </c>
      <c r="E92" s="15">
        <f t="shared" si="11"/>
        <v>422</v>
      </c>
      <c r="F92" s="15">
        <f t="shared" si="11"/>
        <v>5397.4055999999991</v>
      </c>
      <c r="G92" s="15">
        <f t="shared" si="11"/>
        <v>4486.7490699999998</v>
      </c>
      <c r="H92" s="15">
        <f t="shared" si="11"/>
        <v>1.5</v>
      </c>
      <c r="I92" s="15">
        <f t="shared" si="11"/>
        <v>422</v>
      </c>
      <c r="J92" s="15">
        <f t="shared" si="11"/>
        <v>4910.2490699999998</v>
      </c>
    </row>
    <row r="93" spans="1:10" ht="38.25" customHeight="1" x14ac:dyDescent="0.2">
      <c r="A93" s="454" t="s">
        <v>147</v>
      </c>
      <c r="B93" s="18" t="s">
        <v>924</v>
      </c>
      <c r="C93" s="17">
        <v>38.512484000000001</v>
      </c>
      <c r="D93" s="17">
        <v>0</v>
      </c>
      <c r="E93" s="17">
        <v>0</v>
      </c>
      <c r="F93" s="17">
        <v>38.512484000000001</v>
      </c>
      <c r="G93" s="17">
        <v>38.512484000000001</v>
      </c>
      <c r="H93" s="17">
        <v>0</v>
      </c>
      <c r="I93" s="17">
        <v>0</v>
      </c>
      <c r="J93" s="103">
        <v>38.512484000000001</v>
      </c>
    </row>
    <row r="94" spans="1:10" ht="51" customHeight="1" x14ac:dyDescent="0.2">
      <c r="A94" s="455"/>
      <c r="B94" s="18" t="s">
        <v>591</v>
      </c>
      <c r="C94" s="17">
        <v>9.9596</v>
      </c>
      <c r="D94" s="17">
        <v>0</v>
      </c>
      <c r="E94" s="17">
        <v>0</v>
      </c>
      <c r="F94" s="17">
        <v>9.9596</v>
      </c>
      <c r="G94" s="17">
        <v>9.9596</v>
      </c>
      <c r="H94" s="17">
        <v>0</v>
      </c>
      <c r="I94" s="17">
        <v>0</v>
      </c>
      <c r="J94" s="103">
        <v>9.9596</v>
      </c>
    </row>
    <row r="95" spans="1:10" ht="38.25" customHeight="1" x14ac:dyDescent="0.2">
      <c r="A95" s="455"/>
      <c r="B95" s="18" t="s">
        <v>211</v>
      </c>
      <c r="C95" s="17">
        <v>360.17111999999997</v>
      </c>
      <c r="D95" s="17">
        <v>0</v>
      </c>
      <c r="E95" s="17">
        <v>0</v>
      </c>
      <c r="F95" s="17">
        <v>360.17111999999997</v>
      </c>
      <c r="G95" s="17">
        <v>360.17111999999997</v>
      </c>
      <c r="H95" s="17">
        <v>0</v>
      </c>
      <c r="I95" s="17">
        <v>0</v>
      </c>
      <c r="J95" s="103">
        <v>360.17111999999997</v>
      </c>
    </row>
    <row r="96" spans="1:10" x14ac:dyDescent="0.2">
      <c r="A96" s="455"/>
      <c r="B96" s="18" t="s">
        <v>444</v>
      </c>
      <c r="C96" s="17">
        <v>314.90983899999998</v>
      </c>
      <c r="D96" s="17">
        <v>0</v>
      </c>
      <c r="E96" s="17">
        <v>0</v>
      </c>
      <c r="F96" s="17">
        <v>314.90983899999998</v>
      </c>
      <c r="G96" s="17">
        <v>314.90983899999998</v>
      </c>
      <c r="H96" s="17">
        <v>0</v>
      </c>
      <c r="I96" s="17">
        <v>0</v>
      </c>
      <c r="J96" s="103">
        <v>314.90983899999998</v>
      </c>
    </row>
    <row r="97" spans="1:10" ht="25.5" customHeight="1" x14ac:dyDescent="0.2">
      <c r="A97" s="456"/>
      <c r="B97" s="18" t="s">
        <v>549</v>
      </c>
      <c r="C97" s="17">
        <v>205.371801</v>
      </c>
      <c r="D97" s="17">
        <v>0</v>
      </c>
      <c r="E97" s="17">
        <v>110</v>
      </c>
      <c r="F97" s="17">
        <v>315.371801</v>
      </c>
      <c r="G97" s="17">
        <v>221.371801</v>
      </c>
      <c r="H97" s="17">
        <v>0</v>
      </c>
      <c r="I97" s="17">
        <v>110</v>
      </c>
      <c r="J97" s="103">
        <v>331.371801</v>
      </c>
    </row>
    <row r="98" spans="1:10" x14ac:dyDescent="0.2">
      <c r="A98" s="452" t="s">
        <v>301</v>
      </c>
      <c r="B98" s="453"/>
      <c r="C98" s="15">
        <f>SUM(C93:C97)</f>
        <v>928.92484399999989</v>
      </c>
      <c r="D98" s="15">
        <f t="shared" ref="D98:J98" si="12">SUM(D93:D97)</f>
        <v>0</v>
      </c>
      <c r="E98" s="15">
        <f t="shared" si="12"/>
        <v>110</v>
      </c>
      <c r="F98" s="15">
        <f t="shared" si="12"/>
        <v>1038.9248439999999</v>
      </c>
      <c r="G98" s="15">
        <f t="shared" si="12"/>
        <v>944.92484399999989</v>
      </c>
      <c r="H98" s="15">
        <f t="shared" si="12"/>
        <v>0</v>
      </c>
      <c r="I98" s="15">
        <f t="shared" si="12"/>
        <v>110</v>
      </c>
      <c r="J98" s="15">
        <f t="shared" si="12"/>
        <v>1054.9248439999999</v>
      </c>
    </row>
    <row r="99" spans="1:10" ht="12.75" customHeight="1" x14ac:dyDescent="0.2">
      <c r="A99" s="459" t="s">
        <v>148</v>
      </c>
      <c r="B99" s="18" t="s">
        <v>212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03">
        <v>0</v>
      </c>
    </row>
    <row r="100" spans="1:10" ht="51" customHeight="1" x14ac:dyDescent="0.2">
      <c r="A100" s="461"/>
      <c r="B100" s="187" t="s">
        <v>213</v>
      </c>
      <c r="C100" s="188">
        <v>197.99573599999999</v>
      </c>
      <c r="D100" s="195">
        <v>0</v>
      </c>
      <c r="E100" s="188">
        <v>118.057</v>
      </c>
      <c r="F100" s="188">
        <v>316.05273599999998</v>
      </c>
      <c r="G100" s="188">
        <v>197.99573599999999</v>
      </c>
      <c r="H100" s="195">
        <v>0</v>
      </c>
      <c r="I100" s="188">
        <v>118.057</v>
      </c>
      <c r="J100" s="189">
        <v>316.05273599999998</v>
      </c>
    </row>
    <row r="101" spans="1:10" x14ac:dyDescent="0.2">
      <c r="A101" s="452" t="s">
        <v>301</v>
      </c>
      <c r="B101" s="453"/>
      <c r="C101" s="15">
        <f>SUM(C99:C100)</f>
        <v>197.99573599999999</v>
      </c>
      <c r="D101" s="15">
        <f t="shared" ref="D101:J101" si="13">SUM(D99:D100)</f>
        <v>0</v>
      </c>
      <c r="E101" s="15">
        <f t="shared" si="13"/>
        <v>118.057</v>
      </c>
      <c r="F101" s="15">
        <f t="shared" si="13"/>
        <v>316.05273599999998</v>
      </c>
      <c r="G101" s="15">
        <f t="shared" si="13"/>
        <v>197.99573599999999</v>
      </c>
      <c r="H101" s="15">
        <f t="shared" si="13"/>
        <v>0</v>
      </c>
      <c r="I101" s="15">
        <f t="shared" si="13"/>
        <v>118.057</v>
      </c>
      <c r="J101" s="15">
        <f t="shared" si="13"/>
        <v>316.05273599999998</v>
      </c>
    </row>
    <row r="102" spans="1:10" x14ac:dyDescent="0.2">
      <c r="A102" s="454" t="s">
        <v>149</v>
      </c>
      <c r="B102" s="18" t="s">
        <v>255</v>
      </c>
      <c r="C102" s="17">
        <v>785.40856299999996</v>
      </c>
      <c r="D102" s="17">
        <v>0</v>
      </c>
      <c r="E102" s="17">
        <v>10</v>
      </c>
      <c r="F102" s="17">
        <v>795.40856299999996</v>
      </c>
      <c r="G102" s="17">
        <v>785.40856299999996</v>
      </c>
      <c r="H102" s="17">
        <v>0</v>
      </c>
      <c r="I102" s="17">
        <v>10</v>
      </c>
      <c r="J102" s="103">
        <v>795.40856299999996</v>
      </c>
    </row>
    <row r="103" spans="1:10" ht="38.25" customHeight="1" x14ac:dyDescent="0.2">
      <c r="A103" s="455"/>
      <c r="B103" s="18" t="s">
        <v>925</v>
      </c>
      <c r="C103" s="17">
        <v>83.643033000000003</v>
      </c>
      <c r="D103" s="17">
        <v>0</v>
      </c>
      <c r="E103" s="17">
        <v>21.838090000000001</v>
      </c>
      <c r="F103" s="17">
        <v>105.481123</v>
      </c>
      <c r="G103" s="17">
        <v>83.643033000000003</v>
      </c>
      <c r="H103" s="17">
        <v>0</v>
      </c>
      <c r="I103" s="17">
        <v>21.838090000000001</v>
      </c>
      <c r="J103" s="103">
        <v>105.481123</v>
      </c>
    </row>
    <row r="104" spans="1:10" x14ac:dyDescent="0.2">
      <c r="A104" s="455"/>
      <c r="B104" s="18" t="s">
        <v>214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03">
        <v>0</v>
      </c>
    </row>
    <row r="105" spans="1:10" ht="25.5" customHeight="1" x14ac:dyDescent="0.2">
      <c r="A105" s="455"/>
      <c r="B105" s="18" t="s">
        <v>926</v>
      </c>
      <c r="C105" s="17">
        <v>327.02605799999998</v>
      </c>
      <c r="D105" s="17">
        <v>0</v>
      </c>
      <c r="E105" s="17">
        <v>43.766399999999997</v>
      </c>
      <c r="F105" s="17">
        <v>370.79245800000001</v>
      </c>
      <c r="G105" s="17">
        <v>327.53474799999998</v>
      </c>
      <c r="H105" s="17">
        <v>0</v>
      </c>
      <c r="I105" s="17">
        <v>43.766399999999997</v>
      </c>
      <c r="J105" s="103">
        <v>371.30114800000001</v>
      </c>
    </row>
    <row r="106" spans="1:10" ht="25.5" customHeight="1" x14ac:dyDescent="0.2">
      <c r="A106" s="455"/>
      <c r="B106" s="18" t="s">
        <v>215</v>
      </c>
      <c r="C106" s="17">
        <v>33.946232999999999</v>
      </c>
      <c r="D106" s="17">
        <v>0</v>
      </c>
      <c r="E106" s="17">
        <v>0</v>
      </c>
      <c r="F106" s="17">
        <v>33.946232999999999</v>
      </c>
      <c r="G106" s="17">
        <v>33.946232999999999</v>
      </c>
      <c r="H106" s="17">
        <v>0</v>
      </c>
      <c r="I106" s="17">
        <v>0</v>
      </c>
      <c r="J106" s="103">
        <v>33.946232999999999</v>
      </c>
    </row>
    <row r="107" spans="1:10" ht="25.5" customHeight="1" x14ac:dyDescent="0.2">
      <c r="A107" s="455"/>
      <c r="B107" s="18" t="s">
        <v>216</v>
      </c>
      <c r="C107" s="17">
        <v>2774.1699760000001</v>
      </c>
      <c r="D107" s="17">
        <v>0</v>
      </c>
      <c r="E107" s="17">
        <v>310.04025000000001</v>
      </c>
      <c r="F107" s="17">
        <v>3084.2102260000001</v>
      </c>
      <c r="G107" s="17">
        <v>2774.1699760000001</v>
      </c>
      <c r="H107" s="17">
        <v>0</v>
      </c>
      <c r="I107" s="17">
        <v>310.04025000000001</v>
      </c>
      <c r="J107" s="103">
        <v>3084.2102260000001</v>
      </c>
    </row>
    <row r="108" spans="1:10" ht="51" customHeight="1" x14ac:dyDescent="0.2">
      <c r="A108" s="456"/>
      <c r="B108" s="18" t="s">
        <v>927</v>
      </c>
      <c r="C108" s="17">
        <v>13.545883999999999</v>
      </c>
      <c r="D108" s="17">
        <v>0</v>
      </c>
      <c r="E108" s="17">
        <v>0</v>
      </c>
      <c r="F108" s="17">
        <v>13.545883999999999</v>
      </c>
      <c r="G108" s="17">
        <v>13.545883999999999</v>
      </c>
      <c r="H108" s="17">
        <v>0</v>
      </c>
      <c r="I108" s="17">
        <v>0</v>
      </c>
      <c r="J108" s="103">
        <v>13.545883999999999</v>
      </c>
    </row>
    <row r="109" spans="1:10" x14ac:dyDescent="0.2">
      <c r="A109" s="452" t="s">
        <v>301</v>
      </c>
      <c r="B109" s="453"/>
      <c r="C109" s="15">
        <f>SUM(C102:C108)</f>
        <v>4017.7397470000001</v>
      </c>
      <c r="D109" s="15">
        <f t="shared" ref="D109:J109" si="14">SUM(D102:D108)</f>
        <v>0</v>
      </c>
      <c r="E109" s="15">
        <f t="shared" si="14"/>
        <v>385.64474000000001</v>
      </c>
      <c r="F109" s="15">
        <f t="shared" si="14"/>
        <v>4403.3844870000003</v>
      </c>
      <c r="G109" s="15">
        <f t="shared" si="14"/>
        <v>4018.2484370000002</v>
      </c>
      <c r="H109" s="15">
        <f t="shared" si="14"/>
        <v>0</v>
      </c>
      <c r="I109" s="15">
        <f t="shared" si="14"/>
        <v>385.64474000000001</v>
      </c>
      <c r="J109" s="15">
        <f t="shared" si="14"/>
        <v>4403.8931769999999</v>
      </c>
    </row>
    <row r="110" spans="1:10" ht="51" customHeight="1" x14ac:dyDescent="0.2">
      <c r="A110" s="458" t="s">
        <v>150</v>
      </c>
      <c r="B110" s="18" t="s">
        <v>445</v>
      </c>
      <c r="C110" s="17">
        <v>490.40840900000001</v>
      </c>
      <c r="D110" s="17">
        <v>0</v>
      </c>
      <c r="E110" s="17">
        <v>1.77</v>
      </c>
      <c r="F110" s="17">
        <v>492.17840899999999</v>
      </c>
      <c r="G110" s="17">
        <v>490.41358600000001</v>
      </c>
      <c r="H110" s="17">
        <v>0</v>
      </c>
      <c r="I110" s="17">
        <v>1.77</v>
      </c>
      <c r="J110" s="103">
        <v>492.18358599999999</v>
      </c>
    </row>
    <row r="111" spans="1:10" x14ac:dyDescent="0.2">
      <c r="A111" s="455"/>
      <c r="B111" s="18" t="s">
        <v>217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03">
        <v>0</v>
      </c>
    </row>
    <row r="112" spans="1:10" ht="25.5" x14ac:dyDescent="0.2">
      <c r="A112" s="455"/>
      <c r="B112" s="18" t="s">
        <v>597</v>
      </c>
      <c r="C112" s="17">
        <v>42.709650000000003</v>
      </c>
      <c r="D112" s="17">
        <v>0</v>
      </c>
      <c r="E112" s="17">
        <v>0</v>
      </c>
      <c r="F112" s="17">
        <v>42.709650000000003</v>
      </c>
      <c r="G112" s="17">
        <v>42.709650000000003</v>
      </c>
      <c r="H112" s="17">
        <v>0</v>
      </c>
      <c r="I112" s="17">
        <v>0</v>
      </c>
      <c r="J112" s="103">
        <v>42.709650000000003</v>
      </c>
    </row>
    <row r="113" spans="1:10" ht="38.25" customHeight="1" x14ac:dyDescent="0.2">
      <c r="A113" s="455"/>
      <c r="B113" s="18" t="s">
        <v>595</v>
      </c>
      <c r="C113" s="17">
        <v>252.94447700000001</v>
      </c>
      <c r="D113" s="17">
        <v>0</v>
      </c>
      <c r="E113" s="17">
        <v>20</v>
      </c>
      <c r="F113" s="17">
        <v>272.94447700000001</v>
      </c>
      <c r="G113" s="17">
        <v>300.21749799999998</v>
      </c>
      <c r="H113" s="17">
        <v>0</v>
      </c>
      <c r="I113" s="17">
        <v>20</v>
      </c>
      <c r="J113" s="103">
        <v>320.21749799999998</v>
      </c>
    </row>
    <row r="114" spans="1:10" x14ac:dyDescent="0.2">
      <c r="A114" s="455"/>
      <c r="B114" s="18" t="s">
        <v>594</v>
      </c>
      <c r="C114" s="17">
        <v>21.405601000000001</v>
      </c>
      <c r="D114" s="17">
        <v>0</v>
      </c>
      <c r="E114" s="17">
        <v>0</v>
      </c>
      <c r="F114" s="17">
        <v>21.405601000000001</v>
      </c>
      <c r="G114" s="17">
        <v>21.405601000000001</v>
      </c>
      <c r="H114" s="17">
        <v>0</v>
      </c>
      <c r="I114" s="17">
        <v>0</v>
      </c>
      <c r="J114" s="103">
        <v>21.405601000000001</v>
      </c>
    </row>
    <row r="115" spans="1:10" ht="38.25" customHeight="1" x14ac:dyDescent="0.2">
      <c r="A115" s="455"/>
      <c r="B115" s="18" t="s">
        <v>592</v>
      </c>
      <c r="C115" s="17">
        <v>31.020244000000002</v>
      </c>
      <c r="D115" s="17">
        <v>0</v>
      </c>
      <c r="E115" s="17">
        <v>3</v>
      </c>
      <c r="F115" s="17">
        <v>34.020243999999998</v>
      </c>
      <c r="G115" s="17">
        <v>31.020244000000002</v>
      </c>
      <c r="H115" s="17">
        <v>0</v>
      </c>
      <c r="I115" s="17">
        <v>3</v>
      </c>
      <c r="J115" s="103">
        <v>34.020243999999998</v>
      </c>
    </row>
    <row r="116" spans="1:10" ht="25.5" customHeight="1" x14ac:dyDescent="0.2">
      <c r="A116" s="455"/>
      <c r="B116" s="18" t="s">
        <v>258</v>
      </c>
      <c r="C116" s="17">
        <v>1422.5</v>
      </c>
      <c r="D116" s="17">
        <v>0</v>
      </c>
      <c r="E116" s="17">
        <v>3</v>
      </c>
      <c r="F116" s="17">
        <v>1425.5</v>
      </c>
      <c r="G116" s="17">
        <v>1422.5</v>
      </c>
      <c r="H116" s="17">
        <v>0</v>
      </c>
      <c r="I116" s="17">
        <v>3</v>
      </c>
      <c r="J116" s="103">
        <v>1425.5</v>
      </c>
    </row>
    <row r="117" spans="1:10" ht="51" customHeight="1" x14ac:dyDescent="0.2">
      <c r="A117" s="455"/>
      <c r="B117" s="18" t="s">
        <v>593</v>
      </c>
      <c r="C117" s="17">
        <v>455.98310400000003</v>
      </c>
      <c r="D117" s="17">
        <v>0</v>
      </c>
      <c r="E117" s="17">
        <v>65.5</v>
      </c>
      <c r="F117" s="17">
        <v>521.48310400000003</v>
      </c>
      <c r="G117" s="17">
        <v>487.344089</v>
      </c>
      <c r="H117" s="17">
        <v>0</v>
      </c>
      <c r="I117" s="17">
        <v>65.5</v>
      </c>
      <c r="J117" s="103">
        <v>552.84408900000005</v>
      </c>
    </row>
    <row r="118" spans="1:10" ht="38.25" customHeight="1" x14ac:dyDescent="0.2">
      <c r="A118" s="455"/>
      <c r="B118" s="18" t="s">
        <v>596</v>
      </c>
      <c r="C118" s="17">
        <v>9.0307539999999999</v>
      </c>
      <c r="D118" s="17">
        <v>0</v>
      </c>
      <c r="E118" s="17">
        <v>0</v>
      </c>
      <c r="F118" s="17">
        <v>9.0307539999999999</v>
      </c>
      <c r="G118" s="17">
        <v>9.0307539999999999</v>
      </c>
      <c r="H118" s="17">
        <v>0</v>
      </c>
      <c r="I118" s="17">
        <v>0</v>
      </c>
      <c r="J118" s="103">
        <v>9.0307539999999999</v>
      </c>
    </row>
    <row r="119" spans="1:10" ht="63.75" customHeight="1" x14ac:dyDescent="0.2">
      <c r="A119" s="455"/>
      <c r="B119" s="18" t="s">
        <v>928</v>
      </c>
      <c r="C119" s="17">
        <v>152.917823</v>
      </c>
      <c r="D119" s="17">
        <v>0</v>
      </c>
      <c r="E119" s="17">
        <v>65</v>
      </c>
      <c r="F119" s="17">
        <v>217.917823</v>
      </c>
      <c r="G119" s="17">
        <v>152.917823</v>
      </c>
      <c r="H119" s="17">
        <v>0</v>
      </c>
      <c r="I119" s="17">
        <v>65</v>
      </c>
      <c r="J119" s="103">
        <v>217.917823</v>
      </c>
    </row>
    <row r="120" spans="1:10" ht="25.5" customHeight="1" x14ac:dyDescent="0.2">
      <c r="A120" s="455"/>
      <c r="B120" s="18" t="s">
        <v>187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</row>
    <row r="121" spans="1:10" ht="38.25" customHeight="1" x14ac:dyDescent="0.2">
      <c r="A121" s="456"/>
      <c r="B121" s="18" t="s">
        <v>184</v>
      </c>
      <c r="C121" s="17">
        <v>20.781493999999999</v>
      </c>
      <c r="D121" s="17">
        <v>0</v>
      </c>
      <c r="E121" s="17">
        <v>0</v>
      </c>
      <c r="F121" s="17">
        <v>20.781493999999999</v>
      </c>
      <c r="G121" s="17">
        <v>20.781493999999999</v>
      </c>
      <c r="H121" s="17">
        <v>0</v>
      </c>
      <c r="I121" s="17">
        <v>0</v>
      </c>
      <c r="J121" s="103">
        <v>20.781493999999999</v>
      </c>
    </row>
    <row r="122" spans="1:10" x14ac:dyDescent="0.2">
      <c r="A122" s="452" t="s">
        <v>301</v>
      </c>
      <c r="B122" s="453"/>
      <c r="C122" s="15">
        <f>SUM(C110:C121)</f>
        <v>2899.701556</v>
      </c>
      <c r="D122" s="15">
        <f t="shared" ref="D122:J122" si="15">SUM(D110:D121)</f>
        <v>0</v>
      </c>
      <c r="E122" s="15">
        <f t="shared" si="15"/>
        <v>158.26999999999998</v>
      </c>
      <c r="F122" s="15">
        <f t="shared" si="15"/>
        <v>3057.9715559999995</v>
      </c>
      <c r="G122" s="15">
        <f t="shared" si="15"/>
        <v>2978.3407390000002</v>
      </c>
      <c r="H122" s="15">
        <f t="shared" si="15"/>
        <v>0</v>
      </c>
      <c r="I122" s="15">
        <f t="shared" si="15"/>
        <v>158.26999999999998</v>
      </c>
      <c r="J122" s="15">
        <f t="shared" si="15"/>
        <v>3136.6107389999997</v>
      </c>
    </row>
    <row r="123" spans="1:10" ht="25.5" customHeight="1" x14ac:dyDescent="0.2">
      <c r="A123" s="454" t="s">
        <v>151</v>
      </c>
      <c r="B123" s="18" t="s">
        <v>553</v>
      </c>
      <c r="C123" s="17">
        <v>20</v>
      </c>
      <c r="D123" s="17">
        <v>0</v>
      </c>
      <c r="E123" s="17">
        <v>0</v>
      </c>
      <c r="F123" s="17">
        <v>20</v>
      </c>
      <c r="G123" s="17">
        <v>20</v>
      </c>
      <c r="H123" s="17">
        <v>0</v>
      </c>
      <c r="I123" s="17">
        <v>0</v>
      </c>
      <c r="J123" s="103">
        <v>20</v>
      </c>
    </row>
    <row r="124" spans="1:10" ht="25.5" customHeight="1" x14ac:dyDescent="0.2">
      <c r="A124" s="456"/>
      <c r="B124" s="18" t="s">
        <v>218</v>
      </c>
      <c r="C124" s="17">
        <v>203.445458</v>
      </c>
      <c r="D124" s="17">
        <v>0</v>
      </c>
      <c r="E124" s="17">
        <v>180</v>
      </c>
      <c r="F124" s="17">
        <v>383.44545799999997</v>
      </c>
      <c r="G124" s="17">
        <v>203.445458</v>
      </c>
      <c r="H124" s="17">
        <v>0</v>
      </c>
      <c r="I124" s="17">
        <v>180</v>
      </c>
      <c r="J124" s="103">
        <v>383.44545799999997</v>
      </c>
    </row>
    <row r="125" spans="1:10" x14ac:dyDescent="0.2">
      <c r="A125" s="452" t="s">
        <v>301</v>
      </c>
      <c r="B125" s="453"/>
      <c r="C125" s="15">
        <f>SUM(C123:C124)</f>
        <v>223.445458</v>
      </c>
      <c r="D125" s="15">
        <f t="shared" ref="D125:J125" si="16">SUM(D123:D124)</f>
        <v>0</v>
      </c>
      <c r="E125" s="15">
        <f t="shared" si="16"/>
        <v>180</v>
      </c>
      <c r="F125" s="15">
        <f t="shared" si="16"/>
        <v>403.44545799999997</v>
      </c>
      <c r="G125" s="15">
        <f t="shared" si="16"/>
        <v>223.445458</v>
      </c>
      <c r="H125" s="15">
        <f t="shared" si="16"/>
        <v>0</v>
      </c>
      <c r="I125" s="15">
        <f t="shared" si="16"/>
        <v>180</v>
      </c>
      <c r="J125" s="15">
        <f t="shared" si="16"/>
        <v>403.44545799999997</v>
      </c>
    </row>
    <row r="126" spans="1:10" ht="25.5" customHeight="1" x14ac:dyDescent="0.2">
      <c r="A126" s="454" t="s">
        <v>152</v>
      </c>
      <c r="B126" s="18" t="s">
        <v>929</v>
      </c>
      <c r="C126" s="17">
        <v>2.6385369999999999</v>
      </c>
      <c r="D126" s="17">
        <v>0</v>
      </c>
      <c r="E126" s="17">
        <v>0</v>
      </c>
      <c r="F126" s="17">
        <v>2.6385369999999999</v>
      </c>
      <c r="G126" s="17">
        <v>2.6385369999999999</v>
      </c>
      <c r="H126" s="17">
        <v>0</v>
      </c>
      <c r="I126" s="17">
        <v>0</v>
      </c>
      <c r="J126" s="103">
        <v>2.6385369999999999</v>
      </c>
    </row>
    <row r="127" spans="1:10" ht="76.5" customHeight="1" x14ac:dyDescent="0.2">
      <c r="A127" s="455"/>
      <c r="B127" s="18" t="s">
        <v>930</v>
      </c>
      <c r="C127" s="17">
        <v>25.533014000000001</v>
      </c>
      <c r="D127" s="17">
        <v>0</v>
      </c>
      <c r="E127" s="17">
        <v>0</v>
      </c>
      <c r="F127" s="17">
        <v>25.533014000000001</v>
      </c>
      <c r="G127" s="17">
        <v>25.533014000000001</v>
      </c>
      <c r="H127" s="17">
        <v>0</v>
      </c>
      <c r="I127" s="17">
        <v>0</v>
      </c>
      <c r="J127" s="103">
        <v>25.533014000000001</v>
      </c>
    </row>
    <row r="128" spans="1:10" ht="51" customHeight="1" x14ac:dyDescent="0.2">
      <c r="A128" s="455"/>
      <c r="B128" s="18" t="s">
        <v>224</v>
      </c>
      <c r="C128" s="17">
        <v>2.4190610000000001</v>
      </c>
      <c r="D128" s="17">
        <v>0</v>
      </c>
      <c r="E128" s="17">
        <v>0</v>
      </c>
      <c r="F128" s="17">
        <v>2.4190610000000001</v>
      </c>
      <c r="G128" s="17">
        <v>2.4190610000000001</v>
      </c>
      <c r="H128" s="17">
        <v>0</v>
      </c>
      <c r="I128" s="17">
        <v>0</v>
      </c>
      <c r="J128" s="103">
        <v>2.4190610000000001</v>
      </c>
    </row>
    <row r="129" spans="1:10" ht="51" customHeight="1" x14ac:dyDescent="0.2">
      <c r="A129" s="455"/>
      <c r="B129" s="18" t="s">
        <v>188</v>
      </c>
      <c r="C129" s="17">
        <v>130.706265</v>
      </c>
      <c r="D129" s="17">
        <v>0</v>
      </c>
      <c r="E129" s="17">
        <v>30</v>
      </c>
      <c r="F129" s="17">
        <v>160.706265</v>
      </c>
      <c r="G129" s="17">
        <v>130.706265</v>
      </c>
      <c r="H129" s="17">
        <v>0</v>
      </c>
      <c r="I129" s="17">
        <v>30</v>
      </c>
      <c r="J129" s="103">
        <v>160.706265</v>
      </c>
    </row>
    <row r="130" spans="1:10" ht="51" customHeight="1" x14ac:dyDescent="0.2">
      <c r="A130" s="455"/>
      <c r="B130" s="18" t="s">
        <v>219</v>
      </c>
      <c r="C130" s="17">
        <v>317.89955099999997</v>
      </c>
      <c r="D130" s="17">
        <v>0</v>
      </c>
      <c r="E130" s="17">
        <v>5</v>
      </c>
      <c r="F130" s="17">
        <v>322.89955099999997</v>
      </c>
      <c r="G130" s="17">
        <v>317.89955099999997</v>
      </c>
      <c r="H130" s="17">
        <v>0</v>
      </c>
      <c r="I130" s="17">
        <v>5</v>
      </c>
      <c r="J130" s="103">
        <v>322.89955099999997</v>
      </c>
    </row>
    <row r="131" spans="1:10" ht="51" customHeight="1" x14ac:dyDescent="0.2">
      <c r="A131" s="455"/>
      <c r="B131" s="18" t="s">
        <v>220</v>
      </c>
      <c r="C131" s="17">
        <v>11.779843</v>
      </c>
      <c r="D131" s="17">
        <v>0</v>
      </c>
      <c r="E131" s="17">
        <v>0</v>
      </c>
      <c r="F131" s="17">
        <v>11.779843</v>
      </c>
      <c r="G131" s="17">
        <v>11.779843</v>
      </c>
      <c r="H131" s="17">
        <v>0</v>
      </c>
      <c r="I131" s="17">
        <v>0</v>
      </c>
      <c r="J131" s="103">
        <v>11.779843</v>
      </c>
    </row>
    <row r="132" spans="1:10" ht="25.5" x14ac:dyDescent="0.2">
      <c r="A132" s="455"/>
      <c r="B132" s="18" t="s">
        <v>446</v>
      </c>
      <c r="C132" s="17">
        <v>5.1179839999999999</v>
      </c>
      <c r="D132" s="17">
        <v>0</v>
      </c>
      <c r="E132" s="17">
        <v>0</v>
      </c>
      <c r="F132" s="17">
        <v>5.1179839999999999</v>
      </c>
      <c r="G132" s="17">
        <v>5.1179839999999999</v>
      </c>
      <c r="H132" s="17">
        <v>0</v>
      </c>
      <c r="I132" s="17">
        <v>0</v>
      </c>
      <c r="J132" s="103">
        <v>5.1179839999999999</v>
      </c>
    </row>
    <row r="133" spans="1:10" x14ac:dyDescent="0.2">
      <c r="A133" s="455"/>
      <c r="B133" s="18" t="s">
        <v>931</v>
      </c>
      <c r="C133" s="17">
        <v>39.835791</v>
      </c>
      <c r="D133" s="17">
        <v>0</v>
      </c>
      <c r="E133" s="17">
        <v>0</v>
      </c>
      <c r="F133" s="17">
        <v>39.835791</v>
      </c>
      <c r="G133" s="17">
        <v>39.835791</v>
      </c>
      <c r="H133" s="17">
        <v>0</v>
      </c>
      <c r="I133" s="17">
        <v>0</v>
      </c>
      <c r="J133" s="103">
        <v>39.835791</v>
      </c>
    </row>
    <row r="134" spans="1:10" ht="25.5" customHeight="1" x14ac:dyDescent="0.2">
      <c r="A134" s="455"/>
      <c r="B134" s="18" t="s">
        <v>222</v>
      </c>
      <c r="C134" s="17">
        <v>16.159085000000001</v>
      </c>
      <c r="D134" s="17">
        <v>0</v>
      </c>
      <c r="E134" s="17">
        <v>0</v>
      </c>
      <c r="F134" s="17">
        <v>16.159085000000001</v>
      </c>
      <c r="G134" s="17">
        <v>16.159139</v>
      </c>
      <c r="H134" s="17">
        <v>0</v>
      </c>
      <c r="I134" s="17">
        <v>0</v>
      </c>
      <c r="J134" s="103">
        <v>16.159139</v>
      </c>
    </row>
    <row r="135" spans="1:10" ht="38.25" customHeight="1" x14ac:dyDescent="0.2">
      <c r="A135" s="455"/>
      <c r="B135" s="18" t="s">
        <v>223</v>
      </c>
      <c r="C135" s="17">
        <v>21.224050999999999</v>
      </c>
      <c r="D135" s="17">
        <v>0</v>
      </c>
      <c r="E135" s="17">
        <v>0</v>
      </c>
      <c r="F135" s="17">
        <v>21.224050999999999</v>
      </c>
      <c r="G135" s="17">
        <v>21.224050999999999</v>
      </c>
      <c r="H135" s="17">
        <v>0</v>
      </c>
      <c r="I135" s="17">
        <v>0</v>
      </c>
      <c r="J135" s="103">
        <v>21.224050999999999</v>
      </c>
    </row>
    <row r="136" spans="1:10" ht="25.5" customHeight="1" x14ac:dyDescent="0.2">
      <c r="A136" s="455"/>
      <c r="B136" s="18" t="s">
        <v>221</v>
      </c>
      <c r="C136" s="17">
        <v>595.88973299999998</v>
      </c>
      <c r="D136" s="17">
        <v>0</v>
      </c>
      <c r="E136" s="17">
        <v>216.260276</v>
      </c>
      <c r="F136" s="17">
        <v>812.15000899999995</v>
      </c>
      <c r="G136" s="17">
        <v>595.88973299999998</v>
      </c>
      <c r="H136" s="17">
        <v>0</v>
      </c>
      <c r="I136" s="17">
        <v>216.260276</v>
      </c>
      <c r="J136" s="103">
        <v>812.15000899999995</v>
      </c>
    </row>
    <row r="137" spans="1:10" ht="25.5" x14ac:dyDescent="0.2">
      <c r="A137" s="456"/>
      <c r="B137" s="18" t="s">
        <v>185</v>
      </c>
      <c r="C137" s="17">
        <v>10.562727000000001</v>
      </c>
      <c r="D137" s="17">
        <v>0</v>
      </c>
      <c r="E137" s="17">
        <v>0</v>
      </c>
      <c r="F137" s="17">
        <v>10.562727000000001</v>
      </c>
      <c r="G137" s="17">
        <v>10.562727000000001</v>
      </c>
      <c r="H137" s="17">
        <v>0</v>
      </c>
      <c r="I137" s="17">
        <v>0</v>
      </c>
      <c r="J137" s="103">
        <v>10.562727000000001</v>
      </c>
    </row>
    <row r="138" spans="1:10" x14ac:dyDescent="0.2">
      <c r="A138" s="452" t="s">
        <v>301</v>
      </c>
      <c r="B138" s="453"/>
      <c r="C138" s="15">
        <f>SUM(C126:C137)</f>
        <v>1179.7656419999998</v>
      </c>
      <c r="D138" s="15">
        <f t="shared" ref="D138:J138" si="17">SUM(D126:D137)</f>
        <v>0</v>
      </c>
      <c r="E138" s="15">
        <f t="shared" si="17"/>
        <v>251.260276</v>
      </c>
      <c r="F138" s="15">
        <f t="shared" si="17"/>
        <v>1431.0259179999998</v>
      </c>
      <c r="G138" s="15">
        <f t="shared" si="17"/>
        <v>1179.7656959999999</v>
      </c>
      <c r="H138" s="15">
        <f t="shared" si="17"/>
        <v>0</v>
      </c>
      <c r="I138" s="15">
        <f t="shared" si="17"/>
        <v>251.260276</v>
      </c>
      <c r="J138" s="15">
        <f t="shared" si="17"/>
        <v>1431.0259719999999</v>
      </c>
    </row>
    <row r="139" spans="1:10" ht="51" customHeight="1" x14ac:dyDescent="0.2">
      <c r="A139" s="458" t="s">
        <v>153</v>
      </c>
      <c r="B139" s="18" t="s">
        <v>599</v>
      </c>
      <c r="C139" s="17">
        <v>3.9666649999999999</v>
      </c>
      <c r="D139" s="17">
        <v>0</v>
      </c>
      <c r="E139" s="17">
        <v>0</v>
      </c>
      <c r="F139" s="17">
        <v>3.9666649999999999</v>
      </c>
      <c r="G139" s="17">
        <v>3.9666649999999999</v>
      </c>
      <c r="H139" s="17">
        <v>0</v>
      </c>
      <c r="I139" s="17">
        <v>0</v>
      </c>
      <c r="J139" s="103">
        <v>3.9666649999999999</v>
      </c>
    </row>
    <row r="140" spans="1:10" ht="38.25" customHeight="1" x14ac:dyDescent="0.2">
      <c r="A140" s="455"/>
      <c r="B140" s="18" t="s">
        <v>230</v>
      </c>
      <c r="C140" s="17">
        <v>91.236840999999998</v>
      </c>
      <c r="D140" s="17">
        <v>0</v>
      </c>
      <c r="E140" s="17">
        <v>70.5</v>
      </c>
      <c r="F140" s="17">
        <v>161.736841</v>
      </c>
      <c r="G140" s="17">
        <v>91.236840999999998</v>
      </c>
      <c r="H140" s="17">
        <v>0</v>
      </c>
      <c r="I140" s="17">
        <v>70.5</v>
      </c>
      <c r="J140" s="103">
        <v>161.736841</v>
      </c>
    </row>
    <row r="141" spans="1:10" ht="25.5" customHeight="1" x14ac:dyDescent="0.2">
      <c r="A141" s="455"/>
      <c r="B141" s="18" t="s">
        <v>598</v>
      </c>
      <c r="C141" s="17">
        <v>19.276799</v>
      </c>
      <c r="D141" s="17">
        <v>0</v>
      </c>
      <c r="E141" s="17">
        <v>0</v>
      </c>
      <c r="F141" s="17">
        <v>19.276799</v>
      </c>
      <c r="G141" s="17">
        <v>19.276799</v>
      </c>
      <c r="H141" s="17">
        <v>0</v>
      </c>
      <c r="I141" s="17">
        <v>0</v>
      </c>
      <c r="J141" s="103">
        <v>19.276799</v>
      </c>
    </row>
    <row r="142" spans="1:10" ht="25.5" x14ac:dyDescent="0.2">
      <c r="A142" s="455"/>
      <c r="B142" s="18" t="s">
        <v>449</v>
      </c>
      <c r="C142" s="17">
        <v>240.93201400000001</v>
      </c>
      <c r="D142" s="17">
        <v>0</v>
      </c>
      <c r="E142" s="17">
        <v>240</v>
      </c>
      <c r="F142" s="17">
        <v>480.93201399999998</v>
      </c>
      <c r="G142" s="17">
        <v>240.93201400000001</v>
      </c>
      <c r="H142" s="17">
        <v>0</v>
      </c>
      <c r="I142" s="17">
        <v>240</v>
      </c>
      <c r="J142" s="103">
        <v>480.93201399999998</v>
      </c>
    </row>
    <row r="143" spans="1:10" ht="38.25" customHeight="1" x14ac:dyDescent="0.2">
      <c r="A143" s="455"/>
      <c r="B143" s="18" t="s">
        <v>447</v>
      </c>
      <c r="C143" s="17">
        <v>400.93801200000001</v>
      </c>
      <c r="D143" s="17">
        <v>0</v>
      </c>
      <c r="E143" s="17">
        <v>50.1</v>
      </c>
      <c r="F143" s="17">
        <v>451.03801199999998</v>
      </c>
      <c r="G143" s="17">
        <v>400.93801200000001</v>
      </c>
      <c r="H143" s="17">
        <v>0</v>
      </c>
      <c r="I143" s="17">
        <v>50.1</v>
      </c>
      <c r="J143" s="103">
        <v>451.03801199999998</v>
      </c>
    </row>
    <row r="144" spans="1:10" x14ac:dyDescent="0.2">
      <c r="A144" s="455"/>
      <c r="B144" s="18" t="s">
        <v>225</v>
      </c>
      <c r="C144" s="17">
        <v>58.227426999999999</v>
      </c>
      <c r="D144" s="17">
        <v>0</v>
      </c>
      <c r="E144" s="17">
        <v>0</v>
      </c>
      <c r="F144" s="17">
        <v>58.227426999999999</v>
      </c>
      <c r="G144" s="17">
        <v>58.227426999999999</v>
      </c>
      <c r="H144" s="17">
        <v>0</v>
      </c>
      <c r="I144" s="17">
        <v>0</v>
      </c>
      <c r="J144" s="103">
        <v>58.227426999999999</v>
      </c>
    </row>
    <row r="145" spans="1:10" x14ac:dyDescent="0.2">
      <c r="A145" s="455"/>
      <c r="B145" s="18" t="s">
        <v>231</v>
      </c>
      <c r="C145" s="17">
        <v>282.00417700000003</v>
      </c>
      <c r="D145" s="17">
        <v>0</v>
      </c>
      <c r="E145" s="17">
        <v>75.599999999999994</v>
      </c>
      <c r="F145" s="17">
        <v>357.60417699999999</v>
      </c>
      <c r="G145" s="17">
        <v>282.00417700000003</v>
      </c>
      <c r="H145" s="17">
        <v>0</v>
      </c>
      <c r="I145" s="17">
        <v>75.599999999999994</v>
      </c>
      <c r="J145" s="103">
        <v>357.60417699999999</v>
      </c>
    </row>
    <row r="146" spans="1:10" ht="25.5" x14ac:dyDescent="0.2">
      <c r="A146" s="455"/>
      <c r="B146" s="18" t="s">
        <v>228</v>
      </c>
      <c r="C146" s="17">
        <v>110.475892</v>
      </c>
      <c r="D146" s="17">
        <v>0</v>
      </c>
      <c r="E146" s="17">
        <v>9</v>
      </c>
      <c r="F146" s="17">
        <v>119.475892</v>
      </c>
      <c r="G146" s="17">
        <v>110.475892</v>
      </c>
      <c r="H146" s="17">
        <v>0</v>
      </c>
      <c r="I146" s="17">
        <v>9</v>
      </c>
      <c r="J146" s="103">
        <v>119.475892</v>
      </c>
    </row>
    <row r="147" spans="1:10" ht="38.25" customHeight="1" x14ac:dyDescent="0.2">
      <c r="A147" s="455"/>
      <c r="B147" s="18" t="s">
        <v>448</v>
      </c>
      <c r="C147" s="17">
        <v>21.366230999999999</v>
      </c>
      <c r="D147" s="17">
        <v>0</v>
      </c>
      <c r="E147" s="17">
        <v>5</v>
      </c>
      <c r="F147" s="17">
        <v>26.366230999999999</v>
      </c>
      <c r="G147" s="17">
        <v>21.366230999999999</v>
      </c>
      <c r="H147" s="17">
        <v>0</v>
      </c>
      <c r="I147" s="17">
        <v>5</v>
      </c>
      <c r="J147" s="103">
        <v>26.366230999999999</v>
      </c>
    </row>
    <row r="148" spans="1:10" ht="25.5" customHeight="1" x14ac:dyDescent="0.2">
      <c r="A148" s="455"/>
      <c r="B148" s="18" t="s">
        <v>226</v>
      </c>
      <c r="C148" s="17">
        <v>119.220635</v>
      </c>
      <c r="D148" s="17">
        <v>0</v>
      </c>
      <c r="E148" s="17">
        <v>1.5</v>
      </c>
      <c r="F148" s="17">
        <v>120.720635</v>
      </c>
      <c r="G148" s="17">
        <v>119.220635</v>
      </c>
      <c r="H148" s="17">
        <v>0</v>
      </c>
      <c r="I148" s="17">
        <v>1.5</v>
      </c>
      <c r="J148" s="103">
        <v>120.720635</v>
      </c>
    </row>
    <row r="149" spans="1:10" ht="38.25" customHeight="1" x14ac:dyDescent="0.2">
      <c r="A149" s="455"/>
      <c r="B149" s="18" t="s">
        <v>227</v>
      </c>
      <c r="C149" s="17">
        <v>74.485719000000003</v>
      </c>
      <c r="D149" s="17">
        <v>0</v>
      </c>
      <c r="E149" s="17">
        <v>6.4239100000000002</v>
      </c>
      <c r="F149" s="17">
        <v>80.909628999999995</v>
      </c>
      <c r="G149" s="17">
        <v>74.485719000000003</v>
      </c>
      <c r="H149" s="17">
        <v>0</v>
      </c>
      <c r="I149" s="17">
        <v>6.4239100000000002</v>
      </c>
      <c r="J149" s="103">
        <v>80.909628999999995</v>
      </c>
    </row>
    <row r="150" spans="1:10" ht="38.25" customHeight="1" x14ac:dyDescent="0.2">
      <c r="A150" s="455"/>
      <c r="B150" s="18" t="s">
        <v>229</v>
      </c>
      <c r="C150" s="17">
        <v>291.274699</v>
      </c>
      <c r="D150" s="17">
        <v>0</v>
      </c>
      <c r="E150" s="17">
        <v>43</v>
      </c>
      <c r="F150" s="17">
        <v>334.274699</v>
      </c>
      <c r="G150" s="17">
        <v>291.274699</v>
      </c>
      <c r="H150" s="17">
        <v>0</v>
      </c>
      <c r="I150" s="17">
        <v>43</v>
      </c>
      <c r="J150" s="103">
        <v>334.274699</v>
      </c>
    </row>
    <row r="151" spans="1:10" ht="38.25" customHeight="1" x14ac:dyDescent="0.2">
      <c r="A151" s="456"/>
      <c r="B151" s="18" t="s">
        <v>186</v>
      </c>
      <c r="C151" s="17">
        <v>7.445983</v>
      </c>
      <c r="D151" s="17">
        <v>0</v>
      </c>
      <c r="E151" s="17">
        <v>0</v>
      </c>
      <c r="F151" s="17">
        <v>7.445983</v>
      </c>
      <c r="G151" s="17">
        <v>7.445983</v>
      </c>
      <c r="H151" s="17">
        <v>0</v>
      </c>
      <c r="I151" s="17">
        <v>0</v>
      </c>
      <c r="J151" s="103">
        <v>7.445983</v>
      </c>
    </row>
    <row r="152" spans="1:10" x14ac:dyDescent="0.2">
      <c r="A152" s="452" t="s">
        <v>301</v>
      </c>
      <c r="B152" s="453"/>
      <c r="C152" s="15">
        <f>SUM(C139:C151)</f>
        <v>1720.8510940000001</v>
      </c>
      <c r="D152" s="15">
        <f t="shared" ref="D152:J152" si="18">SUM(D139:D151)</f>
        <v>0</v>
      </c>
      <c r="E152" s="15">
        <f t="shared" si="18"/>
        <v>501.12391000000002</v>
      </c>
      <c r="F152" s="15">
        <f t="shared" si="18"/>
        <v>2221.9750039999999</v>
      </c>
      <c r="G152" s="15">
        <f t="shared" si="18"/>
        <v>1720.8510940000001</v>
      </c>
      <c r="H152" s="15">
        <f t="shared" si="18"/>
        <v>0</v>
      </c>
      <c r="I152" s="15">
        <f t="shared" si="18"/>
        <v>501.12391000000002</v>
      </c>
      <c r="J152" s="15">
        <f t="shared" si="18"/>
        <v>2221.9750039999999</v>
      </c>
    </row>
    <row r="153" spans="1:10" ht="25.5" customHeight="1" x14ac:dyDescent="0.2">
      <c r="A153" s="454" t="s">
        <v>154</v>
      </c>
      <c r="B153" s="18" t="s">
        <v>263</v>
      </c>
      <c r="C153" s="17">
        <v>536.52308900000003</v>
      </c>
      <c r="D153" s="17">
        <v>0</v>
      </c>
      <c r="E153" s="17">
        <v>20</v>
      </c>
      <c r="F153" s="17">
        <v>556.52308900000003</v>
      </c>
      <c r="G153" s="17">
        <v>536.52308900000003</v>
      </c>
      <c r="H153" s="17">
        <v>0</v>
      </c>
      <c r="I153" s="17">
        <v>20</v>
      </c>
      <c r="J153" s="103">
        <v>556.52308900000003</v>
      </c>
    </row>
    <row r="154" spans="1:10" x14ac:dyDescent="0.2">
      <c r="A154" s="455"/>
      <c r="B154" s="18" t="s">
        <v>451</v>
      </c>
      <c r="C154" s="17">
        <v>28398.086105999999</v>
      </c>
      <c r="D154" s="17">
        <v>0</v>
      </c>
      <c r="E154" s="17">
        <v>351.94843300000002</v>
      </c>
      <c r="F154" s="17">
        <v>28750.034539</v>
      </c>
      <c r="G154" s="17">
        <v>28398.086105999999</v>
      </c>
      <c r="H154" s="17">
        <v>0</v>
      </c>
      <c r="I154" s="17">
        <v>351.94843300000002</v>
      </c>
      <c r="J154" s="103">
        <v>28750.034539</v>
      </c>
    </row>
    <row r="155" spans="1:10" x14ac:dyDescent="0.2">
      <c r="A155" s="455"/>
      <c r="B155" s="18" t="s">
        <v>450</v>
      </c>
      <c r="C155" s="17">
        <v>14949.280601</v>
      </c>
      <c r="D155" s="17">
        <v>0</v>
      </c>
      <c r="E155" s="17">
        <v>121.218963</v>
      </c>
      <c r="F155" s="17">
        <v>15070.499564</v>
      </c>
      <c r="G155" s="17">
        <v>14949.280601</v>
      </c>
      <c r="H155" s="17">
        <v>0</v>
      </c>
      <c r="I155" s="17">
        <v>121.218963</v>
      </c>
      <c r="J155" s="103">
        <v>15070.499564</v>
      </c>
    </row>
    <row r="156" spans="1:10" ht="38.25" customHeight="1" x14ac:dyDescent="0.2">
      <c r="A156" s="455"/>
      <c r="B156" s="18" t="s">
        <v>602</v>
      </c>
      <c r="C156" s="17">
        <v>48.919091000000002</v>
      </c>
      <c r="D156" s="17">
        <v>0</v>
      </c>
      <c r="E156" s="17">
        <v>0</v>
      </c>
      <c r="F156" s="17">
        <v>48.919091000000002</v>
      </c>
      <c r="G156" s="17">
        <v>48.919091000000002</v>
      </c>
      <c r="H156" s="17">
        <v>0</v>
      </c>
      <c r="I156" s="17">
        <v>0</v>
      </c>
      <c r="J156" s="103">
        <v>48.919091000000002</v>
      </c>
    </row>
    <row r="157" spans="1:10" ht="25.5" customHeight="1" x14ac:dyDescent="0.2">
      <c r="A157" s="455"/>
      <c r="B157" s="18" t="s">
        <v>600</v>
      </c>
      <c r="C157" s="17">
        <v>1084.898831</v>
      </c>
      <c r="D157" s="17">
        <v>0</v>
      </c>
      <c r="E157" s="17">
        <v>63</v>
      </c>
      <c r="F157" s="17">
        <v>1147.898831</v>
      </c>
      <c r="G157" s="17">
        <v>1084.898831</v>
      </c>
      <c r="H157" s="17">
        <v>0</v>
      </c>
      <c r="I157" s="17">
        <v>63</v>
      </c>
      <c r="J157" s="103">
        <v>1147.898831</v>
      </c>
    </row>
    <row r="158" spans="1:10" ht="51" customHeight="1" x14ac:dyDescent="0.2">
      <c r="A158" s="455"/>
      <c r="B158" s="18" t="s">
        <v>232</v>
      </c>
      <c r="C158" s="17">
        <v>385.97564399999999</v>
      </c>
      <c r="D158" s="17">
        <v>0</v>
      </c>
      <c r="E158" s="17">
        <v>0</v>
      </c>
      <c r="F158" s="17">
        <v>385.97564399999999</v>
      </c>
      <c r="G158" s="17">
        <v>385.97564399999999</v>
      </c>
      <c r="H158" s="17">
        <v>0</v>
      </c>
      <c r="I158" s="17">
        <v>0</v>
      </c>
      <c r="J158" s="103">
        <v>385.97564399999999</v>
      </c>
    </row>
    <row r="159" spans="1:10" ht="51" customHeight="1" x14ac:dyDescent="0.2">
      <c r="A159" s="455"/>
      <c r="B159" s="18" t="s">
        <v>452</v>
      </c>
      <c r="C159" s="17">
        <v>450.342421</v>
      </c>
      <c r="D159" s="17">
        <v>0</v>
      </c>
      <c r="E159" s="17">
        <v>18.337309999999999</v>
      </c>
      <c r="F159" s="17">
        <v>468.679731</v>
      </c>
      <c r="G159" s="17">
        <v>450.342421</v>
      </c>
      <c r="H159" s="17">
        <v>0</v>
      </c>
      <c r="I159" s="17">
        <v>18.337309999999999</v>
      </c>
      <c r="J159" s="103">
        <v>468.679731</v>
      </c>
    </row>
    <row r="160" spans="1:10" ht="38.25" customHeight="1" x14ac:dyDescent="0.2">
      <c r="A160" s="456"/>
      <c r="B160" s="18" t="s">
        <v>601</v>
      </c>
      <c r="C160" s="17">
        <v>1407.512757</v>
      </c>
      <c r="D160" s="17">
        <v>0</v>
      </c>
      <c r="E160" s="17">
        <v>119.48399999999999</v>
      </c>
      <c r="F160" s="17">
        <v>1526.9967569999999</v>
      </c>
      <c r="G160" s="17">
        <v>1407.512757</v>
      </c>
      <c r="H160" s="17">
        <v>0</v>
      </c>
      <c r="I160" s="17">
        <v>119.48399999999999</v>
      </c>
      <c r="J160" s="103">
        <v>1526.9967569999999</v>
      </c>
    </row>
    <row r="161" spans="1:10" x14ac:dyDescent="0.2">
      <c r="A161" s="452" t="s">
        <v>301</v>
      </c>
      <c r="B161" s="453"/>
      <c r="C161" s="15">
        <f>SUM(C153:C160)</f>
        <v>47261.538539999994</v>
      </c>
      <c r="D161" s="15">
        <f t="shared" ref="D161:J161" si="19">SUM(D153:D160)</f>
        <v>0</v>
      </c>
      <c r="E161" s="15">
        <f t="shared" si="19"/>
        <v>693.98870600000009</v>
      </c>
      <c r="F161" s="15">
        <f t="shared" si="19"/>
        <v>47955.527245999998</v>
      </c>
      <c r="G161" s="15">
        <f t="shared" si="19"/>
        <v>47261.538539999994</v>
      </c>
      <c r="H161" s="15">
        <f t="shared" si="19"/>
        <v>0</v>
      </c>
      <c r="I161" s="15">
        <f t="shared" si="19"/>
        <v>693.98870600000009</v>
      </c>
      <c r="J161" s="15">
        <f t="shared" si="19"/>
        <v>47955.527245999998</v>
      </c>
    </row>
    <row r="162" spans="1:10" ht="51" customHeight="1" x14ac:dyDescent="0.2">
      <c r="A162" s="459" t="s">
        <v>155</v>
      </c>
      <c r="B162" s="18" t="s">
        <v>617</v>
      </c>
      <c r="C162" s="17">
        <v>1.760629</v>
      </c>
      <c r="D162" s="17">
        <v>0</v>
      </c>
      <c r="E162" s="17">
        <v>100</v>
      </c>
      <c r="F162" s="17">
        <v>101.76062899999999</v>
      </c>
      <c r="G162" s="17">
        <v>1.760629</v>
      </c>
      <c r="H162" s="17">
        <v>0</v>
      </c>
      <c r="I162" s="17">
        <v>100</v>
      </c>
      <c r="J162" s="103">
        <v>101.76062899999999</v>
      </c>
    </row>
    <row r="163" spans="1:10" x14ac:dyDescent="0.2">
      <c r="A163" s="460"/>
      <c r="B163" s="18" t="s">
        <v>554</v>
      </c>
      <c r="C163" s="17">
        <v>311.16529400000002</v>
      </c>
      <c r="D163" s="17">
        <v>0</v>
      </c>
      <c r="E163" s="17">
        <v>75</v>
      </c>
      <c r="F163" s="17">
        <v>386.16529400000002</v>
      </c>
      <c r="G163" s="17">
        <v>311.16529400000002</v>
      </c>
      <c r="H163" s="17">
        <v>0</v>
      </c>
      <c r="I163" s="17">
        <v>75</v>
      </c>
      <c r="J163" s="103">
        <v>386.16529400000002</v>
      </c>
    </row>
    <row r="164" spans="1:10" x14ac:dyDescent="0.2">
      <c r="A164" s="460"/>
      <c r="B164" s="18" t="s">
        <v>618</v>
      </c>
      <c r="C164" s="17">
        <v>259.190607</v>
      </c>
      <c r="D164" s="17">
        <v>0</v>
      </c>
      <c r="E164" s="17">
        <v>2</v>
      </c>
      <c r="F164" s="17">
        <v>261.190607</v>
      </c>
      <c r="G164" s="17">
        <v>259.190607</v>
      </c>
      <c r="H164" s="17">
        <v>0</v>
      </c>
      <c r="I164" s="17">
        <v>2</v>
      </c>
      <c r="J164" s="103">
        <v>261.190607</v>
      </c>
    </row>
    <row r="165" spans="1:10" ht="25.5" x14ac:dyDescent="0.2">
      <c r="A165" s="460"/>
      <c r="B165" s="187" t="s">
        <v>233</v>
      </c>
      <c r="C165" s="188">
        <v>519.27418</v>
      </c>
      <c r="D165" s="195">
        <v>0</v>
      </c>
      <c r="E165" s="188">
        <v>24</v>
      </c>
      <c r="F165" s="188">
        <v>543.27418</v>
      </c>
      <c r="G165" s="188">
        <v>519.27418</v>
      </c>
      <c r="H165" s="195">
        <v>0</v>
      </c>
      <c r="I165" s="188">
        <v>24</v>
      </c>
      <c r="J165" s="189">
        <v>543.27418</v>
      </c>
    </row>
    <row r="166" spans="1:10" x14ac:dyDescent="0.2">
      <c r="A166" s="461"/>
      <c r="B166" s="187" t="s">
        <v>234</v>
      </c>
      <c r="C166" s="188">
        <v>8440.1118430000006</v>
      </c>
      <c r="D166" s="195">
        <v>0</v>
      </c>
      <c r="E166" s="188">
        <v>180.1</v>
      </c>
      <c r="F166" s="188">
        <v>8620.2118429999991</v>
      </c>
      <c r="G166" s="188">
        <v>8440.1118430000006</v>
      </c>
      <c r="H166" s="195">
        <v>0</v>
      </c>
      <c r="I166" s="188">
        <v>180.1</v>
      </c>
      <c r="J166" s="189">
        <v>8620.2118429999991</v>
      </c>
    </row>
    <row r="167" spans="1:10" x14ac:dyDescent="0.2">
      <c r="A167" s="452" t="s">
        <v>301</v>
      </c>
      <c r="B167" s="453"/>
      <c r="C167" s="15">
        <f>SUM(C162:C166)</f>
        <v>9531.5025530000003</v>
      </c>
      <c r="D167" s="15">
        <f t="shared" ref="D167:J167" si="20">SUM(D162:D166)</f>
        <v>0</v>
      </c>
      <c r="E167" s="15">
        <f t="shared" si="20"/>
        <v>381.1</v>
      </c>
      <c r="F167" s="15">
        <f t="shared" si="20"/>
        <v>9912.6025529999988</v>
      </c>
      <c r="G167" s="15">
        <f t="shared" si="20"/>
        <v>9531.5025530000003</v>
      </c>
      <c r="H167" s="15">
        <f t="shared" si="20"/>
        <v>0</v>
      </c>
      <c r="I167" s="15">
        <f t="shared" si="20"/>
        <v>381.1</v>
      </c>
      <c r="J167" s="15">
        <f t="shared" si="20"/>
        <v>9912.6025529999988</v>
      </c>
    </row>
    <row r="168" spans="1:10" ht="25.5" customHeight="1" x14ac:dyDescent="0.2">
      <c r="A168" s="457" t="s">
        <v>156</v>
      </c>
      <c r="B168" s="18" t="s">
        <v>552</v>
      </c>
      <c r="C168" s="17">
        <v>241.875283</v>
      </c>
      <c r="D168" s="17">
        <v>5</v>
      </c>
      <c r="E168" s="17">
        <v>29.1</v>
      </c>
      <c r="F168" s="17">
        <v>275.97528299999999</v>
      </c>
      <c r="G168" s="17">
        <v>241.875283</v>
      </c>
      <c r="H168" s="17">
        <v>5</v>
      </c>
      <c r="I168" s="17">
        <v>29.1</v>
      </c>
      <c r="J168" s="103">
        <v>275.97528299999999</v>
      </c>
    </row>
    <row r="169" spans="1:10" x14ac:dyDescent="0.2">
      <c r="A169" s="455"/>
      <c r="B169" s="18" t="s">
        <v>189</v>
      </c>
      <c r="C169" s="17">
        <v>136.36899399999999</v>
      </c>
      <c r="D169" s="17">
        <v>0</v>
      </c>
      <c r="E169" s="17">
        <v>0</v>
      </c>
      <c r="F169" s="17">
        <v>136.36899399999999</v>
      </c>
      <c r="G169" s="17">
        <v>136.36899399999999</v>
      </c>
      <c r="H169" s="17">
        <v>0</v>
      </c>
      <c r="I169" s="17">
        <v>0</v>
      </c>
      <c r="J169" s="103">
        <v>136.36899399999999</v>
      </c>
    </row>
    <row r="170" spans="1:10" ht="25.5" customHeight="1" x14ac:dyDescent="0.2">
      <c r="A170" s="455"/>
      <c r="B170" s="18" t="s">
        <v>550</v>
      </c>
      <c r="C170" s="17">
        <v>168.12401</v>
      </c>
      <c r="D170" s="17">
        <v>0</v>
      </c>
      <c r="E170" s="17">
        <v>0</v>
      </c>
      <c r="F170" s="17">
        <v>168.12401</v>
      </c>
      <c r="G170" s="17">
        <v>168.12401</v>
      </c>
      <c r="H170" s="17">
        <v>0</v>
      </c>
      <c r="I170" s="17">
        <v>0</v>
      </c>
      <c r="J170" s="103">
        <v>168.12401</v>
      </c>
    </row>
    <row r="171" spans="1:10" ht="38.25" customHeight="1" x14ac:dyDescent="0.2">
      <c r="A171" s="455"/>
      <c r="B171" s="18" t="s">
        <v>251</v>
      </c>
      <c r="C171" s="17">
        <v>521.54382999999996</v>
      </c>
      <c r="D171" s="17">
        <v>0</v>
      </c>
      <c r="E171" s="17">
        <v>2.5</v>
      </c>
      <c r="F171" s="17">
        <v>524.04382999999996</v>
      </c>
      <c r="G171" s="17">
        <v>521.54382999999996</v>
      </c>
      <c r="H171" s="17">
        <v>0</v>
      </c>
      <c r="I171" s="17">
        <v>2.5</v>
      </c>
      <c r="J171" s="103">
        <v>524.04382999999996</v>
      </c>
    </row>
    <row r="172" spans="1:10" ht="63.75" customHeight="1" x14ac:dyDescent="0.2">
      <c r="A172" s="455"/>
      <c r="B172" s="18" t="s">
        <v>932</v>
      </c>
      <c r="C172" s="17">
        <v>89.249101999999993</v>
      </c>
      <c r="D172" s="17">
        <v>0</v>
      </c>
      <c r="E172" s="17">
        <v>5</v>
      </c>
      <c r="F172" s="17">
        <v>94.249101999999993</v>
      </c>
      <c r="G172" s="17">
        <v>89.249101999999993</v>
      </c>
      <c r="H172" s="17">
        <v>0</v>
      </c>
      <c r="I172" s="17">
        <v>5</v>
      </c>
      <c r="J172" s="103">
        <v>94.249101999999993</v>
      </c>
    </row>
    <row r="173" spans="1:10" ht="76.5" customHeight="1" x14ac:dyDescent="0.2">
      <c r="A173" s="455"/>
      <c r="B173" s="18" t="s">
        <v>235</v>
      </c>
      <c r="C173" s="17">
        <v>42182.729957000003</v>
      </c>
      <c r="D173" s="17">
        <v>0</v>
      </c>
      <c r="E173" s="17">
        <v>160</v>
      </c>
      <c r="F173" s="17">
        <v>42342.729957000003</v>
      </c>
      <c r="G173" s="17">
        <v>42182.729957000003</v>
      </c>
      <c r="H173" s="17">
        <v>0</v>
      </c>
      <c r="I173" s="17">
        <v>160</v>
      </c>
      <c r="J173" s="103">
        <v>42342.729957000003</v>
      </c>
    </row>
    <row r="174" spans="1:10" x14ac:dyDescent="0.2">
      <c r="A174" s="456"/>
      <c r="B174" s="18" t="s">
        <v>551</v>
      </c>
      <c r="C174" s="17">
        <v>32.227272999999997</v>
      </c>
      <c r="D174" s="17">
        <v>0</v>
      </c>
      <c r="E174" s="17">
        <v>4</v>
      </c>
      <c r="F174" s="17">
        <v>36.227272999999997</v>
      </c>
      <c r="G174" s="17">
        <v>32.227272999999997</v>
      </c>
      <c r="H174" s="17">
        <v>0</v>
      </c>
      <c r="I174" s="17">
        <v>4</v>
      </c>
      <c r="J174" s="103">
        <v>36.227272999999997</v>
      </c>
    </row>
    <row r="175" spans="1:10" x14ac:dyDescent="0.2">
      <c r="A175" s="452" t="s">
        <v>301</v>
      </c>
      <c r="B175" s="453"/>
      <c r="C175" s="15">
        <f>SUM(C168:C174)</f>
        <v>43372.118449000001</v>
      </c>
      <c r="D175" s="15">
        <f t="shared" ref="D175:J175" si="21">SUM(D168:D174)</f>
        <v>5</v>
      </c>
      <c r="E175" s="15">
        <f t="shared" si="21"/>
        <v>200.6</v>
      </c>
      <c r="F175" s="15">
        <f t="shared" si="21"/>
        <v>43577.718449</v>
      </c>
      <c r="G175" s="15">
        <f t="shared" si="21"/>
        <v>43372.118449000001</v>
      </c>
      <c r="H175" s="15">
        <f t="shared" si="21"/>
        <v>5</v>
      </c>
      <c r="I175" s="15">
        <f t="shared" si="21"/>
        <v>200.6</v>
      </c>
      <c r="J175" s="15">
        <f t="shared" si="21"/>
        <v>43577.718449</v>
      </c>
    </row>
    <row r="176" spans="1:10" ht="38.25" customHeight="1" x14ac:dyDescent="0.2">
      <c r="A176" s="454" t="s">
        <v>157</v>
      </c>
      <c r="B176" s="18" t="s">
        <v>236</v>
      </c>
      <c r="C176" s="17">
        <v>95505.069759999998</v>
      </c>
      <c r="D176" s="17">
        <v>-47.610199999999999</v>
      </c>
      <c r="E176" s="17">
        <v>-95.54</v>
      </c>
      <c r="F176" s="17">
        <v>95361.919559999995</v>
      </c>
      <c r="G176" s="17">
        <v>95500.769759999996</v>
      </c>
      <c r="H176" s="17">
        <v>-47.610199999999999</v>
      </c>
      <c r="I176" s="17">
        <v>-95.54</v>
      </c>
      <c r="J176" s="103">
        <v>95357.619560000006</v>
      </c>
    </row>
    <row r="177" spans="1:10" ht="51" customHeight="1" x14ac:dyDescent="0.2">
      <c r="A177" s="456"/>
      <c r="B177" s="18" t="s">
        <v>246</v>
      </c>
      <c r="C177" s="17">
        <v>11493.741179000001</v>
      </c>
      <c r="D177" s="17">
        <v>0</v>
      </c>
      <c r="E177" s="17">
        <v>0</v>
      </c>
      <c r="F177" s="17">
        <v>11493.741179000001</v>
      </c>
      <c r="G177" s="17">
        <v>11493.741179000001</v>
      </c>
      <c r="H177" s="17">
        <v>0</v>
      </c>
      <c r="I177" s="17">
        <v>0</v>
      </c>
      <c r="J177" s="103">
        <v>11493.741179000001</v>
      </c>
    </row>
    <row r="178" spans="1:10" x14ac:dyDescent="0.2">
      <c r="A178" s="452" t="s">
        <v>301</v>
      </c>
      <c r="B178" s="453"/>
      <c r="C178" s="15">
        <f>SUM(C176:C177)</f>
        <v>106998.810939</v>
      </c>
      <c r="D178" s="15">
        <f t="shared" ref="D178:J178" si="22">SUM(D176:D177)</f>
        <v>-47.610199999999999</v>
      </c>
      <c r="E178" s="15">
        <f t="shared" si="22"/>
        <v>-95.54</v>
      </c>
      <c r="F178" s="15">
        <f t="shared" si="22"/>
        <v>106855.660739</v>
      </c>
      <c r="G178" s="15">
        <f t="shared" si="22"/>
        <v>106994.510939</v>
      </c>
      <c r="H178" s="15">
        <f t="shared" si="22"/>
        <v>-47.610199999999999</v>
      </c>
      <c r="I178" s="15">
        <f t="shared" si="22"/>
        <v>-95.54</v>
      </c>
      <c r="J178" s="15">
        <f t="shared" si="22"/>
        <v>106851.36073900001</v>
      </c>
    </row>
    <row r="179" spans="1:10" ht="51" customHeight="1" x14ac:dyDescent="0.2">
      <c r="A179" s="457" t="s">
        <v>158</v>
      </c>
      <c r="B179" s="18" t="s">
        <v>454</v>
      </c>
      <c r="C179" s="17">
        <v>339.10639600000002</v>
      </c>
      <c r="D179" s="17">
        <v>0</v>
      </c>
      <c r="E179" s="17">
        <v>0</v>
      </c>
      <c r="F179" s="17">
        <v>339.10639600000002</v>
      </c>
      <c r="G179" s="17">
        <v>339.10639600000002</v>
      </c>
      <c r="H179" s="17">
        <v>0</v>
      </c>
      <c r="I179" s="17">
        <v>0</v>
      </c>
      <c r="J179" s="103">
        <v>339.10639600000002</v>
      </c>
    </row>
    <row r="180" spans="1:10" ht="51" customHeight="1" x14ac:dyDescent="0.2">
      <c r="A180" s="455"/>
      <c r="B180" s="18" t="s">
        <v>238</v>
      </c>
      <c r="C180" s="17">
        <v>30.580154</v>
      </c>
      <c r="D180" s="17">
        <v>0</v>
      </c>
      <c r="E180" s="17">
        <v>0</v>
      </c>
      <c r="F180" s="17">
        <v>30.580154</v>
      </c>
      <c r="G180" s="17">
        <v>30.580154</v>
      </c>
      <c r="H180" s="17">
        <v>0</v>
      </c>
      <c r="I180" s="17">
        <v>0</v>
      </c>
      <c r="J180" s="103">
        <v>30.580154</v>
      </c>
    </row>
    <row r="181" spans="1:10" ht="38.25" customHeight="1" x14ac:dyDescent="0.2">
      <c r="A181" s="455"/>
      <c r="B181" s="18" t="s">
        <v>453</v>
      </c>
      <c r="C181" s="17">
        <v>773.50794199999996</v>
      </c>
      <c r="D181" s="17">
        <v>0</v>
      </c>
      <c r="E181" s="17">
        <v>10</v>
      </c>
      <c r="F181" s="17">
        <v>783.50794199999996</v>
      </c>
      <c r="G181" s="17">
        <v>773.50794199999996</v>
      </c>
      <c r="H181" s="17">
        <v>0</v>
      </c>
      <c r="I181" s="17">
        <v>10</v>
      </c>
      <c r="J181" s="103">
        <v>783.50794199999996</v>
      </c>
    </row>
    <row r="182" spans="1:10" ht="25.5" x14ac:dyDescent="0.2">
      <c r="A182" s="455"/>
      <c r="B182" s="18" t="s">
        <v>239</v>
      </c>
      <c r="C182" s="17">
        <v>74.520163999999994</v>
      </c>
      <c r="D182" s="17">
        <v>0</v>
      </c>
      <c r="E182" s="17">
        <v>2</v>
      </c>
      <c r="F182" s="17">
        <v>76.520163999999994</v>
      </c>
      <c r="G182" s="17">
        <v>74.520163999999994</v>
      </c>
      <c r="H182" s="17">
        <v>0</v>
      </c>
      <c r="I182" s="17">
        <v>2</v>
      </c>
      <c r="J182" s="103">
        <v>76.520163999999994</v>
      </c>
    </row>
    <row r="183" spans="1:10" x14ac:dyDescent="0.2">
      <c r="A183" s="455"/>
      <c r="B183" s="18" t="s">
        <v>237</v>
      </c>
      <c r="C183" s="17">
        <v>6492.093656</v>
      </c>
      <c r="D183" s="17">
        <v>0</v>
      </c>
      <c r="E183" s="17">
        <v>454</v>
      </c>
      <c r="F183" s="17">
        <v>6946.093656</v>
      </c>
      <c r="G183" s="17">
        <v>6990.8134650000002</v>
      </c>
      <c r="H183" s="17">
        <v>0</v>
      </c>
      <c r="I183" s="17">
        <v>454</v>
      </c>
      <c r="J183" s="103">
        <v>7444.8134650000002</v>
      </c>
    </row>
    <row r="184" spans="1:10" ht="63.75" customHeight="1" x14ac:dyDescent="0.2">
      <c r="A184" s="456"/>
      <c r="B184" s="18" t="s">
        <v>455</v>
      </c>
      <c r="C184" s="17">
        <v>35.009475999999999</v>
      </c>
      <c r="D184" s="17">
        <v>0</v>
      </c>
      <c r="E184" s="17">
        <v>0</v>
      </c>
      <c r="F184" s="17">
        <v>35.009475999999999</v>
      </c>
      <c r="G184" s="17">
        <v>35.009475999999999</v>
      </c>
      <c r="H184" s="17">
        <v>0</v>
      </c>
      <c r="I184" s="17">
        <v>0</v>
      </c>
      <c r="J184" s="103">
        <v>35.009475999999999</v>
      </c>
    </row>
    <row r="185" spans="1:10" x14ac:dyDescent="0.2">
      <c r="A185" s="452" t="s">
        <v>301</v>
      </c>
      <c r="B185" s="453"/>
      <c r="C185" s="15">
        <f>SUM(C179:C184)</f>
        <v>7744.8177880000003</v>
      </c>
      <c r="D185" s="15">
        <f t="shared" ref="D185:J185" si="23">SUM(D179:D184)</f>
        <v>0</v>
      </c>
      <c r="E185" s="15">
        <f t="shared" si="23"/>
        <v>466</v>
      </c>
      <c r="F185" s="15">
        <f t="shared" si="23"/>
        <v>8210.8177880000003</v>
      </c>
      <c r="G185" s="15">
        <f t="shared" si="23"/>
        <v>8243.5375969999986</v>
      </c>
      <c r="H185" s="15">
        <f t="shared" si="23"/>
        <v>0</v>
      </c>
      <c r="I185" s="15">
        <f t="shared" si="23"/>
        <v>466</v>
      </c>
      <c r="J185" s="15">
        <f t="shared" si="23"/>
        <v>8709.5375969999986</v>
      </c>
    </row>
    <row r="186" spans="1:10" ht="38.25" customHeight="1" x14ac:dyDescent="0.2">
      <c r="A186" s="454" t="s">
        <v>159</v>
      </c>
      <c r="B186" s="18" t="s">
        <v>240</v>
      </c>
      <c r="C186" s="17">
        <v>12.357863</v>
      </c>
      <c r="D186" s="17">
        <v>0</v>
      </c>
      <c r="E186" s="17">
        <v>0</v>
      </c>
      <c r="F186" s="17">
        <v>12.357863</v>
      </c>
      <c r="G186" s="17">
        <v>12.357863</v>
      </c>
      <c r="H186" s="17">
        <v>0</v>
      </c>
      <c r="I186" s="17">
        <v>0</v>
      </c>
      <c r="J186" s="103">
        <v>12.357863</v>
      </c>
    </row>
    <row r="187" spans="1:10" ht="51" customHeight="1" x14ac:dyDescent="0.2">
      <c r="A187" s="455"/>
      <c r="B187" s="18" t="s">
        <v>456</v>
      </c>
      <c r="C187" s="17">
        <v>1820.453309</v>
      </c>
      <c r="D187" s="17">
        <v>0</v>
      </c>
      <c r="E187" s="17">
        <v>100.126186</v>
      </c>
      <c r="F187" s="17">
        <v>1920.579495</v>
      </c>
      <c r="G187" s="17">
        <v>1820.453309</v>
      </c>
      <c r="H187" s="17">
        <v>0</v>
      </c>
      <c r="I187" s="17">
        <v>100.126186</v>
      </c>
      <c r="J187" s="103">
        <v>1920.579495</v>
      </c>
    </row>
    <row r="188" spans="1:10" ht="25.5" customHeight="1" x14ac:dyDescent="0.2">
      <c r="A188" s="455"/>
      <c r="B188" s="18" t="s">
        <v>265</v>
      </c>
      <c r="C188" s="17">
        <v>1237.367274</v>
      </c>
      <c r="D188" s="17">
        <v>0</v>
      </c>
      <c r="E188" s="17">
        <v>0</v>
      </c>
      <c r="F188" s="17">
        <v>1237.367274</v>
      </c>
      <c r="G188" s="17">
        <v>1237.367274</v>
      </c>
      <c r="H188" s="17">
        <v>0</v>
      </c>
      <c r="I188" s="17">
        <v>0</v>
      </c>
      <c r="J188" s="103">
        <v>1237.367274</v>
      </c>
    </row>
    <row r="189" spans="1:10" x14ac:dyDescent="0.2">
      <c r="A189" s="452" t="s">
        <v>301</v>
      </c>
      <c r="B189" s="453"/>
      <c r="C189" s="15">
        <f>SUM(C186:C188)</f>
        <v>3070.1784459999999</v>
      </c>
      <c r="D189" s="15">
        <f t="shared" ref="D189:J189" si="24">SUM(D186:D188)</f>
        <v>0</v>
      </c>
      <c r="E189" s="15">
        <f t="shared" si="24"/>
        <v>100.126186</v>
      </c>
      <c r="F189" s="15">
        <f t="shared" si="24"/>
        <v>3170.3046319999999</v>
      </c>
      <c r="G189" s="15">
        <f t="shared" si="24"/>
        <v>3070.1784459999999</v>
      </c>
      <c r="H189" s="15">
        <f t="shared" si="24"/>
        <v>0</v>
      </c>
      <c r="I189" s="15">
        <f t="shared" si="24"/>
        <v>100.126186</v>
      </c>
      <c r="J189" s="15">
        <f t="shared" si="24"/>
        <v>3170.3046319999999</v>
      </c>
    </row>
    <row r="190" spans="1:10" ht="63.75" customHeight="1" x14ac:dyDescent="0.2">
      <c r="A190" s="105" t="s">
        <v>160</v>
      </c>
      <c r="B190" s="18" t="s">
        <v>241</v>
      </c>
      <c r="C190" s="17">
        <v>7801.7679749999998</v>
      </c>
      <c r="D190" s="17">
        <v>0</v>
      </c>
      <c r="E190" s="17">
        <v>3902.1</v>
      </c>
      <c r="F190" s="17">
        <v>11703.867974999999</v>
      </c>
      <c r="G190" s="17">
        <v>3821.5679749999999</v>
      </c>
      <c r="H190" s="17">
        <v>0</v>
      </c>
      <c r="I190" s="17">
        <v>-597.9</v>
      </c>
      <c r="J190" s="103">
        <v>3223.6679749999998</v>
      </c>
    </row>
    <row r="191" spans="1:10" x14ac:dyDescent="0.2">
      <c r="A191" s="452" t="s">
        <v>301</v>
      </c>
      <c r="B191" s="453"/>
      <c r="C191" s="15">
        <v>7801.7679749999998</v>
      </c>
      <c r="D191" s="15">
        <v>0</v>
      </c>
      <c r="E191" s="15">
        <v>3902.1</v>
      </c>
      <c r="F191" s="15">
        <v>11703.867974999999</v>
      </c>
      <c r="G191" s="15">
        <v>3821.5679749999999</v>
      </c>
      <c r="H191" s="15">
        <v>0</v>
      </c>
      <c r="I191" s="15">
        <v>-597.9</v>
      </c>
      <c r="J191" s="15">
        <v>3223.6679749999998</v>
      </c>
    </row>
    <row r="192" spans="1:10" ht="38.25" customHeight="1" x14ac:dyDescent="0.2">
      <c r="A192" s="454" t="s">
        <v>463</v>
      </c>
      <c r="B192" s="18" t="s">
        <v>459</v>
      </c>
      <c r="C192" s="17">
        <v>6634.905788</v>
      </c>
      <c r="D192" s="17">
        <v>0</v>
      </c>
      <c r="E192" s="17">
        <v>128.05000000000001</v>
      </c>
      <c r="F192" s="17">
        <v>6762.9557880000002</v>
      </c>
      <c r="G192" s="17">
        <v>6716.1694520000001</v>
      </c>
      <c r="H192" s="17">
        <v>0</v>
      </c>
      <c r="I192" s="17">
        <v>128.05000000000001</v>
      </c>
      <c r="J192" s="103">
        <v>6844.2194520000003</v>
      </c>
    </row>
    <row r="193" spans="1:10" ht="51" customHeight="1" x14ac:dyDescent="0.2">
      <c r="A193" s="455"/>
      <c r="B193" s="18" t="s">
        <v>457</v>
      </c>
      <c r="C193" s="17">
        <v>96.655957000000001</v>
      </c>
      <c r="D193" s="17">
        <v>0</v>
      </c>
      <c r="E193" s="17">
        <v>0</v>
      </c>
      <c r="F193" s="17">
        <v>96.655957000000001</v>
      </c>
      <c r="G193" s="17">
        <v>96.655957000000001</v>
      </c>
      <c r="H193" s="17">
        <v>0</v>
      </c>
      <c r="I193" s="17">
        <v>0</v>
      </c>
      <c r="J193" s="103">
        <v>96.655957000000001</v>
      </c>
    </row>
    <row r="194" spans="1:10" ht="38.25" customHeight="1" x14ac:dyDescent="0.2">
      <c r="A194" s="455"/>
      <c r="B194" s="18" t="s">
        <v>243</v>
      </c>
      <c r="C194" s="17">
        <v>375.43428399999999</v>
      </c>
      <c r="D194" s="17">
        <v>0</v>
      </c>
      <c r="E194" s="17">
        <v>10</v>
      </c>
      <c r="F194" s="17">
        <v>385.43428399999999</v>
      </c>
      <c r="G194" s="17">
        <v>968.06635700000004</v>
      </c>
      <c r="H194" s="17">
        <v>-144.5</v>
      </c>
      <c r="I194" s="17">
        <v>158.661</v>
      </c>
      <c r="J194" s="103">
        <v>982.22735699999998</v>
      </c>
    </row>
    <row r="195" spans="1:10" ht="25.5" customHeight="1" x14ac:dyDescent="0.2">
      <c r="A195" s="455"/>
      <c r="B195" s="18" t="s">
        <v>460</v>
      </c>
      <c r="C195" s="17">
        <v>327.67317200000002</v>
      </c>
      <c r="D195" s="17">
        <v>0</v>
      </c>
      <c r="E195" s="17">
        <v>21</v>
      </c>
      <c r="F195" s="17">
        <v>348.67317200000002</v>
      </c>
      <c r="G195" s="17">
        <v>327.67317200000002</v>
      </c>
      <c r="H195" s="17">
        <v>0</v>
      </c>
      <c r="I195" s="17">
        <v>21</v>
      </c>
      <c r="J195" s="103">
        <v>348.67317200000002</v>
      </c>
    </row>
    <row r="196" spans="1:10" x14ac:dyDescent="0.2">
      <c r="A196" s="455"/>
      <c r="B196" s="18" t="s">
        <v>461</v>
      </c>
      <c r="C196" s="17">
        <v>6000</v>
      </c>
      <c r="D196" s="17">
        <v>0</v>
      </c>
      <c r="E196" s="17">
        <v>0</v>
      </c>
      <c r="F196" s="17">
        <v>6000</v>
      </c>
      <c r="G196" s="17">
        <v>6000</v>
      </c>
      <c r="H196" s="17">
        <v>0</v>
      </c>
      <c r="I196" s="17">
        <v>0</v>
      </c>
      <c r="J196" s="103">
        <v>6000</v>
      </c>
    </row>
    <row r="197" spans="1:10" ht="38.25" customHeight="1" x14ac:dyDescent="0.2">
      <c r="A197" s="455"/>
      <c r="B197" s="18" t="s">
        <v>178</v>
      </c>
      <c r="C197" s="17">
        <v>2828.7323569999999</v>
      </c>
      <c r="D197" s="17">
        <v>0</v>
      </c>
      <c r="E197" s="17">
        <v>31</v>
      </c>
      <c r="F197" s="17">
        <v>2859.7323569999999</v>
      </c>
      <c r="G197" s="17">
        <v>2828.778397</v>
      </c>
      <c r="H197" s="17">
        <v>0</v>
      </c>
      <c r="I197" s="17">
        <v>31</v>
      </c>
      <c r="J197" s="103">
        <v>2859.778397</v>
      </c>
    </row>
    <row r="198" spans="1:10" ht="25.5" customHeight="1" x14ac:dyDescent="0.2">
      <c r="A198" s="455"/>
      <c r="B198" s="18" t="s">
        <v>242</v>
      </c>
      <c r="C198" s="17">
        <v>3051.9576830000001</v>
      </c>
      <c r="D198" s="17">
        <v>0</v>
      </c>
      <c r="E198" s="17">
        <v>1</v>
      </c>
      <c r="F198" s="17">
        <v>3052.9576830000001</v>
      </c>
      <c r="G198" s="17">
        <v>3051.9576830000001</v>
      </c>
      <c r="H198" s="17">
        <v>0</v>
      </c>
      <c r="I198" s="17">
        <v>1</v>
      </c>
      <c r="J198" s="103">
        <v>3052.9576830000001</v>
      </c>
    </row>
    <row r="199" spans="1:10" x14ac:dyDescent="0.2">
      <c r="A199" s="455"/>
      <c r="B199" s="18" t="s">
        <v>933</v>
      </c>
      <c r="C199" s="17">
        <v>804.07637099999999</v>
      </c>
      <c r="D199" s="17">
        <v>0</v>
      </c>
      <c r="E199" s="17">
        <v>0</v>
      </c>
      <c r="F199" s="17">
        <v>804.07637099999999</v>
      </c>
      <c r="G199" s="17">
        <v>803.87637099999995</v>
      </c>
      <c r="H199" s="17">
        <v>0</v>
      </c>
      <c r="I199" s="17">
        <v>0</v>
      </c>
      <c r="J199" s="103">
        <v>803.87637099999995</v>
      </c>
    </row>
    <row r="200" spans="1:10" x14ac:dyDescent="0.2">
      <c r="A200" s="455"/>
      <c r="B200" s="18" t="s">
        <v>247</v>
      </c>
      <c r="C200" s="17">
        <v>76417.197042</v>
      </c>
      <c r="D200" s="17">
        <v>0</v>
      </c>
      <c r="E200" s="17">
        <v>0</v>
      </c>
      <c r="F200" s="17">
        <v>76417.197042</v>
      </c>
      <c r="G200" s="17">
        <v>76417.197042</v>
      </c>
      <c r="H200" s="17">
        <v>0</v>
      </c>
      <c r="I200" s="17">
        <v>0</v>
      </c>
      <c r="J200" s="103">
        <v>76417.197042</v>
      </c>
    </row>
    <row r="201" spans="1:10" x14ac:dyDescent="0.2">
      <c r="A201" s="455"/>
      <c r="B201" s="18" t="s">
        <v>458</v>
      </c>
      <c r="C201" s="17">
        <v>132.59190699999999</v>
      </c>
      <c r="D201" s="17">
        <v>0</v>
      </c>
      <c r="E201" s="17">
        <v>0</v>
      </c>
      <c r="F201" s="17">
        <v>132.59190699999999</v>
      </c>
      <c r="G201" s="17">
        <v>132.59190699999999</v>
      </c>
      <c r="H201" s="17">
        <v>0</v>
      </c>
      <c r="I201" s="17">
        <v>0</v>
      </c>
      <c r="J201" s="103">
        <v>132.59190699999999</v>
      </c>
    </row>
    <row r="202" spans="1:10" ht="63.75" customHeight="1" x14ac:dyDescent="0.2">
      <c r="A202" s="456"/>
      <c r="B202" s="18" t="s">
        <v>244</v>
      </c>
      <c r="C202" s="17">
        <v>159.04605799999999</v>
      </c>
      <c r="D202" s="17">
        <v>0</v>
      </c>
      <c r="E202" s="17">
        <v>1.1000000000000001</v>
      </c>
      <c r="F202" s="17">
        <v>160.14605800000001</v>
      </c>
      <c r="G202" s="17">
        <v>159.04605799999999</v>
      </c>
      <c r="H202" s="17">
        <v>0</v>
      </c>
      <c r="I202" s="17">
        <v>1.1000000000000001</v>
      </c>
      <c r="J202" s="103">
        <v>160.14605800000001</v>
      </c>
    </row>
    <row r="203" spans="1:10" x14ac:dyDescent="0.2">
      <c r="A203" s="452" t="s">
        <v>301</v>
      </c>
      <c r="B203" s="453"/>
      <c r="C203" s="15">
        <f>SUM(C192:C202)</f>
        <v>96828.270619000003</v>
      </c>
      <c r="D203" s="15">
        <f t="shared" ref="D203:J203" si="25">SUM(D192:D202)</f>
        <v>0</v>
      </c>
      <c r="E203" s="15">
        <f t="shared" si="25"/>
        <v>192.15</v>
      </c>
      <c r="F203" s="15">
        <f t="shared" si="25"/>
        <v>97020.420618999997</v>
      </c>
      <c r="G203" s="15">
        <f t="shared" si="25"/>
        <v>97502.012396000006</v>
      </c>
      <c r="H203" s="15">
        <f t="shared" si="25"/>
        <v>-144.5</v>
      </c>
      <c r="I203" s="15">
        <f t="shared" si="25"/>
        <v>340.81100000000004</v>
      </c>
      <c r="J203" s="15">
        <f t="shared" si="25"/>
        <v>97698.323395999992</v>
      </c>
    </row>
    <row r="204" spans="1:10" x14ac:dyDescent="0.2">
      <c r="A204" s="454" t="s">
        <v>161</v>
      </c>
      <c r="B204" s="18" t="s">
        <v>934</v>
      </c>
      <c r="C204" s="17">
        <v>535.61388699999998</v>
      </c>
      <c r="D204" s="17">
        <v>3.9</v>
      </c>
      <c r="E204" s="17">
        <v>84.5</v>
      </c>
      <c r="F204" s="17">
        <v>624.01388699999995</v>
      </c>
      <c r="G204" s="17">
        <v>535.61388699999998</v>
      </c>
      <c r="H204" s="17">
        <v>3.9</v>
      </c>
      <c r="I204" s="17">
        <v>84.5</v>
      </c>
      <c r="J204" s="103">
        <v>624.01388699999995</v>
      </c>
    </row>
    <row r="205" spans="1:10" ht="25.5" customHeight="1" x14ac:dyDescent="0.2">
      <c r="A205" s="456"/>
      <c r="B205" s="18" t="s">
        <v>935</v>
      </c>
      <c r="C205" s="17">
        <v>149.37184999999999</v>
      </c>
      <c r="D205" s="17">
        <v>0</v>
      </c>
      <c r="E205" s="17">
        <v>201.036258</v>
      </c>
      <c r="F205" s="17">
        <v>350.40810800000003</v>
      </c>
      <c r="G205" s="17">
        <v>149.37184999999999</v>
      </c>
      <c r="H205" s="17">
        <v>0</v>
      </c>
      <c r="I205" s="17">
        <v>201.036258</v>
      </c>
      <c r="J205" s="103">
        <v>350.40810800000003</v>
      </c>
    </row>
    <row r="206" spans="1:10" x14ac:dyDescent="0.2">
      <c r="A206" s="452" t="s">
        <v>301</v>
      </c>
      <c r="B206" s="453"/>
      <c r="C206" s="15">
        <f>SUM(C204:C205)</f>
        <v>684.98573699999997</v>
      </c>
      <c r="D206" s="15">
        <f t="shared" ref="D206:J206" si="26">SUM(D204:D205)</f>
        <v>3.9</v>
      </c>
      <c r="E206" s="15">
        <f t="shared" si="26"/>
        <v>285.53625799999998</v>
      </c>
      <c r="F206" s="15">
        <f t="shared" si="26"/>
        <v>974.42199499999992</v>
      </c>
      <c r="G206" s="15">
        <f t="shared" si="26"/>
        <v>684.98573699999997</v>
      </c>
      <c r="H206" s="15">
        <f t="shared" si="26"/>
        <v>3.9</v>
      </c>
      <c r="I206" s="15">
        <f t="shared" si="26"/>
        <v>285.53625799999998</v>
      </c>
      <c r="J206" s="15">
        <f t="shared" si="26"/>
        <v>974.42199499999992</v>
      </c>
    </row>
    <row r="207" spans="1:10" ht="25.5" customHeight="1" x14ac:dyDescent="0.2">
      <c r="A207" s="105" t="s">
        <v>162</v>
      </c>
      <c r="B207" s="18" t="s">
        <v>936</v>
      </c>
      <c r="C207" s="17">
        <v>45.390988999999998</v>
      </c>
      <c r="D207" s="17">
        <v>0.75</v>
      </c>
      <c r="E207" s="17">
        <v>16.5</v>
      </c>
      <c r="F207" s="17">
        <v>62.640988999999998</v>
      </c>
      <c r="G207" s="17">
        <v>45.389999000000003</v>
      </c>
      <c r="H207" s="17">
        <v>0.75</v>
      </c>
      <c r="I207" s="17">
        <v>16.5</v>
      </c>
      <c r="J207" s="103">
        <v>62.639999000000003</v>
      </c>
    </row>
    <row r="208" spans="1:10" x14ac:dyDescent="0.2">
      <c r="A208" s="452" t="s">
        <v>301</v>
      </c>
      <c r="B208" s="453"/>
      <c r="C208" s="15">
        <v>45.390988999999998</v>
      </c>
      <c r="D208" s="15">
        <v>0.75</v>
      </c>
      <c r="E208" s="15">
        <v>16.5</v>
      </c>
      <c r="F208" s="15">
        <v>62.640988999999998</v>
      </c>
      <c r="G208" s="15">
        <v>45.389999000000003</v>
      </c>
      <c r="H208" s="15">
        <v>0.75</v>
      </c>
      <c r="I208" s="15">
        <v>16.5</v>
      </c>
      <c r="J208" s="15">
        <v>62.639999000000003</v>
      </c>
    </row>
    <row r="209" spans="1:10" ht="38.25" customHeight="1" x14ac:dyDescent="0.2">
      <c r="A209" s="454" t="s">
        <v>163</v>
      </c>
      <c r="B209" s="18" t="s">
        <v>603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03">
        <v>0</v>
      </c>
    </row>
    <row r="210" spans="1:10" x14ac:dyDescent="0.2">
      <c r="A210" s="455"/>
      <c r="B210" s="18" t="s">
        <v>180</v>
      </c>
      <c r="C210" s="17">
        <v>494.25331699999998</v>
      </c>
      <c r="D210" s="17">
        <v>0</v>
      </c>
      <c r="E210" s="17">
        <v>1.5668299999999999</v>
      </c>
      <c r="F210" s="17">
        <v>495.82014700000002</v>
      </c>
      <c r="G210" s="17">
        <v>481.74111399999998</v>
      </c>
      <c r="H210" s="17">
        <v>0</v>
      </c>
      <c r="I210" s="17">
        <v>1.5668299999999999</v>
      </c>
      <c r="J210" s="103">
        <v>483.30794400000002</v>
      </c>
    </row>
    <row r="211" spans="1:10" ht="38.25" customHeight="1" x14ac:dyDescent="0.2">
      <c r="A211" s="455"/>
      <c r="B211" s="18" t="s">
        <v>937</v>
      </c>
      <c r="C211" s="17">
        <v>468.58261399999998</v>
      </c>
      <c r="D211" s="17">
        <v>0</v>
      </c>
      <c r="E211" s="17">
        <v>0</v>
      </c>
      <c r="F211" s="17">
        <v>468.58261399999998</v>
      </c>
      <c r="G211" s="17">
        <v>468.58261399999998</v>
      </c>
      <c r="H211" s="17">
        <v>0</v>
      </c>
      <c r="I211" s="17">
        <v>0</v>
      </c>
      <c r="J211" s="103">
        <v>468.58261399999998</v>
      </c>
    </row>
    <row r="212" spans="1:10" ht="63.75" customHeight="1" x14ac:dyDescent="0.2">
      <c r="A212" s="455"/>
      <c r="B212" s="18" t="s">
        <v>190</v>
      </c>
      <c r="C212" s="17">
        <v>162.35413700000001</v>
      </c>
      <c r="D212" s="17">
        <v>0</v>
      </c>
      <c r="E212" s="17">
        <v>0</v>
      </c>
      <c r="F212" s="17">
        <v>162.35413700000001</v>
      </c>
      <c r="G212" s="17">
        <v>162.35413700000001</v>
      </c>
      <c r="H212" s="17">
        <v>0</v>
      </c>
      <c r="I212" s="17">
        <v>0</v>
      </c>
      <c r="J212" s="103">
        <v>162.35413700000001</v>
      </c>
    </row>
    <row r="213" spans="1:10" ht="25.5" x14ac:dyDescent="0.2">
      <c r="A213" s="455"/>
      <c r="B213" s="18" t="s">
        <v>170</v>
      </c>
      <c r="C213" s="17">
        <v>1979.6561320000001</v>
      </c>
      <c r="D213" s="17">
        <v>0</v>
      </c>
      <c r="E213" s="17">
        <v>68.019757999999996</v>
      </c>
      <c r="F213" s="17">
        <v>2047.67589</v>
      </c>
      <c r="G213" s="17">
        <v>1979.313128</v>
      </c>
      <c r="H213" s="17">
        <v>0</v>
      </c>
      <c r="I213" s="17">
        <v>68.019757999999996</v>
      </c>
      <c r="J213" s="103">
        <v>2047.3328859999999</v>
      </c>
    </row>
    <row r="214" spans="1:10" ht="63.75" customHeight="1" x14ac:dyDescent="0.2">
      <c r="A214" s="455"/>
      <c r="B214" s="18" t="s">
        <v>938</v>
      </c>
      <c r="C214" s="17">
        <v>527.52705700000001</v>
      </c>
      <c r="D214" s="17">
        <v>0</v>
      </c>
      <c r="E214" s="17">
        <v>77</v>
      </c>
      <c r="F214" s="17">
        <v>604.52705700000001</v>
      </c>
      <c r="G214" s="17">
        <v>527.52705700000001</v>
      </c>
      <c r="H214" s="17">
        <v>0</v>
      </c>
      <c r="I214" s="17">
        <v>77</v>
      </c>
      <c r="J214" s="103">
        <v>604.52705700000001</v>
      </c>
    </row>
    <row r="215" spans="1:10" ht="51" customHeight="1" x14ac:dyDescent="0.2">
      <c r="A215" s="193"/>
      <c r="B215" s="18" t="s">
        <v>462</v>
      </c>
      <c r="C215" s="17">
        <v>91.281872000000007</v>
      </c>
      <c r="D215" s="17">
        <v>0</v>
      </c>
      <c r="E215" s="17">
        <v>0</v>
      </c>
      <c r="F215" s="17">
        <v>91.281872000000007</v>
      </c>
      <c r="G215" s="17">
        <v>91.281872000000007</v>
      </c>
      <c r="H215" s="17">
        <v>0</v>
      </c>
      <c r="I215" s="17">
        <v>0</v>
      </c>
      <c r="J215" s="103">
        <v>91.281872000000007</v>
      </c>
    </row>
    <row r="216" spans="1:10" x14ac:dyDescent="0.2">
      <c r="A216" s="452" t="s">
        <v>301</v>
      </c>
      <c r="B216" s="453"/>
      <c r="C216" s="15">
        <f>SUM(C209:C215)</f>
        <v>3723.6551290000002</v>
      </c>
      <c r="D216" s="15">
        <f t="shared" ref="D216:J216" si="27">SUM(D209:D215)</f>
        <v>0</v>
      </c>
      <c r="E216" s="15">
        <f t="shared" si="27"/>
        <v>146.58658800000001</v>
      </c>
      <c r="F216" s="15">
        <f t="shared" si="27"/>
        <v>3870.2417170000003</v>
      </c>
      <c r="G216" s="15">
        <f t="shared" si="27"/>
        <v>3710.7999219999997</v>
      </c>
      <c r="H216" s="15">
        <f t="shared" si="27"/>
        <v>0</v>
      </c>
      <c r="I216" s="15">
        <f t="shared" si="27"/>
        <v>146.58658800000001</v>
      </c>
      <c r="J216" s="15">
        <f t="shared" si="27"/>
        <v>3857.3865099999998</v>
      </c>
    </row>
    <row r="217" spans="1:10" x14ac:dyDescent="0.2">
      <c r="A217" s="454" t="s">
        <v>164</v>
      </c>
      <c r="B217" s="18" t="s">
        <v>181</v>
      </c>
      <c r="C217" s="17">
        <v>8737.3975960000007</v>
      </c>
      <c r="D217" s="17">
        <v>-300.95</v>
      </c>
      <c r="E217" s="17">
        <v>8004.9063800000004</v>
      </c>
      <c r="F217" s="17">
        <v>16441.353975999999</v>
      </c>
      <c r="G217" s="17">
        <v>8736.0176009999996</v>
      </c>
      <c r="H217" s="17">
        <v>-300.95</v>
      </c>
      <c r="I217" s="17">
        <v>8004.9063800000004</v>
      </c>
      <c r="J217" s="103">
        <v>16439.973980999999</v>
      </c>
    </row>
    <row r="218" spans="1:10" x14ac:dyDescent="0.2">
      <c r="A218" s="456"/>
      <c r="B218" s="112" t="s">
        <v>267</v>
      </c>
      <c r="C218" s="17">
        <v>5537.673409</v>
      </c>
      <c r="D218" s="17">
        <v>0</v>
      </c>
      <c r="E218" s="17">
        <v>417.94776200000001</v>
      </c>
      <c r="F218" s="17">
        <v>5955.6211709999998</v>
      </c>
      <c r="G218" s="17">
        <v>11812.173409000001</v>
      </c>
      <c r="H218" s="17">
        <v>0</v>
      </c>
      <c r="I218" s="17">
        <v>417.94776200000001</v>
      </c>
      <c r="J218" s="103">
        <v>12230.121171000001</v>
      </c>
    </row>
    <row r="219" spans="1:10" x14ac:dyDescent="0.2">
      <c r="A219" s="452" t="s">
        <v>301</v>
      </c>
      <c r="B219" s="453"/>
      <c r="C219" s="15">
        <f>SUM(C217:C218)</f>
        <v>14275.071005000002</v>
      </c>
      <c r="D219" s="15">
        <f t="shared" ref="D219:J219" si="28">SUM(D217:D218)</f>
        <v>-300.95</v>
      </c>
      <c r="E219" s="15">
        <f t="shared" si="28"/>
        <v>8422.8541420000001</v>
      </c>
      <c r="F219" s="15">
        <f t="shared" si="28"/>
        <v>22396.975146999997</v>
      </c>
      <c r="G219" s="15">
        <f t="shared" si="28"/>
        <v>20548.191010000002</v>
      </c>
      <c r="H219" s="15">
        <f t="shared" si="28"/>
        <v>-300.95</v>
      </c>
      <c r="I219" s="15">
        <f t="shared" si="28"/>
        <v>8422.8541420000001</v>
      </c>
      <c r="J219" s="15">
        <f t="shared" si="28"/>
        <v>28670.095152000002</v>
      </c>
    </row>
    <row r="220" spans="1:10" ht="25.5" customHeight="1" x14ac:dyDescent="0.2">
      <c r="A220" s="454" t="s">
        <v>165</v>
      </c>
      <c r="B220" s="18" t="s">
        <v>249</v>
      </c>
      <c r="C220" s="17">
        <v>77766.149999999994</v>
      </c>
      <c r="D220" s="17">
        <v>0</v>
      </c>
      <c r="E220" s="17">
        <v>0</v>
      </c>
      <c r="F220" s="17">
        <v>77766.149999999994</v>
      </c>
      <c r="G220" s="17">
        <v>77766.149999999994</v>
      </c>
      <c r="H220" s="17">
        <v>0</v>
      </c>
      <c r="I220" s="17">
        <v>0</v>
      </c>
      <c r="J220" s="103">
        <v>77766.149999999994</v>
      </c>
    </row>
    <row r="221" spans="1:10" x14ac:dyDescent="0.2">
      <c r="A221" s="456"/>
      <c r="B221" s="18" t="s">
        <v>268</v>
      </c>
      <c r="C221" s="17">
        <v>272607.47019999998</v>
      </c>
      <c r="D221" s="17">
        <v>0</v>
      </c>
      <c r="E221" s="17">
        <v>0</v>
      </c>
      <c r="F221" s="17">
        <v>272607.47019999998</v>
      </c>
      <c r="G221" s="17">
        <v>272607.47019999998</v>
      </c>
      <c r="H221" s="17">
        <v>0</v>
      </c>
      <c r="I221" s="17">
        <v>0</v>
      </c>
      <c r="J221" s="103">
        <v>272607.47019999998</v>
      </c>
    </row>
    <row r="222" spans="1:10" x14ac:dyDescent="0.2">
      <c r="A222" s="452" t="s">
        <v>301</v>
      </c>
      <c r="B222" s="453"/>
      <c r="C222" s="15">
        <f>SUM(C220:C221)</f>
        <v>350373.6202</v>
      </c>
      <c r="D222" s="15">
        <f t="shared" ref="D222:J222" si="29">SUM(D220:D221)</f>
        <v>0</v>
      </c>
      <c r="E222" s="15">
        <f t="shared" si="29"/>
        <v>0</v>
      </c>
      <c r="F222" s="15">
        <f t="shared" si="29"/>
        <v>350373.6202</v>
      </c>
      <c r="G222" s="15">
        <f t="shared" si="29"/>
        <v>350373.6202</v>
      </c>
      <c r="H222" s="15">
        <f t="shared" si="29"/>
        <v>0</v>
      </c>
      <c r="I222" s="15">
        <f t="shared" si="29"/>
        <v>0</v>
      </c>
      <c r="J222" s="15">
        <f t="shared" si="29"/>
        <v>350373.6202</v>
      </c>
    </row>
    <row r="223" spans="1:10" x14ac:dyDescent="0.2">
      <c r="A223" s="452" t="s">
        <v>132</v>
      </c>
      <c r="B223" s="453" t="s">
        <v>132</v>
      </c>
      <c r="C223" s="15">
        <f t="shared" ref="C223:J223" si="30">C8+C10+C18+C33+C40+C48+C55+C60+C64+C68+C76+C78+C86+C92+C98+C101+C109+C122+C125+C138+C152+C161+C167+C175+C178+C185+C189+C191+C203+C206+C208+C216+C219+C222</f>
        <v>961924.01088899991</v>
      </c>
      <c r="D223" s="15">
        <f t="shared" si="30"/>
        <v>-331.0102</v>
      </c>
      <c r="E223" s="15">
        <f t="shared" si="30"/>
        <v>71827.585273000004</v>
      </c>
      <c r="F223" s="15">
        <f t="shared" si="30"/>
        <v>1033420.5859620001</v>
      </c>
      <c r="G223" s="15">
        <f t="shared" si="30"/>
        <v>975555.60268799996</v>
      </c>
      <c r="H223" s="15">
        <f t="shared" si="30"/>
        <v>-475.51019999999994</v>
      </c>
      <c r="I223" s="15">
        <f t="shared" si="30"/>
        <v>67476.246273000012</v>
      </c>
      <c r="J223" s="15">
        <f t="shared" si="30"/>
        <v>1042556.338761</v>
      </c>
    </row>
    <row r="224" spans="1:10" ht="32.25" customHeight="1" x14ac:dyDescent="0.2">
      <c r="A224" s="440" t="s">
        <v>708</v>
      </c>
      <c r="B224" s="440"/>
      <c r="C224" s="440"/>
      <c r="D224" s="440"/>
      <c r="E224" s="440"/>
      <c r="F224" s="440"/>
      <c r="G224" s="440"/>
      <c r="H224" s="440"/>
      <c r="I224" s="440"/>
      <c r="J224" s="184"/>
    </row>
    <row r="225" spans="1:10" x14ac:dyDescent="0.2">
      <c r="C225" s="182"/>
      <c r="D225" s="182"/>
      <c r="E225" s="182"/>
      <c r="F225" s="182"/>
      <c r="G225" s="182"/>
      <c r="H225" s="182"/>
      <c r="I225" s="182"/>
      <c r="J225" s="182"/>
    </row>
    <row r="226" spans="1:10" x14ac:dyDescent="0.2">
      <c r="A226" s="185"/>
      <c r="B226" s="182"/>
      <c r="C226" s="183"/>
      <c r="D226" s="183"/>
      <c r="E226" s="183"/>
      <c r="F226" s="311"/>
      <c r="G226" s="311"/>
      <c r="H226" s="311"/>
      <c r="I226" s="311"/>
      <c r="J226" s="311"/>
    </row>
    <row r="227" spans="1:10" x14ac:dyDescent="0.2">
      <c r="A227" s="185"/>
      <c r="B227" s="182"/>
      <c r="C227" s="183"/>
      <c r="D227" s="183"/>
      <c r="E227" s="183"/>
      <c r="F227" s="183"/>
      <c r="G227" s="183"/>
      <c r="H227" s="183"/>
      <c r="I227" s="183"/>
      <c r="J227" s="183"/>
    </row>
    <row r="229" spans="1:10" x14ac:dyDescent="0.2">
      <c r="C229" s="182"/>
      <c r="D229" s="182"/>
      <c r="E229" s="182"/>
      <c r="F229" s="182"/>
      <c r="G229" s="182"/>
      <c r="H229" s="182"/>
      <c r="I229" s="182"/>
      <c r="J229" s="182"/>
    </row>
  </sheetData>
  <mergeCells count="78">
    <mergeCell ref="A11:A17"/>
    <mergeCell ref="A3:A5"/>
    <mergeCell ref="B3:B5"/>
    <mergeCell ref="A6:A7"/>
    <mergeCell ref="A8:B8"/>
    <mergeCell ref="A10:B10"/>
    <mergeCell ref="A61:A63"/>
    <mergeCell ref="A18:B18"/>
    <mergeCell ref="A19:A32"/>
    <mergeCell ref="A33:B33"/>
    <mergeCell ref="A34:A39"/>
    <mergeCell ref="A40:B40"/>
    <mergeCell ref="A41:A47"/>
    <mergeCell ref="A48:B48"/>
    <mergeCell ref="A49:A54"/>
    <mergeCell ref="A55:B55"/>
    <mergeCell ref="A56:A59"/>
    <mergeCell ref="A60:B60"/>
    <mergeCell ref="A98:B98"/>
    <mergeCell ref="A64:B64"/>
    <mergeCell ref="A65:A67"/>
    <mergeCell ref="A68:B68"/>
    <mergeCell ref="A69:A75"/>
    <mergeCell ref="A76:B76"/>
    <mergeCell ref="A78:B78"/>
    <mergeCell ref="A79:A85"/>
    <mergeCell ref="A86:B86"/>
    <mergeCell ref="A87:A91"/>
    <mergeCell ref="A92:B92"/>
    <mergeCell ref="A93:A97"/>
    <mergeCell ref="A152:B152"/>
    <mergeCell ref="A99:A100"/>
    <mergeCell ref="A101:B101"/>
    <mergeCell ref="A102:A108"/>
    <mergeCell ref="A109:B109"/>
    <mergeCell ref="A110:A121"/>
    <mergeCell ref="A122:B122"/>
    <mergeCell ref="A123:A124"/>
    <mergeCell ref="A125:B125"/>
    <mergeCell ref="A126:A137"/>
    <mergeCell ref="A138:B138"/>
    <mergeCell ref="A139:A151"/>
    <mergeCell ref="A189:B189"/>
    <mergeCell ref="A153:A160"/>
    <mergeCell ref="A161:B161"/>
    <mergeCell ref="A162:A166"/>
    <mergeCell ref="A167:B167"/>
    <mergeCell ref="A168:A174"/>
    <mergeCell ref="A175:B175"/>
    <mergeCell ref="A176:A177"/>
    <mergeCell ref="A178:B178"/>
    <mergeCell ref="A179:A184"/>
    <mergeCell ref="A185:B185"/>
    <mergeCell ref="A186:A188"/>
    <mergeCell ref="A220:A221"/>
    <mergeCell ref="A222:B222"/>
    <mergeCell ref="A191:B191"/>
    <mergeCell ref="A192:A202"/>
    <mergeCell ref="A203:B203"/>
    <mergeCell ref="A204:A205"/>
    <mergeCell ref="A206:B206"/>
    <mergeCell ref="A208:B208"/>
    <mergeCell ref="A224:I224"/>
    <mergeCell ref="J4:J5"/>
    <mergeCell ref="A223:B223"/>
    <mergeCell ref="C3:F3"/>
    <mergeCell ref="G3:J3"/>
    <mergeCell ref="C4:C5"/>
    <mergeCell ref="D4:D5"/>
    <mergeCell ref="E4:E5"/>
    <mergeCell ref="F4:F5"/>
    <mergeCell ref="G4:G5"/>
    <mergeCell ref="H4:H5"/>
    <mergeCell ref="I4:I5"/>
    <mergeCell ref="A209:A214"/>
    <mergeCell ref="A216:B216"/>
    <mergeCell ref="A217:A218"/>
    <mergeCell ref="A219:B219"/>
  </mergeCells>
  <printOptions horizontalCentered="1"/>
  <pageMargins left="0" right="0" top="0" bottom="0" header="0.31496062992125984" footer="0.31496062992125984"/>
  <pageSetup paperSize="9" scale="78" fitToHeight="0" orientation="landscape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9"/>
  <sheetViews>
    <sheetView zoomScale="70" zoomScaleNormal="70" workbookViewId="0">
      <selection activeCell="C25" sqref="C25"/>
    </sheetView>
  </sheetViews>
  <sheetFormatPr defaultRowHeight="12.75" x14ac:dyDescent="0.2"/>
  <cols>
    <col min="1" max="1" width="45.5703125" style="111" customWidth="1"/>
    <col min="2" max="2" width="48.42578125" customWidth="1"/>
    <col min="3" max="10" width="14.140625" customWidth="1"/>
  </cols>
  <sheetData>
    <row r="2" spans="1:10" ht="13.5" thickBot="1" x14ac:dyDescent="0.25"/>
    <row r="3" spans="1:10" ht="23.45" customHeight="1" x14ac:dyDescent="0.2">
      <c r="A3" s="467" t="s">
        <v>299</v>
      </c>
      <c r="B3" s="470" t="s">
        <v>300</v>
      </c>
      <c r="C3" s="473" t="s">
        <v>613</v>
      </c>
      <c r="D3" s="474"/>
      <c r="E3" s="474"/>
      <c r="F3" s="475"/>
      <c r="G3" s="473" t="s">
        <v>614</v>
      </c>
      <c r="H3" s="474"/>
      <c r="I3" s="474"/>
      <c r="J3" s="476"/>
    </row>
    <row r="4" spans="1:10" ht="30" customHeight="1" x14ac:dyDescent="0.2">
      <c r="A4" s="468"/>
      <c r="B4" s="471"/>
      <c r="C4" s="462" t="s">
        <v>610</v>
      </c>
      <c r="D4" s="464" t="s">
        <v>707</v>
      </c>
      <c r="E4" s="462" t="s">
        <v>498</v>
      </c>
      <c r="F4" s="465" t="s">
        <v>611</v>
      </c>
      <c r="G4" s="462" t="s">
        <v>610</v>
      </c>
      <c r="H4" s="464" t="s">
        <v>707</v>
      </c>
      <c r="I4" s="462" t="s">
        <v>498</v>
      </c>
      <c r="J4" s="465" t="s">
        <v>611</v>
      </c>
    </row>
    <row r="5" spans="1:10" ht="71.25" customHeight="1" thickBot="1" x14ac:dyDescent="0.25">
      <c r="A5" s="469"/>
      <c r="B5" s="472"/>
      <c r="C5" s="463"/>
      <c r="D5" s="463"/>
      <c r="E5" s="463"/>
      <c r="F5" s="466"/>
      <c r="G5" s="463"/>
      <c r="H5" s="463"/>
      <c r="I5" s="463"/>
      <c r="J5" s="466"/>
    </row>
    <row r="6" spans="1:10" ht="17.45" customHeight="1" x14ac:dyDescent="0.2">
      <c r="A6" s="454" t="s">
        <v>854</v>
      </c>
      <c r="B6" s="18" t="s">
        <v>256</v>
      </c>
      <c r="C6" s="17">
        <v>1746.011671</v>
      </c>
      <c r="D6" s="17">
        <v>0</v>
      </c>
      <c r="E6" s="17">
        <v>0</v>
      </c>
      <c r="F6" s="17">
        <v>1746.011671</v>
      </c>
      <c r="G6" s="17">
        <v>1746.011671</v>
      </c>
      <c r="H6" s="17">
        <v>0</v>
      </c>
      <c r="I6" s="17">
        <v>0</v>
      </c>
      <c r="J6" s="17">
        <v>1746.011671</v>
      </c>
    </row>
    <row r="7" spans="1:10" ht="16.149999999999999" customHeight="1" x14ac:dyDescent="0.2">
      <c r="A7" s="456"/>
      <c r="B7" s="16" t="s">
        <v>253</v>
      </c>
      <c r="C7" s="14">
        <v>528.66646200000002</v>
      </c>
      <c r="D7" s="194">
        <v>0</v>
      </c>
      <c r="E7" s="14">
        <v>148.5</v>
      </c>
      <c r="F7" s="14">
        <v>677.16646200000002</v>
      </c>
      <c r="G7" s="14">
        <v>528.66646200000002</v>
      </c>
      <c r="H7" s="194">
        <v>0</v>
      </c>
      <c r="I7" s="14">
        <v>148.5</v>
      </c>
      <c r="J7" s="14">
        <v>677.16646200000002</v>
      </c>
    </row>
    <row r="8" spans="1:10" x14ac:dyDescent="0.2">
      <c r="A8" s="452" t="s">
        <v>301</v>
      </c>
      <c r="B8" s="453"/>
      <c r="C8" s="15">
        <f>SUM(C6:C7)</f>
        <v>2274.6781329999999</v>
      </c>
      <c r="D8" s="15">
        <f t="shared" ref="D8:J8" si="0">SUM(D6:D7)</f>
        <v>0</v>
      </c>
      <c r="E8" s="15">
        <f t="shared" si="0"/>
        <v>148.5</v>
      </c>
      <c r="F8" s="15">
        <f t="shared" si="0"/>
        <v>2423.1781329999999</v>
      </c>
      <c r="G8" s="15">
        <f t="shared" si="0"/>
        <v>2274.6781329999999</v>
      </c>
      <c r="H8" s="15">
        <f t="shared" si="0"/>
        <v>0</v>
      </c>
      <c r="I8" s="15">
        <f t="shared" si="0"/>
        <v>148.5</v>
      </c>
      <c r="J8" s="15">
        <f t="shared" si="0"/>
        <v>2423.1781329999999</v>
      </c>
    </row>
    <row r="9" spans="1:10" ht="38.25" x14ac:dyDescent="0.2">
      <c r="A9" s="193" t="s">
        <v>134</v>
      </c>
      <c r="B9" s="18" t="s">
        <v>586</v>
      </c>
      <c r="C9" s="17">
        <v>599.33918300000005</v>
      </c>
      <c r="D9" s="17">
        <v>0</v>
      </c>
      <c r="E9" s="17">
        <v>7.5940000000000001E-3</v>
      </c>
      <c r="F9" s="17">
        <v>599.34677699999997</v>
      </c>
      <c r="G9" s="17">
        <v>598.72196499999995</v>
      </c>
      <c r="H9" s="17">
        <v>0</v>
      </c>
      <c r="I9" s="17">
        <v>7.5940000000000001E-3</v>
      </c>
      <c r="J9" s="103">
        <v>598.72955899999999</v>
      </c>
    </row>
    <row r="10" spans="1:10" x14ac:dyDescent="0.2">
      <c r="A10" s="452" t="s">
        <v>301</v>
      </c>
      <c r="B10" s="453"/>
      <c r="C10" s="15">
        <v>599.33918300000005</v>
      </c>
      <c r="D10" s="15">
        <v>0</v>
      </c>
      <c r="E10" s="15">
        <v>7.5940000000000001E-3</v>
      </c>
      <c r="F10" s="15">
        <v>599.34677699999997</v>
      </c>
      <c r="G10" s="15">
        <v>598.72196499999995</v>
      </c>
      <c r="H10" s="15">
        <v>0</v>
      </c>
      <c r="I10" s="15">
        <v>7.5940000000000001E-3</v>
      </c>
      <c r="J10" s="15">
        <v>598.72955899999999</v>
      </c>
    </row>
    <row r="11" spans="1:10" ht="25.5" x14ac:dyDescent="0.2">
      <c r="A11" s="458" t="s">
        <v>135</v>
      </c>
      <c r="B11" s="18" t="s">
        <v>436</v>
      </c>
      <c r="C11" s="17">
        <v>31672.622679</v>
      </c>
      <c r="D11" s="17">
        <v>0</v>
      </c>
      <c r="E11" s="17">
        <v>300</v>
      </c>
      <c r="F11" s="17">
        <v>31972.622679</v>
      </c>
      <c r="G11" s="17">
        <v>31672.622679</v>
      </c>
      <c r="H11" s="17">
        <v>0</v>
      </c>
      <c r="I11" s="17">
        <v>300</v>
      </c>
      <c r="J11" s="103">
        <v>31972.622679</v>
      </c>
    </row>
    <row r="12" spans="1:10" ht="25.5" x14ac:dyDescent="0.2">
      <c r="A12" s="455"/>
      <c r="B12" s="16" t="s">
        <v>260</v>
      </c>
      <c r="C12" s="14">
        <v>81171</v>
      </c>
      <c r="D12" s="194">
        <v>0.3</v>
      </c>
      <c r="E12" s="14">
        <v>713.84980599999994</v>
      </c>
      <c r="F12" s="14">
        <v>81885.149806000001</v>
      </c>
      <c r="G12" s="14">
        <v>83648.328221999996</v>
      </c>
      <c r="H12" s="194">
        <v>0.3</v>
      </c>
      <c r="I12" s="14">
        <v>713.84980599999994</v>
      </c>
      <c r="J12" s="104">
        <v>84362.478027999998</v>
      </c>
    </row>
    <row r="13" spans="1:10" ht="25.5" x14ac:dyDescent="0.2">
      <c r="A13" s="455"/>
      <c r="B13" s="16" t="s">
        <v>438</v>
      </c>
      <c r="C13" s="14">
        <v>12848.336212</v>
      </c>
      <c r="D13" s="194">
        <v>0</v>
      </c>
      <c r="E13" s="14">
        <v>483.988361</v>
      </c>
      <c r="F13" s="14">
        <v>13332.324573</v>
      </c>
      <c r="G13" s="14">
        <v>12831.545212000001</v>
      </c>
      <c r="H13" s="194">
        <v>0</v>
      </c>
      <c r="I13" s="14">
        <v>483.988361</v>
      </c>
      <c r="J13" s="104">
        <v>13315.533573000001</v>
      </c>
    </row>
    <row r="14" spans="1:10" x14ac:dyDescent="0.2">
      <c r="A14" s="455"/>
      <c r="B14" s="18" t="s">
        <v>259</v>
      </c>
      <c r="C14" s="17">
        <v>2569.4814689999998</v>
      </c>
      <c r="D14" s="17">
        <v>0</v>
      </c>
      <c r="E14" s="17">
        <v>0</v>
      </c>
      <c r="F14" s="17">
        <v>2569.4814689999998</v>
      </c>
      <c r="G14" s="17">
        <v>2568.770047</v>
      </c>
      <c r="H14" s="17">
        <v>0</v>
      </c>
      <c r="I14" s="17">
        <v>0</v>
      </c>
      <c r="J14" s="103">
        <v>2568.770047</v>
      </c>
    </row>
    <row r="15" spans="1:10" x14ac:dyDescent="0.2">
      <c r="A15" s="455"/>
      <c r="B15" s="16" t="s">
        <v>191</v>
      </c>
      <c r="C15" s="14">
        <v>35.266072000000001</v>
      </c>
      <c r="D15" s="194">
        <v>0</v>
      </c>
      <c r="E15" s="14">
        <v>3.6323000000000001E-2</v>
      </c>
      <c r="F15" s="14">
        <v>35.302394999999997</v>
      </c>
      <c r="G15" s="14">
        <v>35.266072000000001</v>
      </c>
      <c r="H15" s="194">
        <v>0</v>
      </c>
      <c r="I15" s="14">
        <v>3.6323000000000001E-2</v>
      </c>
      <c r="J15" s="104">
        <v>35.302394999999997</v>
      </c>
    </row>
    <row r="16" spans="1:10" ht="25.5" x14ac:dyDescent="0.2">
      <c r="A16" s="455"/>
      <c r="B16" s="18" t="s">
        <v>437</v>
      </c>
      <c r="C16" s="17">
        <v>64.224112000000005</v>
      </c>
      <c r="D16" s="17">
        <v>0</v>
      </c>
      <c r="E16" s="17">
        <v>0.20205899999999999</v>
      </c>
      <c r="F16" s="17">
        <v>64.426170999999997</v>
      </c>
      <c r="G16" s="17">
        <v>64.214112</v>
      </c>
      <c r="H16" s="17">
        <v>0</v>
      </c>
      <c r="I16" s="17">
        <v>0.20205899999999999</v>
      </c>
      <c r="J16" s="103">
        <v>64.416171000000006</v>
      </c>
    </row>
    <row r="17" spans="1:10" x14ac:dyDescent="0.2">
      <c r="A17" s="455"/>
      <c r="B17" s="16" t="s">
        <v>261</v>
      </c>
      <c r="C17" s="14">
        <v>2000.066208</v>
      </c>
      <c r="D17" s="194">
        <v>0</v>
      </c>
      <c r="E17" s="14">
        <v>379.14</v>
      </c>
      <c r="F17" s="14">
        <v>2379.2062080000001</v>
      </c>
      <c r="G17" s="14">
        <v>2000.066208</v>
      </c>
      <c r="H17" s="194">
        <v>0</v>
      </c>
      <c r="I17" s="14">
        <v>379.14</v>
      </c>
      <c r="J17" s="104">
        <v>2379.2062080000001</v>
      </c>
    </row>
    <row r="18" spans="1:10" x14ac:dyDescent="0.2">
      <c r="A18" s="452" t="s">
        <v>301</v>
      </c>
      <c r="B18" s="453"/>
      <c r="C18" s="15">
        <f>SUM(C11:C17)</f>
        <v>130360.99675199999</v>
      </c>
      <c r="D18" s="15">
        <f t="shared" ref="D18:J18" si="1">SUM(D11:D17)</f>
        <v>0.3</v>
      </c>
      <c r="E18" s="15">
        <f t="shared" si="1"/>
        <v>1877.2165489999998</v>
      </c>
      <c r="F18" s="15">
        <f t="shared" si="1"/>
        <v>132238.513301</v>
      </c>
      <c r="G18" s="15">
        <f t="shared" si="1"/>
        <v>132820.81255199999</v>
      </c>
      <c r="H18" s="15">
        <f t="shared" si="1"/>
        <v>0.3</v>
      </c>
      <c r="I18" s="15">
        <f t="shared" si="1"/>
        <v>1877.2165489999998</v>
      </c>
      <c r="J18" s="15">
        <f t="shared" si="1"/>
        <v>134698.32910099998</v>
      </c>
    </row>
    <row r="19" spans="1:10" x14ac:dyDescent="0.2">
      <c r="A19" s="458" t="s">
        <v>136</v>
      </c>
      <c r="B19" s="18" t="s">
        <v>200</v>
      </c>
      <c r="C19" s="17">
        <v>3.9086989999999999</v>
      </c>
      <c r="D19" s="17">
        <v>0</v>
      </c>
      <c r="E19" s="17">
        <v>0</v>
      </c>
      <c r="F19" s="17">
        <v>3.9086989999999999</v>
      </c>
      <c r="G19" s="17">
        <v>3.9086989999999999</v>
      </c>
      <c r="H19" s="17">
        <v>0</v>
      </c>
      <c r="I19" s="17">
        <v>0</v>
      </c>
      <c r="J19" s="103">
        <v>3.9086989999999999</v>
      </c>
    </row>
    <row r="20" spans="1:10" x14ac:dyDescent="0.2">
      <c r="A20" s="455"/>
      <c r="B20" s="16" t="s">
        <v>193</v>
      </c>
      <c r="C20" s="14">
        <v>844.68625899999995</v>
      </c>
      <c r="D20" s="194">
        <v>0</v>
      </c>
      <c r="E20" s="14">
        <v>0.4</v>
      </c>
      <c r="F20" s="14">
        <v>845.08625900000004</v>
      </c>
      <c r="G20" s="14">
        <v>844.68625899999995</v>
      </c>
      <c r="H20" s="194">
        <v>0</v>
      </c>
      <c r="I20" s="14">
        <v>0.4</v>
      </c>
      <c r="J20" s="104">
        <v>845.08625900000004</v>
      </c>
    </row>
    <row r="21" spans="1:10" x14ac:dyDescent="0.2">
      <c r="A21" s="455"/>
      <c r="B21" s="18" t="s">
        <v>194</v>
      </c>
      <c r="C21" s="17">
        <v>34.629471000000002</v>
      </c>
      <c r="D21" s="17">
        <v>0</v>
      </c>
      <c r="E21" s="17">
        <v>0</v>
      </c>
      <c r="F21" s="17">
        <v>34.629471000000002</v>
      </c>
      <c r="G21" s="17">
        <v>34.629471000000002</v>
      </c>
      <c r="H21" s="17">
        <v>0</v>
      </c>
      <c r="I21" s="17">
        <v>0</v>
      </c>
      <c r="J21" s="103">
        <v>34.629471000000002</v>
      </c>
    </row>
    <row r="22" spans="1:10" ht="25.5" x14ac:dyDescent="0.2">
      <c r="A22" s="455"/>
      <c r="B22" s="16" t="s">
        <v>199</v>
      </c>
      <c r="C22" s="14">
        <v>16.074715999999999</v>
      </c>
      <c r="D22" s="194">
        <v>0</v>
      </c>
      <c r="E22" s="14">
        <v>0</v>
      </c>
      <c r="F22" s="14">
        <v>16.074715999999999</v>
      </c>
      <c r="G22" s="14">
        <v>16.074715999999999</v>
      </c>
      <c r="H22" s="194">
        <v>0</v>
      </c>
      <c r="I22" s="14">
        <v>0</v>
      </c>
      <c r="J22" s="104">
        <v>16.074715999999999</v>
      </c>
    </row>
    <row r="23" spans="1:10" x14ac:dyDescent="0.2">
      <c r="A23" s="455"/>
      <c r="B23" s="18" t="s">
        <v>196</v>
      </c>
      <c r="C23" s="17">
        <v>18.185343</v>
      </c>
      <c r="D23" s="17">
        <v>0</v>
      </c>
      <c r="E23" s="17">
        <v>0</v>
      </c>
      <c r="F23" s="17">
        <v>18.185343</v>
      </c>
      <c r="G23" s="17">
        <v>18.185343</v>
      </c>
      <c r="H23" s="17">
        <v>0</v>
      </c>
      <c r="I23" s="17">
        <v>0</v>
      </c>
      <c r="J23" s="103">
        <v>18.185343</v>
      </c>
    </row>
    <row r="24" spans="1:10" x14ac:dyDescent="0.2">
      <c r="A24" s="455"/>
      <c r="B24" s="16" t="s">
        <v>197</v>
      </c>
      <c r="C24" s="14">
        <v>33.192957999999997</v>
      </c>
      <c r="D24" s="194">
        <v>0</v>
      </c>
      <c r="E24" s="14">
        <v>0</v>
      </c>
      <c r="F24" s="14">
        <v>33.192957999999997</v>
      </c>
      <c r="G24" s="14">
        <v>33.192957999999997</v>
      </c>
      <c r="H24" s="194">
        <v>0</v>
      </c>
      <c r="I24" s="14">
        <v>0</v>
      </c>
      <c r="J24" s="104">
        <v>33.192957999999997</v>
      </c>
    </row>
    <row r="25" spans="1:10" ht="25.5" x14ac:dyDescent="0.2">
      <c r="A25" s="455"/>
      <c r="B25" s="18" t="s">
        <v>252</v>
      </c>
      <c r="C25" s="17">
        <v>29361.112666000001</v>
      </c>
      <c r="D25" s="17">
        <v>0</v>
      </c>
      <c r="E25" s="17">
        <v>46048</v>
      </c>
      <c r="F25" s="17">
        <v>75409.112666000001</v>
      </c>
      <c r="G25" s="17">
        <v>29361.112666000001</v>
      </c>
      <c r="H25" s="17">
        <v>0</v>
      </c>
      <c r="I25" s="17">
        <v>46048</v>
      </c>
      <c r="J25" s="103">
        <v>75409.112666000001</v>
      </c>
    </row>
    <row r="26" spans="1:10" x14ac:dyDescent="0.2">
      <c r="A26" s="455"/>
      <c r="B26" s="16" t="s">
        <v>250</v>
      </c>
      <c r="C26" s="14">
        <v>647.05872499999998</v>
      </c>
      <c r="D26" s="194">
        <v>0</v>
      </c>
      <c r="E26" s="14">
        <v>0</v>
      </c>
      <c r="F26" s="14">
        <v>647.05872499999998</v>
      </c>
      <c r="G26" s="14">
        <v>647.05872499999998</v>
      </c>
      <c r="H26" s="194">
        <v>0</v>
      </c>
      <c r="I26" s="14">
        <v>0</v>
      </c>
      <c r="J26" s="104">
        <v>647.05872499999998</v>
      </c>
    </row>
    <row r="27" spans="1:10" ht="25.5" x14ac:dyDescent="0.2">
      <c r="A27" s="455"/>
      <c r="B27" s="18" t="s">
        <v>198</v>
      </c>
      <c r="C27" s="17">
        <v>98.598472000000001</v>
      </c>
      <c r="D27" s="17">
        <v>0</v>
      </c>
      <c r="E27" s="17">
        <v>-0.5</v>
      </c>
      <c r="F27" s="17">
        <v>98.098472000000001</v>
      </c>
      <c r="G27" s="17">
        <v>98.598472000000001</v>
      </c>
      <c r="H27" s="17">
        <v>0</v>
      </c>
      <c r="I27" s="17">
        <v>-0.5</v>
      </c>
      <c r="J27" s="103">
        <v>98.098472000000001</v>
      </c>
    </row>
    <row r="28" spans="1:10" x14ac:dyDescent="0.2">
      <c r="A28" s="455"/>
      <c r="B28" s="18" t="s">
        <v>606</v>
      </c>
      <c r="C28" s="17">
        <v>131.370891</v>
      </c>
      <c r="D28" s="17">
        <v>0</v>
      </c>
      <c r="E28" s="17">
        <v>46.22269</v>
      </c>
      <c r="F28" s="17">
        <v>177.593581</v>
      </c>
      <c r="G28" s="17">
        <v>131.370891</v>
      </c>
      <c r="H28" s="17">
        <v>0</v>
      </c>
      <c r="I28" s="17">
        <v>46.22269</v>
      </c>
      <c r="J28" s="103">
        <v>177.593581</v>
      </c>
    </row>
    <row r="29" spans="1:10" x14ac:dyDescent="0.2">
      <c r="A29" s="455"/>
      <c r="B29" s="16" t="s">
        <v>195</v>
      </c>
      <c r="C29" s="14">
        <v>390.09043800000001</v>
      </c>
      <c r="D29" s="194">
        <v>0</v>
      </c>
      <c r="E29" s="14">
        <v>83.942999999999998</v>
      </c>
      <c r="F29" s="14">
        <v>474.03343799999999</v>
      </c>
      <c r="G29" s="14">
        <v>390.09043800000001</v>
      </c>
      <c r="H29" s="194">
        <v>0</v>
      </c>
      <c r="I29" s="14">
        <v>83.942999999999998</v>
      </c>
      <c r="J29" s="104">
        <v>474.03343799999999</v>
      </c>
    </row>
    <row r="30" spans="1:10" x14ac:dyDescent="0.2">
      <c r="A30" s="455"/>
      <c r="B30" s="18" t="s">
        <v>192</v>
      </c>
      <c r="C30" s="17">
        <v>6.8142250000000004</v>
      </c>
      <c r="D30" s="17">
        <v>0</v>
      </c>
      <c r="E30" s="17">
        <v>0</v>
      </c>
      <c r="F30" s="17">
        <v>6.8142250000000004</v>
      </c>
      <c r="G30" s="17">
        <v>6.8142250000000004</v>
      </c>
      <c r="H30" s="17">
        <v>0</v>
      </c>
      <c r="I30" s="17">
        <v>0</v>
      </c>
      <c r="J30" s="103">
        <v>6.8142250000000004</v>
      </c>
    </row>
    <row r="31" spans="1:10" ht="25.5" x14ac:dyDescent="0.2">
      <c r="A31" s="455"/>
      <c r="B31" s="16" t="s">
        <v>174</v>
      </c>
      <c r="C31" s="14">
        <v>627.69234400000005</v>
      </c>
      <c r="D31" s="194">
        <v>0</v>
      </c>
      <c r="E31" s="14">
        <v>26.646681000000001</v>
      </c>
      <c r="F31" s="14">
        <v>654.33902499999999</v>
      </c>
      <c r="G31" s="14">
        <v>627.69234400000005</v>
      </c>
      <c r="H31" s="194">
        <v>0</v>
      </c>
      <c r="I31" s="14">
        <v>26.646681000000001</v>
      </c>
      <c r="J31" s="104">
        <v>654.33902499999999</v>
      </c>
    </row>
    <row r="32" spans="1:10" ht="25.5" x14ac:dyDescent="0.2">
      <c r="A32" s="456"/>
      <c r="B32" s="18" t="s">
        <v>439</v>
      </c>
      <c r="C32" s="17">
        <v>3.2197819999999999</v>
      </c>
      <c r="D32" s="17">
        <v>0</v>
      </c>
      <c r="E32" s="17">
        <v>0</v>
      </c>
      <c r="F32" s="17">
        <v>3.2197819999999999</v>
      </c>
      <c r="G32" s="17">
        <v>3.2197819999999999</v>
      </c>
      <c r="H32" s="17">
        <v>0</v>
      </c>
      <c r="I32" s="17">
        <v>0</v>
      </c>
      <c r="J32" s="103">
        <v>3.2197819999999999</v>
      </c>
    </row>
    <row r="33" spans="1:10" x14ac:dyDescent="0.2">
      <c r="A33" s="452" t="s">
        <v>301</v>
      </c>
      <c r="B33" s="453"/>
      <c r="C33" s="15">
        <f>SUM(C19:C32)</f>
        <v>32216.634988999998</v>
      </c>
      <c r="D33" s="15">
        <f t="shared" ref="D33:J33" si="2">SUM(D19:D32)</f>
        <v>0</v>
      </c>
      <c r="E33" s="15">
        <f t="shared" si="2"/>
        <v>46204.712371000001</v>
      </c>
      <c r="F33" s="15">
        <f t="shared" si="2"/>
        <v>78421.347359999971</v>
      </c>
      <c r="G33" s="15">
        <f t="shared" si="2"/>
        <v>32216.634988999998</v>
      </c>
      <c r="H33" s="15">
        <f t="shared" si="2"/>
        <v>0</v>
      </c>
      <c r="I33" s="15">
        <f t="shared" si="2"/>
        <v>46204.712371000001</v>
      </c>
      <c r="J33" s="15">
        <f t="shared" si="2"/>
        <v>78421.347359999971</v>
      </c>
    </row>
    <row r="34" spans="1:10" ht="25.5" x14ac:dyDescent="0.2">
      <c r="A34" s="454" t="s">
        <v>137</v>
      </c>
      <c r="B34" s="18" t="s">
        <v>166</v>
      </c>
      <c r="C34" s="17">
        <v>6782.3303669999996</v>
      </c>
      <c r="D34" s="17">
        <v>0</v>
      </c>
      <c r="E34" s="17">
        <v>24.5</v>
      </c>
      <c r="F34" s="17">
        <v>6806.8303669999996</v>
      </c>
      <c r="G34" s="17">
        <v>6773.8152229999996</v>
      </c>
      <c r="H34" s="17">
        <v>0</v>
      </c>
      <c r="I34" s="17">
        <v>24.5</v>
      </c>
      <c r="J34" s="103">
        <v>6798.3152229999996</v>
      </c>
    </row>
    <row r="35" spans="1:10" x14ac:dyDescent="0.2">
      <c r="A35" s="455"/>
      <c r="B35" s="16" t="s">
        <v>168</v>
      </c>
      <c r="C35" s="14">
        <v>2786.3339500000002</v>
      </c>
      <c r="D35" s="194">
        <v>0</v>
      </c>
      <c r="E35" s="14">
        <v>-2.9306869999999998</v>
      </c>
      <c r="F35" s="14">
        <v>2783.4032630000002</v>
      </c>
      <c r="G35" s="14">
        <v>2786.3339500000002</v>
      </c>
      <c r="H35" s="194">
        <v>0</v>
      </c>
      <c r="I35" s="14">
        <v>-2.9306869999999998</v>
      </c>
      <c r="J35" s="104">
        <v>2783.4032630000002</v>
      </c>
    </row>
    <row r="36" spans="1:10" x14ac:dyDescent="0.2">
      <c r="A36" s="455"/>
      <c r="B36" s="18" t="s">
        <v>547</v>
      </c>
      <c r="C36" s="17">
        <v>2056.6561299999998</v>
      </c>
      <c r="D36" s="17">
        <v>0</v>
      </c>
      <c r="E36" s="17">
        <v>-7.0051420000000002</v>
      </c>
      <c r="F36" s="17">
        <v>2049.6509879999999</v>
      </c>
      <c r="G36" s="17">
        <v>2056.6561299999998</v>
      </c>
      <c r="H36" s="17">
        <v>0</v>
      </c>
      <c r="I36" s="17">
        <v>-7.0051420000000002</v>
      </c>
      <c r="J36" s="103">
        <v>2049.6509879999999</v>
      </c>
    </row>
    <row r="37" spans="1:10" x14ac:dyDescent="0.2">
      <c r="A37" s="455"/>
      <c r="B37" s="18" t="s">
        <v>167</v>
      </c>
      <c r="C37" s="17">
        <v>5250.8497500000003</v>
      </c>
      <c r="D37" s="17">
        <v>0</v>
      </c>
      <c r="E37" s="17">
        <v>-6.3668259999999997</v>
      </c>
      <c r="F37" s="17">
        <v>5244.4829239999999</v>
      </c>
      <c r="G37" s="17">
        <v>5250.8497500000003</v>
      </c>
      <c r="H37" s="17">
        <v>0</v>
      </c>
      <c r="I37" s="17">
        <v>-6.3668259999999997</v>
      </c>
      <c r="J37" s="103">
        <v>5244.4829239999999</v>
      </c>
    </row>
    <row r="38" spans="1:10" x14ac:dyDescent="0.2">
      <c r="A38" s="455"/>
      <c r="B38" s="16" t="s">
        <v>440</v>
      </c>
      <c r="C38" s="14">
        <v>0</v>
      </c>
      <c r="D38" s="194">
        <v>0</v>
      </c>
      <c r="E38" s="14">
        <v>500</v>
      </c>
      <c r="F38" s="14">
        <v>500</v>
      </c>
      <c r="G38" s="14">
        <v>0</v>
      </c>
      <c r="H38" s="194">
        <v>0</v>
      </c>
      <c r="I38" s="14">
        <v>500</v>
      </c>
      <c r="J38" s="104">
        <v>500</v>
      </c>
    </row>
    <row r="39" spans="1:10" ht="25.5" x14ac:dyDescent="0.2">
      <c r="A39" s="456"/>
      <c r="B39" s="18" t="s">
        <v>169</v>
      </c>
      <c r="C39" s="17">
        <v>5387.6616999999997</v>
      </c>
      <c r="D39" s="17">
        <v>0</v>
      </c>
      <c r="E39" s="17">
        <v>-561.69734500000004</v>
      </c>
      <c r="F39" s="17">
        <v>4825.9643550000001</v>
      </c>
      <c r="G39" s="17">
        <v>5386.7719660000002</v>
      </c>
      <c r="H39" s="17">
        <v>0</v>
      </c>
      <c r="I39" s="17">
        <v>-561.69734500000004</v>
      </c>
      <c r="J39" s="103">
        <v>4825.0746209999998</v>
      </c>
    </row>
    <row r="40" spans="1:10" x14ac:dyDescent="0.2">
      <c r="A40" s="452" t="s">
        <v>301</v>
      </c>
      <c r="B40" s="453"/>
      <c r="C40" s="15">
        <f>SUM(C34:C39)</f>
        <v>22263.831897</v>
      </c>
      <c r="D40" s="15">
        <f t="shared" ref="D40:J40" si="3">SUM(D34:D39)</f>
        <v>0</v>
      </c>
      <c r="E40" s="15">
        <f t="shared" si="3"/>
        <v>-53.500000000000057</v>
      </c>
      <c r="F40" s="15">
        <f t="shared" si="3"/>
        <v>22210.331897</v>
      </c>
      <c r="G40" s="15">
        <f t="shared" si="3"/>
        <v>22254.427018999999</v>
      </c>
      <c r="H40" s="15">
        <f t="shared" si="3"/>
        <v>0</v>
      </c>
      <c r="I40" s="15">
        <f t="shared" si="3"/>
        <v>-53.500000000000057</v>
      </c>
      <c r="J40" s="15">
        <f t="shared" si="3"/>
        <v>22200.927018999999</v>
      </c>
    </row>
    <row r="41" spans="1:10" x14ac:dyDescent="0.2">
      <c r="A41" s="454" t="s">
        <v>138</v>
      </c>
      <c r="B41" s="18" t="s">
        <v>171</v>
      </c>
      <c r="C41" s="17">
        <v>3187.5410729999999</v>
      </c>
      <c r="D41" s="17">
        <v>0</v>
      </c>
      <c r="E41" s="17">
        <v>43.846063000000001</v>
      </c>
      <c r="F41" s="17">
        <v>3231.3871359999998</v>
      </c>
      <c r="G41" s="17">
        <v>3187.5410729999999</v>
      </c>
      <c r="H41" s="17">
        <v>0</v>
      </c>
      <c r="I41" s="17">
        <v>43.846063000000001</v>
      </c>
      <c r="J41" s="103">
        <v>3231.3871359999998</v>
      </c>
    </row>
    <row r="42" spans="1:10" x14ac:dyDescent="0.2">
      <c r="A42" s="455"/>
      <c r="B42" s="16" t="s">
        <v>442</v>
      </c>
      <c r="C42" s="14">
        <v>32.5</v>
      </c>
      <c r="D42" s="194">
        <v>0</v>
      </c>
      <c r="E42" s="14">
        <v>0</v>
      </c>
      <c r="F42" s="14">
        <v>32.5</v>
      </c>
      <c r="G42" s="14">
        <v>32.5</v>
      </c>
      <c r="H42" s="194">
        <v>0</v>
      </c>
      <c r="I42" s="14">
        <v>0</v>
      </c>
      <c r="J42" s="104">
        <v>32.5</v>
      </c>
    </row>
    <row r="43" spans="1:10" x14ac:dyDescent="0.2">
      <c r="A43" s="455"/>
      <c r="B43" s="18" t="s">
        <v>441</v>
      </c>
      <c r="C43" s="17">
        <v>190.73810499999999</v>
      </c>
      <c r="D43" s="17">
        <v>0</v>
      </c>
      <c r="E43" s="17">
        <v>0</v>
      </c>
      <c r="F43" s="17">
        <v>190.73810499999999</v>
      </c>
      <c r="G43" s="17">
        <v>190.73810499999999</v>
      </c>
      <c r="H43" s="17">
        <v>0</v>
      </c>
      <c r="I43" s="17">
        <v>0</v>
      </c>
      <c r="J43" s="103">
        <v>190.73810499999999</v>
      </c>
    </row>
    <row r="44" spans="1:10" x14ac:dyDescent="0.2">
      <c r="A44" s="455"/>
      <c r="B44" s="16" t="s">
        <v>173</v>
      </c>
      <c r="C44" s="14">
        <v>4028.8776400000002</v>
      </c>
      <c r="D44" s="194">
        <v>0</v>
      </c>
      <c r="E44" s="14">
        <v>62.660178999999999</v>
      </c>
      <c r="F44" s="14">
        <v>4091.5378190000001</v>
      </c>
      <c r="G44" s="14">
        <v>4028.8776400000002</v>
      </c>
      <c r="H44" s="194">
        <v>0</v>
      </c>
      <c r="I44" s="14">
        <v>62.660178999999999</v>
      </c>
      <c r="J44" s="104">
        <v>4091.5378190000001</v>
      </c>
    </row>
    <row r="45" spans="1:10" x14ac:dyDescent="0.2">
      <c r="A45" s="455"/>
      <c r="B45" s="18" t="s">
        <v>914</v>
      </c>
      <c r="C45" s="17">
        <v>282.31534900000003</v>
      </c>
      <c r="D45" s="17">
        <v>0</v>
      </c>
      <c r="E45" s="17">
        <v>0.33</v>
      </c>
      <c r="F45" s="17">
        <v>282.64534900000001</v>
      </c>
      <c r="G45" s="17">
        <v>282.31534900000003</v>
      </c>
      <c r="H45" s="17">
        <v>0</v>
      </c>
      <c r="I45" s="17">
        <v>0.33</v>
      </c>
      <c r="J45" s="103">
        <v>282.64534900000001</v>
      </c>
    </row>
    <row r="46" spans="1:10" x14ac:dyDescent="0.2">
      <c r="A46" s="455"/>
      <c r="B46" s="16" t="s">
        <v>201</v>
      </c>
      <c r="C46" s="14">
        <v>184.08312799999999</v>
      </c>
      <c r="D46" s="194">
        <v>0</v>
      </c>
      <c r="E46" s="14">
        <v>0</v>
      </c>
      <c r="F46" s="14">
        <v>184.08312799999999</v>
      </c>
      <c r="G46" s="14">
        <v>184.08312799999999</v>
      </c>
      <c r="H46" s="194">
        <v>0</v>
      </c>
      <c r="I46" s="14">
        <v>0</v>
      </c>
      <c r="J46" s="104">
        <v>184.08312799999999</v>
      </c>
    </row>
    <row r="47" spans="1:10" x14ac:dyDescent="0.2">
      <c r="A47" s="456"/>
      <c r="B47" s="18" t="s">
        <v>915</v>
      </c>
      <c r="C47" s="17">
        <v>1190.056139</v>
      </c>
      <c r="D47" s="17">
        <v>0</v>
      </c>
      <c r="E47" s="17">
        <v>9.6999999999999993</v>
      </c>
      <c r="F47" s="17">
        <v>1199.7561390000001</v>
      </c>
      <c r="G47" s="17">
        <v>1190.056139</v>
      </c>
      <c r="H47" s="17">
        <v>0</v>
      </c>
      <c r="I47" s="17">
        <v>9.6999999999999993</v>
      </c>
      <c r="J47" s="103">
        <v>1199.7561390000001</v>
      </c>
    </row>
    <row r="48" spans="1:10" x14ac:dyDescent="0.2">
      <c r="A48" s="452" t="s">
        <v>301</v>
      </c>
      <c r="B48" s="453"/>
      <c r="C48" s="15">
        <f>SUM(C41:C47)</f>
        <v>9096.1114340000004</v>
      </c>
      <c r="D48" s="15">
        <f t="shared" ref="D48:J48" si="4">SUM(D41:D47)</f>
        <v>0</v>
      </c>
      <c r="E48" s="15">
        <f t="shared" si="4"/>
        <v>116.536242</v>
      </c>
      <c r="F48" s="15">
        <f t="shared" si="4"/>
        <v>9212.6476760000005</v>
      </c>
      <c r="G48" s="15">
        <f t="shared" si="4"/>
        <v>9096.1114340000004</v>
      </c>
      <c r="H48" s="15">
        <f t="shared" si="4"/>
        <v>0</v>
      </c>
      <c r="I48" s="15">
        <f t="shared" si="4"/>
        <v>116.536242</v>
      </c>
      <c r="J48" s="15">
        <f t="shared" si="4"/>
        <v>9212.6476760000005</v>
      </c>
    </row>
    <row r="49" spans="1:10" ht="25.5" x14ac:dyDescent="0.2">
      <c r="A49" s="454" t="s">
        <v>139</v>
      </c>
      <c r="B49" s="18" t="s">
        <v>175</v>
      </c>
      <c r="C49" s="17">
        <v>1629.5647630000001</v>
      </c>
      <c r="D49" s="17">
        <v>0</v>
      </c>
      <c r="E49" s="17">
        <v>0</v>
      </c>
      <c r="F49" s="17">
        <v>1629.5647630000001</v>
      </c>
      <c r="G49" s="17">
        <v>1628.9965609999999</v>
      </c>
      <c r="H49" s="17">
        <v>0</v>
      </c>
      <c r="I49" s="17">
        <v>0</v>
      </c>
      <c r="J49" s="103">
        <v>1628.9965609999999</v>
      </c>
    </row>
    <row r="50" spans="1:10" ht="25.5" x14ac:dyDescent="0.2">
      <c r="A50" s="455"/>
      <c r="B50" s="16" t="s">
        <v>182</v>
      </c>
      <c r="C50" s="14">
        <v>7429.0923759999996</v>
      </c>
      <c r="D50" s="194">
        <v>0</v>
      </c>
      <c r="E50" s="14">
        <v>47.159726999999997</v>
      </c>
      <c r="F50" s="14">
        <v>7476.2521029999998</v>
      </c>
      <c r="G50" s="14">
        <v>7435.5923759999996</v>
      </c>
      <c r="H50" s="194">
        <v>0</v>
      </c>
      <c r="I50" s="14">
        <v>47.159726999999997</v>
      </c>
      <c r="J50" s="104">
        <v>7482.7521029999998</v>
      </c>
    </row>
    <row r="51" spans="1:10" x14ac:dyDescent="0.2">
      <c r="A51" s="455"/>
      <c r="B51" s="18" t="s">
        <v>179</v>
      </c>
      <c r="C51" s="17">
        <v>577.77616899999998</v>
      </c>
      <c r="D51" s="17">
        <v>0</v>
      </c>
      <c r="E51" s="17">
        <v>47.196097000000002</v>
      </c>
      <c r="F51" s="17">
        <v>624.97226599999999</v>
      </c>
      <c r="G51" s="17">
        <v>577.08616900000004</v>
      </c>
      <c r="H51" s="17">
        <v>0</v>
      </c>
      <c r="I51" s="17">
        <v>47.196097000000002</v>
      </c>
      <c r="J51" s="103">
        <v>624.28226600000005</v>
      </c>
    </row>
    <row r="52" spans="1:10" ht="25.5" x14ac:dyDescent="0.2">
      <c r="A52" s="455"/>
      <c r="B52" s="16" t="s">
        <v>183</v>
      </c>
      <c r="C52" s="14">
        <v>449.15776</v>
      </c>
      <c r="D52" s="194">
        <v>0</v>
      </c>
      <c r="E52" s="14">
        <v>-3.5</v>
      </c>
      <c r="F52" s="14">
        <v>445.65776</v>
      </c>
      <c r="G52" s="14">
        <v>449.15776</v>
      </c>
      <c r="H52" s="194">
        <v>0</v>
      </c>
      <c r="I52" s="14">
        <v>-3.5</v>
      </c>
      <c r="J52" s="104">
        <v>445.65776</v>
      </c>
    </row>
    <row r="53" spans="1:10" x14ac:dyDescent="0.2">
      <c r="A53" s="455"/>
      <c r="B53" s="18" t="s">
        <v>248</v>
      </c>
      <c r="C53" s="17">
        <v>872.02784799999995</v>
      </c>
      <c r="D53" s="17">
        <v>0</v>
      </c>
      <c r="E53" s="17">
        <v>0</v>
      </c>
      <c r="F53" s="17">
        <v>872.02784799999995</v>
      </c>
      <c r="G53" s="17">
        <v>872.02784799999995</v>
      </c>
      <c r="H53" s="17">
        <v>0</v>
      </c>
      <c r="I53" s="17">
        <v>0</v>
      </c>
      <c r="J53" s="103">
        <v>872.02784799999995</v>
      </c>
    </row>
    <row r="54" spans="1:10" x14ac:dyDescent="0.2">
      <c r="A54" s="455"/>
      <c r="B54" s="16" t="s">
        <v>176</v>
      </c>
      <c r="C54" s="14">
        <v>829.543588</v>
      </c>
      <c r="D54" s="194">
        <v>0</v>
      </c>
      <c r="E54" s="14">
        <v>12.987788</v>
      </c>
      <c r="F54" s="14">
        <v>842.53137600000002</v>
      </c>
      <c r="G54" s="14">
        <v>799.83601999999996</v>
      </c>
      <c r="H54" s="194">
        <v>0</v>
      </c>
      <c r="I54" s="14">
        <v>12.987788</v>
      </c>
      <c r="J54" s="104">
        <v>812.82380799999999</v>
      </c>
    </row>
    <row r="55" spans="1:10" x14ac:dyDescent="0.2">
      <c r="A55" s="452" t="s">
        <v>301</v>
      </c>
      <c r="B55" s="453"/>
      <c r="C55" s="15">
        <f>SUM(C49:C54)</f>
        <v>11787.162504</v>
      </c>
      <c r="D55" s="15">
        <f t="shared" ref="D55:J55" si="5">SUM(D49:D54)</f>
        <v>0</v>
      </c>
      <c r="E55" s="15">
        <f t="shared" si="5"/>
        <v>103.84361199999999</v>
      </c>
      <c r="F55" s="15">
        <f t="shared" si="5"/>
        <v>11891.006116</v>
      </c>
      <c r="G55" s="15">
        <f t="shared" si="5"/>
        <v>11762.696734000001</v>
      </c>
      <c r="H55" s="15">
        <f t="shared" si="5"/>
        <v>0</v>
      </c>
      <c r="I55" s="15">
        <f t="shared" si="5"/>
        <v>103.84361199999999</v>
      </c>
      <c r="J55" s="15">
        <f t="shared" si="5"/>
        <v>11866.540345999998</v>
      </c>
    </row>
    <row r="56" spans="1:10" x14ac:dyDescent="0.2">
      <c r="A56" s="454" t="s">
        <v>140</v>
      </c>
      <c r="B56" s="18" t="s">
        <v>245</v>
      </c>
      <c r="C56" s="17">
        <v>4.9213870000000002</v>
      </c>
      <c r="D56" s="17">
        <v>0</v>
      </c>
      <c r="E56" s="17">
        <v>7.1770000000000002E-3</v>
      </c>
      <c r="F56" s="17">
        <v>4.9285639999999997</v>
      </c>
      <c r="G56" s="17">
        <v>4.9213870000000002</v>
      </c>
      <c r="H56" s="17">
        <v>0</v>
      </c>
      <c r="I56" s="17">
        <v>7.1770000000000002E-3</v>
      </c>
      <c r="J56" s="103">
        <v>4.9285639999999997</v>
      </c>
    </row>
    <row r="57" spans="1:10" x14ac:dyDescent="0.2">
      <c r="A57" s="455"/>
      <c r="B57" s="16" t="s">
        <v>916</v>
      </c>
      <c r="C57" s="14">
        <v>390.71384399999999</v>
      </c>
      <c r="D57" s="194">
        <v>0</v>
      </c>
      <c r="E57" s="14">
        <v>0</v>
      </c>
      <c r="F57" s="14">
        <v>390.71384399999999</v>
      </c>
      <c r="G57" s="14">
        <v>390.71384399999999</v>
      </c>
      <c r="H57" s="194">
        <v>0</v>
      </c>
      <c r="I57" s="14">
        <v>0</v>
      </c>
      <c r="J57" s="104">
        <v>390.71384399999999</v>
      </c>
    </row>
    <row r="58" spans="1:10" x14ac:dyDescent="0.2">
      <c r="A58" s="455"/>
      <c r="B58" s="18" t="s">
        <v>177</v>
      </c>
      <c r="C58" s="17">
        <v>2717.8338549999999</v>
      </c>
      <c r="D58" s="17">
        <v>0</v>
      </c>
      <c r="E58" s="17">
        <v>34.560875000000003</v>
      </c>
      <c r="F58" s="17">
        <v>2752.39473</v>
      </c>
      <c r="G58" s="17">
        <v>2717.8338549999999</v>
      </c>
      <c r="H58" s="17">
        <v>0</v>
      </c>
      <c r="I58" s="17">
        <v>34.560875000000003</v>
      </c>
      <c r="J58" s="103">
        <v>2752.39473</v>
      </c>
    </row>
    <row r="59" spans="1:10" x14ac:dyDescent="0.2">
      <c r="A59" s="455"/>
      <c r="B59" s="16" t="s">
        <v>257</v>
      </c>
      <c r="C59" s="14">
        <v>500.57081499999998</v>
      </c>
      <c r="D59" s="194">
        <v>0</v>
      </c>
      <c r="E59" s="14">
        <v>2</v>
      </c>
      <c r="F59" s="14">
        <v>502.57081499999998</v>
      </c>
      <c r="G59" s="14">
        <v>500.57081499999998</v>
      </c>
      <c r="H59" s="194">
        <v>0</v>
      </c>
      <c r="I59" s="14">
        <v>2</v>
      </c>
      <c r="J59" s="104">
        <v>502.57081499999998</v>
      </c>
    </row>
    <row r="60" spans="1:10" x14ac:dyDescent="0.2">
      <c r="A60" s="452" t="s">
        <v>301</v>
      </c>
      <c r="B60" s="453"/>
      <c r="C60" s="15">
        <f>SUM(C56:C59)</f>
        <v>3614.0399010000001</v>
      </c>
      <c r="D60" s="15">
        <f t="shared" ref="D60:J60" si="6">SUM(D56:D59)</f>
        <v>0</v>
      </c>
      <c r="E60" s="15">
        <f t="shared" si="6"/>
        <v>36.568052000000002</v>
      </c>
      <c r="F60" s="15">
        <f t="shared" si="6"/>
        <v>3650.6079530000002</v>
      </c>
      <c r="G60" s="15">
        <f t="shared" si="6"/>
        <v>3614.0399010000001</v>
      </c>
      <c r="H60" s="15">
        <f t="shared" si="6"/>
        <v>0</v>
      </c>
      <c r="I60" s="15">
        <f t="shared" si="6"/>
        <v>36.568052000000002</v>
      </c>
      <c r="J60" s="15">
        <f t="shared" si="6"/>
        <v>3650.6079530000002</v>
      </c>
    </row>
    <row r="61" spans="1:10" ht="25.5" x14ac:dyDescent="0.2">
      <c r="A61" s="454" t="s">
        <v>141</v>
      </c>
      <c r="B61" s="18" t="s">
        <v>917</v>
      </c>
      <c r="C61" s="17">
        <v>425.71988700000003</v>
      </c>
      <c r="D61" s="17">
        <v>0</v>
      </c>
      <c r="E61" s="17">
        <v>28.318999999999999</v>
      </c>
      <c r="F61" s="17">
        <v>454.03888699999999</v>
      </c>
      <c r="G61" s="17">
        <v>425.71988700000003</v>
      </c>
      <c r="H61" s="17">
        <v>0</v>
      </c>
      <c r="I61" s="17">
        <v>28.318999999999999</v>
      </c>
      <c r="J61" s="103">
        <v>454.03888699999999</v>
      </c>
    </row>
    <row r="62" spans="1:10" x14ac:dyDescent="0.2">
      <c r="A62" s="455"/>
      <c r="B62" s="18" t="s">
        <v>202</v>
      </c>
      <c r="C62" s="17">
        <v>525.63313200000005</v>
      </c>
      <c r="D62" s="17">
        <v>0</v>
      </c>
      <c r="E62" s="17">
        <v>95</v>
      </c>
      <c r="F62" s="17">
        <v>620.63313200000005</v>
      </c>
      <c r="G62" s="17">
        <v>525.63313200000005</v>
      </c>
      <c r="H62" s="17">
        <v>0</v>
      </c>
      <c r="I62" s="17">
        <v>95</v>
      </c>
      <c r="J62" s="103">
        <v>620.63313200000005</v>
      </c>
    </row>
    <row r="63" spans="1:10" ht="25.5" x14ac:dyDescent="0.2">
      <c r="A63" s="455"/>
      <c r="B63" s="16" t="s">
        <v>172</v>
      </c>
      <c r="C63" s="14">
        <v>42.626126999999997</v>
      </c>
      <c r="D63" s="194">
        <v>0</v>
      </c>
      <c r="E63" s="14">
        <v>2</v>
      </c>
      <c r="F63" s="14">
        <v>44.626126999999997</v>
      </c>
      <c r="G63" s="14">
        <v>42.626126999999997</v>
      </c>
      <c r="H63" s="194">
        <v>0</v>
      </c>
      <c r="I63" s="14">
        <v>2</v>
      </c>
      <c r="J63" s="104">
        <v>44.626126999999997</v>
      </c>
    </row>
    <row r="64" spans="1:10" x14ac:dyDescent="0.2">
      <c r="A64" s="452" t="s">
        <v>301</v>
      </c>
      <c r="B64" s="453"/>
      <c r="C64" s="15">
        <f>SUM(C61:C63)</f>
        <v>993.97914600000013</v>
      </c>
      <c r="D64" s="15">
        <f t="shared" ref="D64:J64" si="7">SUM(D61:D63)</f>
        <v>0</v>
      </c>
      <c r="E64" s="15">
        <f t="shared" si="7"/>
        <v>125.319</v>
      </c>
      <c r="F64" s="15">
        <f t="shared" si="7"/>
        <v>1119.2981460000001</v>
      </c>
      <c r="G64" s="15">
        <f t="shared" si="7"/>
        <v>993.97914600000013</v>
      </c>
      <c r="H64" s="15">
        <f t="shared" si="7"/>
        <v>0</v>
      </c>
      <c r="I64" s="15">
        <f t="shared" si="7"/>
        <v>125.319</v>
      </c>
      <c r="J64" s="15">
        <f t="shared" si="7"/>
        <v>1119.2981460000001</v>
      </c>
    </row>
    <row r="65" spans="1:10" ht="25.5" x14ac:dyDescent="0.2">
      <c r="A65" s="454" t="s">
        <v>142</v>
      </c>
      <c r="B65" s="18" t="s">
        <v>588</v>
      </c>
      <c r="C65" s="17">
        <v>288.54505</v>
      </c>
      <c r="D65" s="17">
        <v>0</v>
      </c>
      <c r="E65" s="17">
        <v>-7.4999999999999997E-2</v>
      </c>
      <c r="F65" s="17">
        <v>288.47005000000001</v>
      </c>
      <c r="G65" s="17">
        <v>288.54505</v>
      </c>
      <c r="H65" s="17">
        <v>0</v>
      </c>
      <c r="I65" s="17">
        <v>-7.4999999999999997E-2</v>
      </c>
      <c r="J65" s="103">
        <v>288.47005000000001</v>
      </c>
    </row>
    <row r="66" spans="1:10" ht="25.5" x14ac:dyDescent="0.2">
      <c r="A66" s="455"/>
      <c r="B66" s="16" t="s">
        <v>587</v>
      </c>
      <c r="C66" s="14">
        <v>100.184333</v>
      </c>
      <c r="D66" s="194">
        <v>0</v>
      </c>
      <c r="E66" s="14">
        <v>0</v>
      </c>
      <c r="F66" s="14">
        <v>100.184333</v>
      </c>
      <c r="G66" s="14">
        <v>100.184333</v>
      </c>
      <c r="H66" s="194">
        <v>0</v>
      </c>
      <c r="I66" s="14">
        <v>0</v>
      </c>
      <c r="J66" s="104">
        <v>100.184333</v>
      </c>
    </row>
    <row r="67" spans="1:10" ht="38.25" x14ac:dyDescent="0.2">
      <c r="A67" s="456"/>
      <c r="B67" s="18" t="s">
        <v>443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03">
        <v>0</v>
      </c>
    </row>
    <row r="68" spans="1:10" x14ac:dyDescent="0.2">
      <c r="A68" s="452" t="s">
        <v>301</v>
      </c>
      <c r="B68" s="453"/>
      <c r="C68" s="15">
        <f>SUM(C65:C67)</f>
        <v>388.72938299999998</v>
      </c>
      <c r="D68" s="15">
        <f t="shared" ref="D68:J68" si="8">SUM(D65:D67)</f>
        <v>0</v>
      </c>
      <c r="E68" s="15">
        <f t="shared" si="8"/>
        <v>-7.4999999999999997E-2</v>
      </c>
      <c r="F68" s="15">
        <f t="shared" si="8"/>
        <v>388.654383</v>
      </c>
      <c r="G68" s="15">
        <f t="shared" si="8"/>
        <v>388.72938299999998</v>
      </c>
      <c r="H68" s="15">
        <f t="shared" si="8"/>
        <v>0</v>
      </c>
      <c r="I68" s="15">
        <f t="shared" si="8"/>
        <v>-7.4999999999999997E-2</v>
      </c>
      <c r="J68" s="15">
        <f t="shared" si="8"/>
        <v>388.654383</v>
      </c>
    </row>
    <row r="69" spans="1:10" ht="38.25" x14ac:dyDescent="0.2">
      <c r="A69" s="454" t="s">
        <v>911</v>
      </c>
      <c r="B69" s="18" t="s">
        <v>590</v>
      </c>
      <c r="C69" s="17">
        <v>3.1292460000000002</v>
      </c>
      <c r="D69" s="17">
        <v>0</v>
      </c>
      <c r="E69" s="17">
        <v>0</v>
      </c>
      <c r="F69" s="17">
        <v>3.1292460000000002</v>
      </c>
      <c r="G69" s="17">
        <v>3.1292460000000002</v>
      </c>
      <c r="H69" s="17">
        <v>0</v>
      </c>
      <c r="I69" s="17">
        <v>0</v>
      </c>
      <c r="J69" s="103">
        <v>3.1292460000000002</v>
      </c>
    </row>
    <row r="70" spans="1:10" x14ac:dyDescent="0.2">
      <c r="A70" s="455"/>
      <c r="B70" s="16" t="s">
        <v>203</v>
      </c>
      <c r="C70" s="14">
        <v>5601.7891959999997</v>
      </c>
      <c r="D70" s="194">
        <v>0</v>
      </c>
      <c r="E70" s="14">
        <v>1286</v>
      </c>
      <c r="F70" s="14">
        <v>6887.7891959999997</v>
      </c>
      <c r="G70" s="14">
        <v>5601.7891959999997</v>
      </c>
      <c r="H70" s="194">
        <v>0</v>
      </c>
      <c r="I70" s="14">
        <v>1286</v>
      </c>
      <c r="J70" s="104">
        <v>6887.7891959999997</v>
      </c>
    </row>
    <row r="71" spans="1:10" x14ac:dyDescent="0.2">
      <c r="A71" s="455"/>
      <c r="B71" s="18" t="s">
        <v>266</v>
      </c>
      <c r="C71" s="17">
        <v>265.094829</v>
      </c>
      <c r="D71" s="17">
        <v>0</v>
      </c>
      <c r="E71" s="17">
        <v>140</v>
      </c>
      <c r="F71" s="17">
        <v>405.094829</v>
      </c>
      <c r="G71" s="17">
        <v>12765.094829</v>
      </c>
      <c r="H71" s="17">
        <v>0</v>
      </c>
      <c r="I71" s="17">
        <v>140</v>
      </c>
      <c r="J71" s="103">
        <v>12905.094829</v>
      </c>
    </row>
    <row r="72" spans="1:10" x14ac:dyDescent="0.2">
      <c r="A72" s="455"/>
      <c r="B72" s="18" t="s">
        <v>918</v>
      </c>
      <c r="C72" s="17">
        <v>19976.464866999999</v>
      </c>
      <c r="D72" s="17">
        <v>7.1</v>
      </c>
      <c r="E72" s="17">
        <v>109.5</v>
      </c>
      <c r="F72" s="17">
        <v>20093.064867000001</v>
      </c>
      <c r="G72" s="17">
        <v>19976.464866999999</v>
      </c>
      <c r="H72" s="17">
        <v>7.1</v>
      </c>
      <c r="I72" s="17">
        <v>109.5</v>
      </c>
      <c r="J72" s="103">
        <v>20093.064867000001</v>
      </c>
    </row>
    <row r="73" spans="1:10" ht="25.5" x14ac:dyDescent="0.2">
      <c r="A73" s="455"/>
      <c r="B73" s="16" t="s">
        <v>919</v>
      </c>
      <c r="C73" s="14">
        <v>72.977132999999995</v>
      </c>
      <c r="D73" s="194">
        <v>0</v>
      </c>
      <c r="E73" s="14">
        <v>-0.23749999999999999</v>
      </c>
      <c r="F73" s="14">
        <v>72.739632999999998</v>
      </c>
      <c r="G73" s="14">
        <v>72.977132999999995</v>
      </c>
      <c r="H73" s="194">
        <v>0</v>
      </c>
      <c r="I73" s="14">
        <v>-0.23749999999999999</v>
      </c>
      <c r="J73" s="104">
        <v>72.739632999999998</v>
      </c>
    </row>
    <row r="74" spans="1:10" ht="38.25" x14ac:dyDescent="0.2">
      <c r="A74" s="455"/>
      <c r="B74" s="18" t="s">
        <v>920</v>
      </c>
      <c r="C74" s="17">
        <v>2095.64336</v>
      </c>
      <c r="D74" s="17">
        <v>0</v>
      </c>
      <c r="E74" s="17">
        <v>-830.76499999999999</v>
      </c>
      <c r="F74" s="17">
        <v>1264.8783599999999</v>
      </c>
      <c r="G74" s="17">
        <v>2142.2577590000001</v>
      </c>
      <c r="H74" s="17">
        <v>0</v>
      </c>
      <c r="I74" s="17">
        <v>-830.76499999999999</v>
      </c>
      <c r="J74" s="103">
        <v>1311.492759</v>
      </c>
    </row>
    <row r="75" spans="1:10" ht="25.5" x14ac:dyDescent="0.2">
      <c r="A75" s="456"/>
      <c r="B75" s="18" t="s">
        <v>589</v>
      </c>
      <c r="C75" s="17">
        <v>23.801309</v>
      </c>
      <c r="D75" s="17">
        <v>0</v>
      </c>
      <c r="E75" s="17">
        <v>0.58699999999999997</v>
      </c>
      <c r="F75" s="17">
        <v>24.388309</v>
      </c>
      <c r="G75" s="17">
        <v>23.801309</v>
      </c>
      <c r="H75" s="17">
        <v>0</v>
      </c>
      <c r="I75" s="17">
        <v>0.58699999999999997</v>
      </c>
      <c r="J75" s="103">
        <v>24.388309</v>
      </c>
    </row>
    <row r="76" spans="1:10" x14ac:dyDescent="0.2">
      <c r="A76" s="452" t="s">
        <v>301</v>
      </c>
      <c r="B76" s="453"/>
      <c r="C76" s="15">
        <f>SUM(C69:C75)</f>
        <v>28038.899939999999</v>
      </c>
      <c r="D76" s="15">
        <f t="shared" ref="D76:J76" si="9">SUM(D69:D75)</f>
        <v>7.1</v>
      </c>
      <c r="E76" s="15">
        <f t="shared" si="9"/>
        <v>705.08450000000005</v>
      </c>
      <c r="F76" s="15">
        <f t="shared" si="9"/>
        <v>28751.084440000002</v>
      </c>
      <c r="G76" s="15">
        <f t="shared" si="9"/>
        <v>40585.514339000001</v>
      </c>
      <c r="H76" s="15">
        <f t="shared" si="9"/>
        <v>7.1</v>
      </c>
      <c r="I76" s="15">
        <f t="shared" si="9"/>
        <v>705.08450000000005</v>
      </c>
      <c r="J76" s="15">
        <f t="shared" si="9"/>
        <v>41297.698838999997</v>
      </c>
    </row>
    <row r="77" spans="1:10" ht="25.5" x14ac:dyDescent="0.2">
      <c r="A77" s="105" t="s">
        <v>144</v>
      </c>
      <c r="B77" s="18" t="s">
        <v>204</v>
      </c>
      <c r="C77" s="17">
        <v>42.334293000000002</v>
      </c>
      <c r="D77" s="17">
        <v>0</v>
      </c>
      <c r="E77" s="17">
        <v>0</v>
      </c>
      <c r="F77" s="17">
        <v>42.334293000000002</v>
      </c>
      <c r="G77" s="17">
        <v>42.334293000000002</v>
      </c>
      <c r="H77" s="17">
        <v>0</v>
      </c>
      <c r="I77" s="17">
        <v>0</v>
      </c>
      <c r="J77" s="103">
        <v>42.334293000000002</v>
      </c>
    </row>
    <row r="78" spans="1:10" x14ac:dyDescent="0.2">
      <c r="A78" s="452" t="s">
        <v>301</v>
      </c>
      <c r="B78" s="453"/>
      <c r="C78" s="15">
        <v>42.334293000000002</v>
      </c>
      <c r="D78" s="15">
        <v>0</v>
      </c>
      <c r="E78" s="15">
        <v>0</v>
      </c>
      <c r="F78" s="15">
        <v>42.334293000000002</v>
      </c>
      <c r="G78" s="15">
        <v>42.334293000000002</v>
      </c>
      <c r="H78" s="15">
        <v>0</v>
      </c>
      <c r="I78" s="15">
        <v>0</v>
      </c>
      <c r="J78" s="15">
        <v>42.334293000000002</v>
      </c>
    </row>
    <row r="79" spans="1:10" ht="12.75" customHeight="1" x14ac:dyDescent="0.2">
      <c r="A79" s="454" t="s">
        <v>912</v>
      </c>
      <c r="B79" s="18" t="s">
        <v>205</v>
      </c>
      <c r="C79" s="17">
        <v>276.29713099999998</v>
      </c>
      <c r="D79" s="17">
        <v>0</v>
      </c>
      <c r="E79" s="17">
        <v>53.5</v>
      </c>
      <c r="F79" s="17">
        <v>329.79713099999998</v>
      </c>
      <c r="G79" s="17">
        <v>275.94713100000001</v>
      </c>
      <c r="H79" s="17">
        <v>0</v>
      </c>
      <c r="I79" s="17">
        <v>53.5</v>
      </c>
      <c r="J79" s="103">
        <v>329.44713100000001</v>
      </c>
    </row>
    <row r="80" spans="1:10" ht="25.5" x14ac:dyDescent="0.2">
      <c r="A80" s="455"/>
      <c r="B80" s="18" t="s">
        <v>207</v>
      </c>
      <c r="C80" s="17">
        <v>694.84848699999998</v>
      </c>
      <c r="D80" s="17">
        <v>0</v>
      </c>
      <c r="E80" s="17">
        <v>59</v>
      </c>
      <c r="F80" s="17">
        <v>753.84848699999998</v>
      </c>
      <c r="G80" s="17">
        <v>694.76491799999997</v>
      </c>
      <c r="H80" s="17">
        <v>0</v>
      </c>
      <c r="I80" s="17">
        <v>59</v>
      </c>
      <c r="J80" s="103">
        <v>753.76491799999997</v>
      </c>
    </row>
    <row r="81" spans="1:10" x14ac:dyDescent="0.2">
      <c r="A81" s="455"/>
      <c r="B81" s="18" t="s">
        <v>254</v>
      </c>
      <c r="C81" s="17">
        <v>4554.8436119999997</v>
      </c>
      <c r="D81" s="17">
        <v>0</v>
      </c>
      <c r="E81" s="17">
        <v>-1096.0937220000001</v>
      </c>
      <c r="F81" s="17">
        <v>3458.7498900000001</v>
      </c>
      <c r="G81" s="17">
        <v>4554.8436119999997</v>
      </c>
      <c r="H81" s="17">
        <v>0</v>
      </c>
      <c r="I81" s="17">
        <v>-1096.0937220000001</v>
      </c>
      <c r="J81" s="103">
        <v>3458.7498900000001</v>
      </c>
    </row>
    <row r="82" spans="1:10" x14ac:dyDescent="0.2">
      <c r="A82" s="455"/>
      <c r="B82" s="18" t="s">
        <v>206</v>
      </c>
      <c r="C82" s="17">
        <v>55.679053000000003</v>
      </c>
      <c r="D82" s="17">
        <v>0</v>
      </c>
      <c r="E82" s="17">
        <v>0</v>
      </c>
      <c r="F82" s="17">
        <v>55.679053000000003</v>
      </c>
      <c r="G82" s="17">
        <v>55.679053000000003</v>
      </c>
      <c r="H82" s="17">
        <v>0</v>
      </c>
      <c r="I82" s="17">
        <v>0</v>
      </c>
      <c r="J82" s="103">
        <v>55.679053000000003</v>
      </c>
    </row>
    <row r="83" spans="1:10" x14ac:dyDescent="0.2">
      <c r="A83" s="455"/>
      <c r="B83" s="18" t="s">
        <v>922</v>
      </c>
      <c r="C83" s="17">
        <v>6615.9026459999995</v>
      </c>
      <c r="D83" s="17">
        <v>0</v>
      </c>
      <c r="E83" s="17">
        <v>29</v>
      </c>
      <c r="F83" s="17">
        <v>6644.9026459999995</v>
      </c>
      <c r="G83" s="17">
        <v>6615.9026459999995</v>
      </c>
      <c r="H83" s="17">
        <v>0</v>
      </c>
      <c r="I83" s="17">
        <v>29</v>
      </c>
      <c r="J83" s="103">
        <v>6644.9026459999995</v>
      </c>
    </row>
    <row r="84" spans="1:10" x14ac:dyDescent="0.2">
      <c r="A84" s="455"/>
      <c r="B84" s="18" t="s">
        <v>923</v>
      </c>
      <c r="C84" s="17">
        <v>263.83763099999999</v>
      </c>
      <c r="D84" s="17">
        <v>0</v>
      </c>
      <c r="E84" s="17">
        <v>4.95</v>
      </c>
      <c r="F84" s="17">
        <v>268.78763099999998</v>
      </c>
      <c r="G84" s="17">
        <v>248.275871</v>
      </c>
      <c r="H84" s="17">
        <v>0</v>
      </c>
      <c r="I84" s="17">
        <v>4.95</v>
      </c>
      <c r="J84" s="103">
        <v>253.22587100000001</v>
      </c>
    </row>
    <row r="85" spans="1:10" ht="25.5" x14ac:dyDescent="0.2">
      <c r="A85" s="456"/>
      <c r="B85" s="18" t="s">
        <v>208</v>
      </c>
      <c r="C85" s="17">
        <v>427.27181100000001</v>
      </c>
      <c r="D85" s="17">
        <v>0</v>
      </c>
      <c r="E85" s="17">
        <v>23.5</v>
      </c>
      <c r="F85" s="17">
        <v>450.77181100000001</v>
      </c>
      <c r="G85" s="17">
        <v>427.27178099999998</v>
      </c>
      <c r="H85" s="17">
        <v>0</v>
      </c>
      <c r="I85" s="17">
        <v>23.5</v>
      </c>
      <c r="J85" s="103">
        <v>450.77178099999998</v>
      </c>
    </row>
    <row r="86" spans="1:10" x14ac:dyDescent="0.2">
      <c r="A86" s="452" t="s">
        <v>301</v>
      </c>
      <c r="B86" s="453"/>
      <c r="C86" s="15">
        <f>SUM(C79:C85)</f>
        <v>12888.680370999999</v>
      </c>
      <c r="D86" s="15">
        <f t="shared" ref="D86:J86" si="10">SUM(D79:D85)</f>
        <v>0</v>
      </c>
      <c r="E86" s="15">
        <f t="shared" si="10"/>
        <v>-926.14372200000003</v>
      </c>
      <c r="F86" s="15">
        <f t="shared" si="10"/>
        <v>11962.536649</v>
      </c>
      <c r="G86" s="15">
        <f t="shared" si="10"/>
        <v>12872.685011999998</v>
      </c>
      <c r="H86" s="15">
        <f t="shared" si="10"/>
        <v>0</v>
      </c>
      <c r="I86" s="15">
        <f t="shared" si="10"/>
        <v>-926.14372200000003</v>
      </c>
      <c r="J86" s="15">
        <f t="shared" si="10"/>
        <v>11946.541289999999</v>
      </c>
    </row>
    <row r="87" spans="1:10" ht="25.5" x14ac:dyDescent="0.2">
      <c r="A87" s="458" t="s">
        <v>146</v>
      </c>
      <c r="B87" s="18" t="s">
        <v>615</v>
      </c>
      <c r="C87" s="17">
        <v>815.59122600000001</v>
      </c>
      <c r="D87" s="17">
        <v>0</v>
      </c>
      <c r="E87" s="17">
        <v>61</v>
      </c>
      <c r="F87" s="17">
        <v>876.59122600000001</v>
      </c>
      <c r="G87" s="17">
        <v>813.75389099999995</v>
      </c>
      <c r="H87" s="17">
        <v>0</v>
      </c>
      <c r="I87" s="17">
        <v>61</v>
      </c>
      <c r="J87" s="103">
        <v>874.75389099999995</v>
      </c>
    </row>
    <row r="88" spans="1:10" x14ac:dyDescent="0.2">
      <c r="A88" s="455"/>
      <c r="B88" s="18" t="s">
        <v>262</v>
      </c>
      <c r="C88" s="17">
        <v>1405</v>
      </c>
      <c r="D88" s="17">
        <v>0</v>
      </c>
      <c r="E88" s="17">
        <v>100</v>
      </c>
      <c r="F88" s="17">
        <v>1505</v>
      </c>
      <c r="G88" s="17">
        <v>1405</v>
      </c>
      <c r="H88" s="17">
        <v>0</v>
      </c>
      <c r="I88" s="17">
        <v>100</v>
      </c>
      <c r="J88" s="103">
        <v>1505</v>
      </c>
    </row>
    <row r="89" spans="1:10" ht="25.5" x14ac:dyDescent="0.2">
      <c r="A89" s="455"/>
      <c r="B89" s="18" t="s">
        <v>616</v>
      </c>
      <c r="C89" s="17">
        <v>2575.2061269999999</v>
      </c>
      <c r="D89" s="17">
        <v>0</v>
      </c>
      <c r="E89" s="17">
        <v>153.29</v>
      </c>
      <c r="F89" s="17">
        <v>2728.4961269999999</v>
      </c>
      <c r="G89" s="17">
        <v>2124.2553830000002</v>
      </c>
      <c r="H89" s="17">
        <v>0</v>
      </c>
      <c r="I89" s="17">
        <v>153.29</v>
      </c>
      <c r="J89" s="103">
        <v>2277.5453830000001</v>
      </c>
    </row>
    <row r="90" spans="1:10" ht="25.5" x14ac:dyDescent="0.2">
      <c r="A90" s="455"/>
      <c r="B90" s="18" t="s">
        <v>210</v>
      </c>
      <c r="C90" s="17">
        <v>5.5809340000000001</v>
      </c>
      <c r="D90" s="17">
        <v>0</v>
      </c>
      <c r="E90" s="17">
        <v>0</v>
      </c>
      <c r="F90" s="17">
        <v>5.5809340000000001</v>
      </c>
      <c r="G90" s="17">
        <v>5.144838</v>
      </c>
      <c r="H90" s="17">
        <v>0</v>
      </c>
      <c r="I90" s="17">
        <v>0</v>
      </c>
      <c r="J90" s="103">
        <v>5.144838</v>
      </c>
    </row>
    <row r="91" spans="1:10" x14ac:dyDescent="0.2">
      <c r="A91" s="456"/>
      <c r="B91" s="18" t="s">
        <v>209</v>
      </c>
      <c r="C91" s="17">
        <v>147.788366</v>
      </c>
      <c r="D91" s="17">
        <v>0</v>
      </c>
      <c r="E91" s="17">
        <v>0</v>
      </c>
      <c r="F91" s="17">
        <v>147.788366</v>
      </c>
      <c r="G91" s="17">
        <v>147.6901</v>
      </c>
      <c r="H91" s="17">
        <v>0</v>
      </c>
      <c r="I91" s="17">
        <v>0</v>
      </c>
      <c r="J91" s="103">
        <v>147.6901</v>
      </c>
    </row>
    <row r="92" spans="1:10" x14ac:dyDescent="0.2">
      <c r="A92" s="452" t="s">
        <v>301</v>
      </c>
      <c r="B92" s="453"/>
      <c r="C92" s="15">
        <f>SUM(C87:C91)</f>
        <v>4949.1666529999993</v>
      </c>
      <c r="D92" s="15">
        <f t="shared" ref="D92:J92" si="11">SUM(D87:D91)</f>
        <v>0</v>
      </c>
      <c r="E92" s="15">
        <f t="shared" si="11"/>
        <v>314.28999999999996</v>
      </c>
      <c r="F92" s="15">
        <f t="shared" si="11"/>
        <v>5263.4566529999993</v>
      </c>
      <c r="G92" s="15">
        <f t="shared" si="11"/>
        <v>4495.844212</v>
      </c>
      <c r="H92" s="15">
        <f t="shared" si="11"/>
        <v>0</v>
      </c>
      <c r="I92" s="15">
        <f t="shared" si="11"/>
        <v>314.28999999999996</v>
      </c>
      <c r="J92" s="15">
        <f t="shared" si="11"/>
        <v>4810.1342119999999</v>
      </c>
    </row>
    <row r="93" spans="1:10" ht="25.5" x14ac:dyDescent="0.2">
      <c r="A93" s="454" t="s">
        <v>147</v>
      </c>
      <c r="B93" s="18" t="s">
        <v>924</v>
      </c>
      <c r="C93" s="17">
        <v>37.454331000000003</v>
      </c>
      <c r="D93" s="17">
        <v>0</v>
      </c>
      <c r="E93" s="17">
        <v>-0.33200000000000002</v>
      </c>
      <c r="F93" s="17">
        <v>37.122331000000003</v>
      </c>
      <c r="G93" s="17">
        <v>37.454331000000003</v>
      </c>
      <c r="H93" s="17">
        <v>0</v>
      </c>
      <c r="I93" s="17">
        <v>-0.33200000000000002</v>
      </c>
      <c r="J93" s="103">
        <v>37.122331000000003</v>
      </c>
    </row>
    <row r="94" spans="1:10" ht="25.5" x14ac:dyDescent="0.2">
      <c r="A94" s="455"/>
      <c r="B94" s="18" t="s">
        <v>591</v>
      </c>
      <c r="C94" s="17">
        <v>9.7596980000000002</v>
      </c>
      <c r="D94" s="17">
        <v>0</v>
      </c>
      <c r="E94" s="17">
        <v>-0.13800000000000001</v>
      </c>
      <c r="F94" s="17">
        <v>9.6216980000000003</v>
      </c>
      <c r="G94" s="17">
        <v>9.7596980000000002</v>
      </c>
      <c r="H94" s="17">
        <v>0</v>
      </c>
      <c r="I94" s="17">
        <v>-0.13800000000000001</v>
      </c>
      <c r="J94" s="103">
        <v>9.6216980000000003</v>
      </c>
    </row>
    <row r="95" spans="1:10" ht="25.5" x14ac:dyDescent="0.2">
      <c r="A95" s="455"/>
      <c r="B95" s="18" t="s">
        <v>211</v>
      </c>
      <c r="C95" s="17">
        <v>81.971271000000002</v>
      </c>
      <c r="D95" s="17">
        <v>0</v>
      </c>
      <c r="E95" s="17">
        <v>0</v>
      </c>
      <c r="F95" s="17">
        <v>81.971271000000002</v>
      </c>
      <c r="G95" s="17">
        <v>81.971271000000002</v>
      </c>
      <c r="H95" s="17">
        <v>0</v>
      </c>
      <c r="I95" s="17">
        <v>0</v>
      </c>
      <c r="J95" s="103">
        <v>81.971271000000002</v>
      </c>
    </row>
    <row r="96" spans="1:10" x14ac:dyDescent="0.2">
      <c r="A96" s="455"/>
      <c r="B96" s="18" t="s">
        <v>444</v>
      </c>
      <c r="C96" s="17">
        <v>314.90983899999998</v>
      </c>
      <c r="D96" s="17">
        <v>0</v>
      </c>
      <c r="E96" s="17">
        <v>0</v>
      </c>
      <c r="F96" s="17">
        <v>314.90983899999998</v>
      </c>
      <c r="G96" s="17">
        <v>314.90983899999998</v>
      </c>
      <c r="H96" s="17">
        <v>0</v>
      </c>
      <c r="I96" s="17">
        <v>0</v>
      </c>
      <c r="J96" s="103">
        <v>314.90983899999998</v>
      </c>
    </row>
    <row r="97" spans="1:10" x14ac:dyDescent="0.2">
      <c r="A97" s="456"/>
      <c r="B97" s="18" t="s">
        <v>549</v>
      </c>
      <c r="C97" s="17">
        <v>204.57180099999999</v>
      </c>
      <c r="D97" s="17">
        <v>0</v>
      </c>
      <c r="E97" s="17">
        <v>110</v>
      </c>
      <c r="F97" s="17">
        <v>314.57180099999999</v>
      </c>
      <c r="G97" s="17">
        <v>204.57180099999999</v>
      </c>
      <c r="H97" s="17">
        <v>0</v>
      </c>
      <c r="I97" s="17">
        <v>110</v>
      </c>
      <c r="J97" s="103">
        <v>314.57180099999999</v>
      </c>
    </row>
    <row r="98" spans="1:10" x14ac:dyDescent="0.2">
      <c r="A98" s="452" t="s">
        <v>301</v>
      </c>
      <c r="B98" s="453"/>
      <c r="C98" s="15">
        <f>SUM(C93:C97)</f>
        <v>648.66694000000007</v>
      </c>
      <c r="D98" s="15">
        <f t="shared" ref="D98:J98" si="12">SUM(D93:D97)</f>
        <v>0</v>
      </c>
      <c r="E98" s="15">
        <f t="shared" si="12"/>
        <v>109.53</v>
      </c>
      <c r="F98" s="15">
        <f t="shared" si="12"/>
        <v>758.19694000000004</v>
      </c>
      <c r="G98" s="15">
        <f t="shared" si="12"/>
        <v>648.66694000000007</v>
      </c>
      <c r="H98" s="15">
        <f t="shared" si="12"/>
        <v>0</v>
      </c>
      <c r="I98" s="15">
        <f t="shared" si="12"/>
        <v>109.53</v>
      </c>
      <c r="J98" s="15">
        <f t="shared" si="12"/>
        <v>758.19694000000004</v>
      </c>
    </row>
    <row r="99" spans="1:10" ht="25.5" customHeight="1" x14ac:dyDescent="0.2">
      <c r="A99" s="459" t="s">
        <v>148</v>
      </c>
      <c r="B99" s="18" t="s">
        <v>212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03">
        <v>0</v>
      </c>
    </row>
    <row r="100" spans="1:10" ht="25.5" x14ac:dyDescent="0.2">
      <c r="A100" s="461"/>
      <c r="B100" s="187" t="s">
        <v>213</v>
      </c>
      <c r="C100" s="188">
        <v>192.29573600000001</v>
      </c>
      <c r="D100" s="195">
        <v>0</v>
      </c>
      <c r="E100" s="188">
        <v>117.157</v>
      </c>
      <c r="F100" s="188">
        <v>309.45273600000002</v>
      </c>
      <c r="G100" s="188">
        <v>192.29573600000001</v>
      </c>
      <c r="H100" s="195">
        <v>0</v>
      </c>
      <c r="I100" s="188">
        <v>117.157</v>
      </c>
      <c r="J100" s="189">
        <v>309.45273600000002</v>
      </c>
    </row>
    <row r="101" spans="1:10" x14ac:dyDescent="0.2">
      <c r="A101" s="452" t="s">
        <v>301</v>
      </c>
      <c r="B101" s="453"/>
      <c r="C101" s="15">
        <f>SUM(C99:C100)</f>
        <v>192.29573600000001</v>
      </c>
      <c r="D101" s="15">
        <f t="shared" ref="D101:J101" si="13">SUM(D99:D100)</f>
        <v>0</v>
      </c>
      <c r="E101" s="15">
        <f t="shared" si="13"/>
        <v>117.157</v>
      </c>
      <c r="F101" s="15">
        <f t="shared" si="13"/>
        <v>309.45273600000002</v>
      </c>
      <c r="G101" s="15">
        <f t="shared" si="13"/>
        <v>192.29573600000001</v>
      </c>
      <c r="H101" s="15">
        <f t="shared" si="13"/>
        <v>0</v>
      </c>
      <c r="I101" s="15">
        <f t="shared" si="13"/>
        <v>117.157</v>
      </c>
      <c r="J101" s="15">
        <f t="shared" si="13"/>
        <v>309.45273600000002</v>
      </c>
    </row>
    <row r="102" spans="1:10" x14ac:dyDescent="0.2">
      <c r="A102" s="454" t="s">
        <v>149</v>
      </c>
      <c r="B102" s="18" t="s">
        <v>255</v>
      </c>
      <c r="C102" s="17">
        <v>809.87862500000006</v>
      </c>
      <c r="D102" s="17">
        <v>0</v>
      </c>
      <c r="E102" s="17">
        <v>80</v>
      </c>
      <c r="F102" s="17">
        <v>889.87862500000006</v>
      </c>
      <c r="G102" s="17">
        <v>809.87862500000006</v>
      </c>
      <c r="H102" s="17">
        <v>0</v>
      </c>
      <c r="I102" s="17">
        <v>80</v>
      </c>
      <c r="J102" s="103">
        <v>889.87862500000006</v>
      </c>
    </row>
    <row r="103" spans="1:10" ht="25.5" x14ac:dyDescent="0.2">
      <c r="A103" s="455"/>
      <c r="B103" s="18" t="s">
        <v>925</v>
      </c>
      <c r="C103" s="17">
        <v>82.858296999999993</v>
      </c>
      <c r="D103" s="17">
        <v>0</v>
      </c>
      <c r="E103" s="17">
        <v>21.838090000000001</v>
      </c>
      <c r="F103" s="17">
        <v>104.696387</v>
      </c>
      <c r="G103" s="17">
        <v>82.858296999999993</v>
      </c>
      <c r="H103" s="17">
        <v>0</v>
      </c>
      <c r="I103" s="17">
        <v>21.838090000000001</v>
      </c>
      <c r="J103" s="103">
        <v>104.696387</v>
      </c>
    </row>
    <row r="104" spans="1:10" x14ac:dyDescent="0.2">
      <c r="A104" s="455"/>
      <c r="B104" s="18" t="s">
        <v>214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03">
        <v>0</v>
      </c>
    </row>
    <row r="105" spans="1:10" x14ac:dyDescent="0.2">
      <c r="A105" s="455"/>
      <c r="B105" s="18" t="s">
        <v>926</v>
      </c>
      <c r="C105" s="17">
        <v>443.43547899999999</v>
      </c>
      <c r="D105" s="17">
        <v>0</v>
      </c>
      <c r="E105" s="17">
        <v>-6.2336</v>
      </c>
      <c r="F105" s="17">
        <v>437.20187900000002</v>
      </c>
      <c r="G105" s="17">
        <v>393.43547899999999</v>
      </c>
      <c r="H105" s="17">
        <v>0</v>
      </c>
      <c r="I105" s="17">
        <v>-6.2336</v>
      </c>
      <c r="J105" s="103">
        <v>387.20187900000002</v>
      </c>
    </row>
    <row r="106" spans="1:10" x14ac:dyDescent="0.2">
      <c r="A106" s="455"/>
      <c r="B106" s="18" t="s">
        <v>215</v>
      </c>
      <c r="C106" s="17">
        <v>33.946694999999998</v>
      </c>
      <c r="D106" s="17">
        <v>0</v>
      </c>
      <c r="E106" s="17">
        <v>0</v>
      </c>
      <c r="F106" s="17">
        <v>33.946694999999998</v>
      </c>
      <c r="G106" s="17">
        <v>33.946694999999998</v>
      </c>
      <c r="H106" s="17">
        <v>0</v>
      </c>
      <c r="I106" s="17">
        <v>0</v>
      </c>
      <c r="J106" s="103">
        <v>33.946694999999998</v>
      </c>
    </row>
    <row r="107" spans="1:10" x14ac:dyDescent="0.2">
      <c r="A107" s="455"/>
      <c r="B107" s="18" t="s">
        <v>216</v>
      </c>
      <c r="C107" s="17">
        <v>2497.6081810000001</v>
      </c>
      <c r="D107" s="17">
        <v>0</v>
      </c>
      <c r="E107" s="17">
        <v>160.04024999999999</v>
      </c>
      <c r="F107" s="17">
        <v>2657.6484310000001</v>
      </c>
      <c r="G107" s="17">
        <v>2497.6081810000001</v>
      </c>
      <c r="H107" s="17">
        <v>0</v>
      </c>
      <c r="I107" s="17">
        <v>160.04024999999999</v>
      </c>
      <c r="J107" s="103">
        <v>2657.6484310000001</v>
      </c>
    </row>
    <row r="108" spans="1:10" ht="25.5" x14ac:dyDescent="0.2">
      <c r="A108" s="456"/>
      <c r="B108" s="18" t="s">
        <v>927</v>
      </c>
      <c r="C108" s="17">
        <v>13.291232000000001</v>
      </c>
      <c r="D108" s="17">
        <v>0</v>
      </c>
      <c r="E108" s="17">
        <v>-6.4000000000000001E-2</v>
      </c>
      <c r="F108" s="17">
        <v>13.227232000000001</v>
      </c>
      <c r="G108" s="17">
        <v>13.291232000000001</v>
      </c>
      <c r="H108" s="17">
        <v>0</v>
      </c>
      <c r="I108" s="17">
        <v>-6.4000000000000001E-2</v>
      </c>
      <c r="J108" s="103">
        <v>13.227232000000001</v>
      </c>
    </row>
    <row r="109" spans="1:10" x14ac:dyDescent="0.2">
      <c r="A109" s="452" t="s">
        <v>301</v>
      </c>
      <c r="B109" s="453"/>
      <c r="C109" s="15">
        <f>SUM(C102:C108)</f>
        <v>3881.018509</v>
      </c>
      <c r="D109" s="15">
        <f t="shared" ref="D109:J109" si="14">SUM(D102:D108)</f>
        <v>0</v>
      </c>
      <c r="E109" s="15">
        <f t="shared" si="14"/>
        <v>255.58073999999999</v>
      </c>
      <c r="F109" s="15">
        <f t="shared" si="14"/>
        <v>4136.5992489999999</v>
      </c>
      <c r="G109" s="15">
        <f t="shared" si="14"/>
        <v>3831.018509</v>
      </c>
      <c r="H109" s="15">
        <f t="shared" si="14"/>
        <v>0</v>
      </c>
      <c r="I109" s="15">
        <f t="shared" si="14"/>
        <v>255.58073999999999</v>
      </c>
      <c r="J109" s="15">
        <f t="shared" si="14"/>
        <v>4086.5992490000003</v>
      </c>
    </row>
    <row r="110" spans="1:10" ht="25.5" x14ac:dyDescent="0.2">
      <c r="A110" s="458" t="s">
        <v>150</v>
      </c>
      <c r="B110" s="18" t="s">
        <v>445</v>
      </c>
      <c r="C110" s="17">
        <v>498.68920100000003</v>
      </c>
      <c r="D110" s="17">
        <v>0</v>
      </c>
      <c r="E110" s="17">
        <v>3.27</v>
      </c>
      <c r="F110" s="17">
        <v>501.95920100000001</v>
      </c>
      <c r="G110" s="17">
        <v>498.69437799999997</v>
      </c>
      <c r="H110" s="17">
        <v>0</v>
      </c>
      <c r="I110" s="17">
        <v>3.27</v>
      </c>
      <c r="J110" s="103">
        <v>501.96437800000001</v>
      </c>
    </row>
    <row r="111" spans="1:10" x14ac:dyDescent="0.2">
      <c r="A111" s="455"/>
      <c r="B111" s="18" t="s">
        <v>217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03">
        <v>0</v>
      </c>
    </row>
    <row r="112" spans="1:10" ht="25.5" x14ac:dyDescent="0.2">
      <c r="A112" s="455"/>
      <c r="B112" s="18" t="s">
        <v>597</v>
      </c>
      <c r="C112" s="17">
        <v>39.131275000000002</v>
      </c>
      <c r="D112" s="17">
        <v>0</v>
      </c>
      <c r="E112" s="17">
        <v>0</v>
      </c>
      <c r="F112" s="17">
        <v>39.131275000000002</v>
      </c>
      <c r="G112" s="17">
        <v>39.131275000000002</v>
      </c>
      <c r="H112" s="17">
        <v>0</v>
      </c>
      <c r="I112" s="17">
        <v>0</v>
      </c>
      <c r="J112" s="103">
        <v>39.131275000000002</v>
      </c>
    </row>
    <row r="113" spans="1:10" ht="25.5" x14ac:dyDescent="0.2">
      <c r="A113" s="455"/>
      <c r="B113" s="18" t="s">
        <v>595</v>
      </c>
      <c r="C113" s="17">
        <v>191.04977400000001</v>
      </c>
      <c r="D113" s="17">
        <v>0</v>
      </c>
      <c r="E113" s="17">
        <v>29.2</v>
      </c>
      <c r="F113" s="17">
        <v>220.249774</v>
      </c>
      <c r="G113" s="17">
        <v>194.383465</v>
      </c>
      <c r="H113" s="17">
        <v>0</v>
      </c>
      <c r="I113" s="17">
        <v>29.2</v>
      </c>
      <c r="J113" s="103">
        <v>223.58346499999999</v>
      </c>
    </row>
    <row r="114" spans="1:10" x14ac:dyDescent="0.2">
      <c r="A114" s="455"/>
      <c r="B114" s="18" t="s">
        <v>594</v>
      </c>
      <c r="C114" s="17">
        <v>15.474575</v>
      </c>
      <c r="D114" s="17">
        <v>0</v>
      </c>
      <c r="E114" s="17">
        <v>0</v>
      </c>
      <c r="F114" s="17">
        <v>15.474575</v>
      </c>
      <c r="G114" s="17">
        <v>15.474575</v>
      </c>
      <c r="H114" s="17">
        <v>0</v>
      </c>
      <c r="I114" s="17">
        <v>0</v>
      </c>
      <c r="J114" s="103">
        <v>15.474575</v>
      </c>
    </row>
    <row r="115" spans="1:10" ht="25.5" x14ac:dyDescent="0.2">
      <c r="A115" s="455"/>
      <c r="B115" s="18" t="s">
        <v>592</v>
      </c>
      <c r="C115" s="17">
        <v>30.182998999999999</v>
      </c>
      <c r="D115" s="17">
        <v>0</v>
      </c>
      <c r="E115" s="17">
        <v>-4</v>
      </c>
      <c r="F115" s="17">
        <v>26.182998999999999</v>
      </c>
      <c r="G115" s="17">
        <v>30.182998999999999</v>
      </c>
      <c r="H115" s="17">
        <v>0</v>
      </c>
      <c r="I115" s="17">
        <v>-4</v>
      </c>
      <c r="J115" s="103">
        <v>26.182998999999999</v>
      </c>
    </row>
    <row r="116" spans="1:10" x14ac:dyDescent="0.2">
      <c r="A116" s="455"/>
      <c r="B116" s="18" t="s">
        <v>258</v>
      </c>
      <c r="C116" s="17">
        <v>1422</v>
      </c>
      <c r="D116" s="17">
        <v>0</v>
      </c>
      <c r="E116" s="17">
        <v>3</v>
      </c>
      <c r="F116" s="17">
        <v>1425</v>
      </c>
      <c r="G116" s="17">
        <v>1422</v>
      </c>
      <c r="H116" s="17">
        <v>0</v>
      </c>
      <c r="I116" s="17">
        <v>3</v>
      </c>
      <c r="J116" s="103">
        <v>1425</v>
      </c>
    </row>
    <row r="117" spans="1:10" ht="25.5" x14ac:dyDescent="0.2">
      <c r="A117" s="455"/>
      <c r="B117" s="18" t="s">
        <v>593</v>
      </c>
      <c r="C117" s="17">
        <v>474.256325</v>
      </c>
      <c r="D117" s="17">
        <v>0</v>
      </c>
      <c r="E117" s="17">
        <v>60</v>
      </c>
      <c r="F117" s="17">
        <v>534.25632499999995</v>
      </c>
      <c r="G117" s="17">
        <v>474.34431000000001</v>
      </c>
      <c r="H117" s="17">
        <v>0</v>
      </c>
      <c r="I117" s="17">
        <v>60</v>
      </c>
      <c r="J117" s="103">
        <v>534.34430999999995</v>
      </c>
    </row>
    <row r="118" spans="1:10" ht="25.5" x14ac:dyDescent="0.2">
      <c r="A118" s="455"/>
      <c r="B118" s="18" t="s">
        <v>596</v>
      </c>
      <c r="C118" s="17">
        <v>8.9106070000000006</v>
      </c>
      <c r="D118" s="17">
        <v>0</v>
      </c>
      <c r="E118" s="17">
        <v>0</v>
      </c>
      <c r="F118" s="17">
        <v>8.9106070000000006</v>
      </c>
      <c r="G118" s="17">
        <v>8.9106070000000006</v>
      </c>
      <c r="H118" s="17">
        <v>0</v>
      </c>
      <c r="I118" s="17">
        <v>0</v>
      </c>
      <c r="J118" s="103">
        <v>8.9106070000000006</v>
      </c>
    </row>
    <row r="119" spans="1:10" ht="38.25" x14ac:dyDescent="0.2">
      <c r="A119" s="455"/>
      <c r="B119" s="18" t="s">
        <v>928</v>
      </c>
      <c r="C119" s="17">
        <v>150.70946599999999</v>
      </c>
      <c r="D119" s="17">
        <v>0</v>
      </c>
      <c r="E119" s="17">
        <v>33</v>
      </c>
      <c r="F119" s="17">
        <v>183.70946599999999</v>
      </c>
      <c r="G119" s="17">
        <v>150.70946599999999</v>
      </c>
      <c r="H119" s="17">
        <v>0</v>
      </c>
      <c r="I119" s="17">
        <v>33</v>
      </c>
      <c r="J119" s="103">
        <v>183.70946599999999</v>
      </c>
    </row>
    <row r="120" spans="1:10" x14ac:dyDescent="0.2">
      <c r="A120" s="455"/>
      <c r="B120" s="18" t="s">
        <v>187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</row>
    <row r="121" spans="1:10" x14ac:dyDescent="0.2">
      <c r="A121" s="456"/>
      <c r="B121" s="18" t="s">
        <v>184</v>
      </c>
      <c r="C121" s="17">
        <v>20.773546</v>
      </c>
      <c r="D121" s="17">
        <v>0</v>
      </c>
      <c r="E121" s="17">
        <v>0</v>
      </c>
      <c r="F121" s="17">
        <v>20.773546</v>
      </c>
      <c r="G121" s="17">
        <v>20.773546</v>
      </c>
      <c r="H121" s="17">
        <v>0</v>
      </c>
      <c r="I121" s="17">
        <v>0</v>
      </c>
      <c r="J121" s="103">
        <v>20.773546</v>
      </c>
    </row>
    <row r="122" spans="1:10" x14ac:dyDescent="0.2">
      <c r="A122" s="452" t="s">
        <v>301</v>
      </c>
      <c r="B122" s="453"/>
      <c r="C122" s="15">
        <f>SUM(C110:C121)</f>
        <v>2851.1777679999991</v>
      </c>
      <c r="D122" s="15">
        <f t="shared" ref="D122:J122" si="15">SUM(D110:D121)</f>
        <v>0</v>
      </c>
      <c r="E122" s="15">
        <f t="shared" si="15"/>
        <v>124.47</v>
      </c>
      <c r="F122" s="15">
        <f t="shared" si="15"/>
        <v>2975.6477679999994</v>
      </c>
      <c r="G122" s="15">
        <f t="shared" si="15"/>
        <v>2854.6046209999995</v>
      </c>
      <c r="H122" s="15">
        <f t="shared" si="15"/>
        <v>0</v>
      </c>
      <c r="I122" s="15">
        <f t="shared" si="15"/>
        <v>124.47</v>
      </c>
      <c r="J122" s="15">
        <f t="shared" si="15"/>
        <v>2979.0746209999993</v>
      </c>
    </row>
    <row r="123" spans="1:10" x14ac:dyDescent="0.2">
      <c r="A123" s="454" t="s">
        <v>151</v>
      </c>
      <c r="B123" s="18" t="s">
        <v>553</v>
      </c>
      <c r="C123" s="17">
        <v>20</v>
      </c>
      <c r="D123" s="17">
        <v>0</v>
      </c>
      <c r="E123" s="17">
        <v>0</v>
      </c>
      <c r="F123" s="17">
        <v>20</v>
      </c>
      <c r="G123" s="17">
        <v>20</v>
      </c>
      <c r="H123" s="17">
        <v>0</v>
      </c>
      <c r="I123" s="17">
        <v>0</v>
      </c>
      <c r="J123" s="103">
        <v>20</v>
      </c>
    </row>
    <row r="124" spans="1:10" x14ac:dyDescent="0.2">
      <c r="A124" s="456"/>
      <c r="B124" s="18" t="s">
        <v>218</v>
      </c>
      <c r="C124" s="17">
        <v>162.216193</v>
      </c>
      <c r="D124" s="17">
        <v>0</v>
      </c>
      <c r="E124" s="17">
        <v>0</v>
      </c>
      <c r="F124" s="17">
        <v>162.216193</v>
      </c>
      <c r="G124" s="17">
        <v>162.216193</v>
      </c>
      <c r="H124" s="17">
        <v>0</v>
      </c>
      <c r="I124" s="17">
        <v>0</v>
      </c>
      <c r="J124" s="103">
        <v>162.216193</v>
      </c>
    </row>
    <row r="125" spans="1:10" x14ac:dyDescent="0.2">
      <c r="A125" s="452" t="s">
        <v>301</v>
      </c>
      <c r="B125" s="453"/>
      <c r="C125" s="15">
        <f>SUM(C123:C124)</f>
        <v>182.216193</v>
      </c>
      <c r="D125" s="15">
        <f t="shared" ref="D125:J125" si="16">SUM(D123:D124)</f>
        <v>0</v>
      </c>
      <c r="E125" s="15">
        <f t="shared" si="16"/>
        <v>0</v>
      </c>
      <c r="F125" s="15">
        <f t="shared" si="16"/>
        <v>182.216193</v>
      </c>
      <c r="G125" s="15">
        <f t="shared" si="16"/>
        <v>182.216193</v>
      </c>
      <c r="H125" s="15">
        <f t="shared" si="16"/>
        <v>0</v>
      </c>
      <c r="I125" s="15">
        <f t="shared" si="16"/>
        <v>0</v>
      </c>
      <c r="J125" s="15">
        <f t="shared" si="16"/>
        <v>182.216193</v>
      </c>
    </row>
    <row r="126" spans="1:10" x14ac:dyDescent="0.2">
      <c r="A126" s="454" t="s">
        <v>152</v>
      </c>
      <c r="B126" s="18" t="s">
        <v>929</v>
      </c>
      <c r="C126" s="17">
        <v>2.5523910000000001</v>
      </c>
      <c r="D126" s="17">
        <v>0</v>
      </c>
      <c r="E126" s="17">
        <v>0</v>
      </c>
      <c r="F126" s="17">
        <v>2.5523910000000001</v>
      </c>
      <c r="G126" s="17">
        <v>2.5523910000000001</v>
      </c>
      <c r="H126" s="17">
        <v>0</v>
      </c>
      <c r="I126" s="17">
        <v>0</v>
      </c>
      <c r="J126" s="103">
        <v>2.5523910000000001</v>
      </c>
    </row>
    <row r="127" spans="1:10" ht="38.25" x14ac:dyDescent="0.2">
      <c r="A127" s="455"/>
      <c r="B127" s="18" t="s">
        <v>930</v>
      </c>
      <c r="C127" s="17">
        <v>24.968264999999999</v>
      </c>
      <c r="D127" s="17">
        <v>0</v>
      </c>
      <c r="E127" s="17">
        <v>0</v>
      </c>
      <c r="F127" s="17">
        <v>24.968264999999999</v>
      </c>
      <c r="G127" s="17">
        <v>24.968264999999999</v>
      </c>
      <c r="H127" s="17">
        <v>0</v>
      </c>
      <c r="I127" s="17">
        <v>0</v>
      </c>
      <c r="J127" s="103">
        <v>24.968264999999999</v>
      </c>
    </row>
    <row r="128" spans="1:10" ht="25.5" x14ac:dyDescent="0.2">
      <c r="A128" s="455"/>
      <c r="B128" s="18" t="s">
        <v>224</v>
      </c>
      <c r="C128" s="17">
        <v>2.4114990000000001</v>
      </c>
      <c r="D128" s="17">
        <v>0</v>
      </c>
      <c r="E128" s="17">
        <v>0</v>
      </c>
      <c r="F128" s="17">
        <v>2.4114990000000001</v>
      </c>
      <c r="G128" s="17">
        <v>2.4114990000000001</v>
      </c>
      <c r="H128" s="17">
        <v>0</v>
      </c>
      <c r="I128" s="17">
        <v>0</v>
      </c>
      <c r="J128" s="103">
        <v>2.4114990000000001</v>
      </c>
    </row>
    <row r="129" spans="1:10" ht="38.25" x14ac:dyDescent="0.2">
      <c r="A129" s="455"/>
      <c r="B129" s="18" t="s">
        <v>188</v>
      </c>
      <c r="C129" s="17">
        <v>130.39080200000001</v>
      </c>
      <c r="D129" s="17">
        <v>0</v>
      </c>
      <c r="E129" s="17">
        <v>29.6</v>
      </c>
      <c r="F129" s="17">
        <v>159.990802</v>
      </c>
      <c r="G129" s="17">
        <v>130.39080200000001</v>
      </c>
      <c r="H129" s="17">
        <v>0</v>
      </c>
      <c r="I129" s="17">
        <v>29.6</v>
      </c>
      <c r="J129" s="103">
        <v>159.990802</v>
      </c>
    </row>
    <row r="130" spans="1:10" ht="25.5" x14ac:dyDescent="0.2">
      <c r="A130" s="455"/>
      <c r="B130" s="18" t="s">
        <v>219</v>
      </c>
      <c r="C130" s="17">
        <v>296.56388500000003</v>
      </c>
      <c r="D130" s="17">
        <v>0</v>
      </c>
      <c r="E130" s="17">
        <v>4.3</v>
      </c>
      <c r="F130" s="17">
        <v>300.86388499999998</v>
      </c>
      <c r="G130" s="17">
        <v>296.56388500000003</v>
      </c>
      <c r="H130" s="17">
        <v>0</v>
      </c>
      <c r="I130" s="17">
        <v>4.3</v>
      </c>
      <c r="J130" s="103">
        <v>300.86388499999998</v>
      </c>
    </row>
    <row r="131" spans="1:10" ht="25.5" x14ac:dyDescent="0.2">
      <c r="A131" s="455"/>
      <c r="B131" s="18" t="s">
        <v>220</v>
      </c>
      <c r="C131" s="17">
        <v>11.791340999999999</v>
      </c>
      <c r="D131" s="17">
        <v>0</v>
      </c>
      <c r="E131" s="17">
        <v>0</v>
      </c>
      <c r="F131" s="17">
        <v>11.791340999999999</v>
      </c>
      <c r="G131" s="17">
        <v>11.791340999999999</v>
      </c>
      <c r="H131" s="17">
        <v>0</v>
      </c>
      <c r="I131" s="17">
        <v>0</v>
      </c>
      <c r="J131" s="103">
        <v>11.791340999999999</v>
      </c>
    </row>
    <row r="132" spans="1:10" x14ac:dyDescent="0.2">
      <c r="A132" s="455"/>
      <c r="B132" s="18" t="s">
        <v>446</v>
      </c>
      <c r="C132" s="17">
        <v>5.1188479999999998</v>
      </c>
      <c r="D132" s="17">
        <v>0</v>
      </c>
      <c r="E132" s="17">
        <v>0</v>
      </c>
      <c r="F132" s="17">
        <v>5.1188479999999998</v>
      </c>
      <c r="G132" s="17">
        <v>5.1188479999999998</v>
      </c>
      <c r="H132" s="17">
        <v>0</v>
      </c>
      <c r="I132" s="17">
        <v>0</v>
      </c>
      <c r="J132" s="103">
        <v>5.1188479999999998</v>
      </c>
    </row>
    <row r="133" spans="1:10" x14ac:dyDescent="0.2">
      <c r="A133" s="455"/>
      <c r="B133" s="18" t="s">
        <v>931</v>
      </c>
      <c r="C133" s="17">
        <v>34.443789000000002</v>
      </c>
      <c r="D133" s="17">
        <v>0</v>
      </c>
      <c r="E133" s="17">
        <v>0</v>
      </c>
      <c r="F133" s="17">
        <v>34.443789000000002</v>
      </c>
      <c r="G133" s="17">
        <v>34.443789000000002</v>
      </c>
      <c r="H133" s="17">
        <v>0</v>
      </c>
      <c r="I133" s="17">
        <v>0</v>
      </c>
      <c r="J133" s="103">
        <v>34.443789000000002</v>
      </c>
    </row>
    <row r="134" spans="1:10" x14ac:dyDescent="0.2">
      <c r="A134" s="455"/>
      <c r="B134" s="18" t="s">
        <v>222</v>
      </c>
      <c r="C134" s="17">
        <v>15.748887</v>
      </c>
      <c r="D134" s="17">
        <v>0</v>
      </c>
      <c r="E134" s="17">
        <v>0</v>
      </c>
      <c r="F134" s="17">
        <v>15.748887</v>
      </c>
      <c r="G134" s="17">
        <v>15.748887</v>
      </c>
      <c r="H134" s="17">
        <v>0</v>
      </c>
      <c r="I134" s="17">
        <v>0</v>
      </c>
      <c r="J134" s="103">
        <v>15.748887</v>
      </c>
    </row>
    <row r="135" spans="1:10" ht="25.5" x14ac:dyDescent="0.2">
      <c r="A135" s="455"/>
      <c r="B135" s="18" t="s">
        <v>223</v>
      </c>
      <c r="C135" s="17">
        <v>21.138539000000002</v>
      </c>
      <c r="D135" s="17">
        <v>0</v>
      </c>
      <c r="E135" s="17">
        <v>0</v>
      </c>
      <c r="F135" s="17">
        <v>21.138539000000002</v>
      </c>
      <c r="G135" s="17">
        <v>21.138539000000002</v>
      </c>
      <c r="H135" s="17">
        <v>0</v>
      </c>
      <c r="I135" s="17">
        <v>0</v>
      </c>
      <c r="J135" s="103">
        <v>21.138539000000002</v>
      </c>
    </row>
    <row r="136" spans="1:10" x14ac:dyDescent="0.2">
      <c r="A136" s="455"/>
      <c r="B136" s="18" t="s">
        <v>221</v>
      </c>
      <c r="C136" s="17">
        <v>591.52028499999994</v>
      </c>
      <c r="D136" s="17">
        <v>0</v>
      </c>
      <c r="E136" s="17">
        <v>220.260276</v>
      </c>
      <c r="F136" s="17">
        <v>811.78056100000003</v>
      </c>
      <c r="G136" s="17">
        <v>591.52028499999994</v>
      </c>
      <c r="H136" s="17">
        <v>0</v>
      </c>
      <c r="I136" s="17">
        <v>220.260276</v>
      </c>
      <c r="J136" s="103">
        <v>811.78056100000003</v>
      </c>
    </row>
    <row r="137" spans="1:10" x14ac:dyDescent="0.2">
      <c r="A137" s="456"/>
      <c r="B137" s="18" t="s">
        <v>185</v>
      </c>
      <c r="C137" s="17">
        <v>10.560586000000001</v>
      </c>
      <c r="D137" s="17">
        <v>0</v>
      </c>
      <c r="E137" s="17">
        <v>0</v>
      </c>
      <c r="F137" s="17">
        <v>10.560586000000001</v>
      </c>
      <c r="G137" s="17">
        <v>10.560586000000001</v>
      </c>
      <c r="H137" s="17">
        <v>0</v>
      </c>
      <c r="I137" s="17">
        <v>0</v>
      </c>
      <c r="J137" s="103">
        <v>10.560586000000001</v>
      </c>
    </row>
    <row r="138" spans="1:10" x14ac:dyDescent="0.2">
      <c r="A138" s="452" t="s">
        <v>301</v>
      </c>
      <c r="B138" s="453"/>
      <c r="C138" s="15">
        <f>SUM(C126:C137)</f>
        <v>1147.2091169999999</v>
      </c>
      <c r="D138" s="15">
        <f t="shared" ref="D138:J138" si="17">SUM(D126:D137)</f>
        <v>0</v>
      </c>
      <c r="E138" s="15">
        <f t="shared" si="17"/>
        <v>254.16027600000001</v>
      </c>
      <c r="F138" s="15">
        <f t="shared" si="17"/>
        <v>1401.3693929999999</v>
      </c>
      <c r="G138" s="15">
        <f t="shared" si="17"/>
        <v>1147.2091169999999</v>
      </c>
      <c r="H138" s="15">
        <f t="shared" si="17"/>
        <v>0</v>
      </c>
      <c r="I138" s="15">
        <f t="shared" si="17"/>
        <v>254.16027600000001</v>
      </c>
      <c r="J138" s="15">
        <f t="shared" si="17"/>
        <v>1401.3693929999999</v>
      </c>
    </row>
    <row r="139" spans="1:10" ht="25.5" x14ac:dyDescent="0.2">
      <c r="A139" s="458" t="s">
        <v>913</v>
      </c>
      <c r="B139" s="18" t="s">
        <v>599</v>
      </c>
      <c r="C139" s="17">
        <v>3.9666649999999999</v>
      </c>
      <c r="D139" s="17">
        <v>0</v>
      </c>
      <c r="E139" s="17">
        <v>0</v>
      </c>
      <c r="F139" s="17">
        <v>3.9666649999999999</v>
      </c>
      <c r="G139" s="17">
        <v>3.9666649999999999</v>
      </c>
      <c r="H139" s="17">
        <v>0</v>
      </c>
      <c r="I139" s="17">
        <v>0</v>
      </c>
      <c r="J139" s="103">
        <v>3.9666649999999999</v>
      </c>
    </row>
    <row r="140" spans="1:10" ht="25.5" x14ac:dyDescent="0.2">
      <c r="A140" s="455"/>
      <c r="B140" s="18" t="s">
        <v>230</v>
      </c>
      <c r="C140" s="17">
        <v>89.948132000000001</v>
      </c>
      <c r="D140" s="17">
        <v>0</v>
      </c>
      <c r="E140" s="17">
        <v>70.5</v>
      </c>
      <c r="F140" s="17">
        <v>160.44813199999999</v>
      </c>
      <c r="G140" s="17">
        <v>89.948132000000001</v>
      </c>
      <c r="H140" s="17">
        <v>0</v>
      </c>
      <c r="I140" s="17">
        <v>70.5</v>
      </c>
      <c r="J140" s="103">
        <v>160.44813199999999</v>
      </c>
    </row>
    <row r="141" spans="1:10" x14ac:dyDescent="0.2">
      <c r="A141" s="455"/>
      <c r="B141" s="18" t="s">
        <v>598</v>
      </c>
      <c r="C141" s="17">
        <v>19.260276999999999</v>
      </c>
      <c r="D141" s="17">
        <v>0</v>
      </c>
      <c r="E141" s="17">
        <v>0</v>
      </c>
      <c r="F141" s="17">
        <v>19.260276999999999</v>
      </c>
      <c r="G141" s="17">
        <v>19.260276999999999</v>
      </c>
      <c r="H141" s="17">
        <v>0</v>
      </c>
      <c r="I141" s="17">
        <v>0</v>
      </c>
      <c r="J141" s="103">
        <v>19.260276999999999</v>
      </c>
    </row>
    <row r="142" spans="1:10" ht="25.5" x14ac:dyDescent="0.2">
      <c r="A142" s="455"/>
      <c r="B142" s="18" t="s">
        <v>449</v>
      </c>
      <c r="C142" s="17">
        <v>241.32616899999999</v>
      </c>
      <c r="D142" s="17">
        <v>0</v>
      </c>
      <c r="E142" s="17">
        <v>240</v>
      </c>
      <c r="F142" s="17">
        <v>481.32616899999999</v>
      </c>
      <c r="G142" s="17">
        <v>241.32593700000001</v>
      </c>
      <c r="H142" s="17">
        <v>0</v>
      </c>
      <c r="I142" s="17">
        <v>240</v>
      </c>
      <c r="J142" s="103">
        <v>481.32593700000001</v>
      </c>
    </row>
    <row r="143" spans="1:10" ht="25.5" x14ac:dyDescent="0.2">
      <c r="A143" s="455"/>
      <c r="B143" s="18" t="s">
        <v>447</v>
      </c>
      <c r="C143" s="17">
        <v>398.92819200000002</v>
      </c>
      <c r="D143" s="17">
        <v>0</v>
      </c>
      <c r="E143" s="17">
        <v>50.1</v>
      </c>
      <c r="F143" s="17">
        <v>449.02819199999999</v>
      </c>
      <c r="G143" s="17">
        <v>398.92819200000002</v>
      </c>
      <c r="H143" s="17">
        <v>0</v>
      </c>
      <c r="I143" s="17">
        <v>50.1</v>
      </c>
      <c r="J143" s="103">
        <v>449.02819199999999</v>
      </c>
    </row>
    <row r="144" spans="1:10" x14ac:dyDescent="0.2">
      <c r="A144" s="455"/>
      <c r="B144" s="18" t="s">
        <v>225</v>
      </c>
      <c r="C144" s="17">
        <v>55.886713</v>
      </c>
      <c r="D144" s="17">
        <v>0</v>
      </c>
      <c r="E144" s="17">
        <v>0</v>
      </c>
      <c r="F144" s="17">
        <v>55.886713</v>
      </c>
      <c r="G144" s="17">
        <v>55.886713</v>
      </c>
      <c r="H144" s="17">
        <v>0</v>
      </c>
      <c r="I144" s="17">
        <v>0</v>
      </c>
      <c r="J144" s="103">
        <v>55.886713</v>
      </c>
    </row>
    <row r="145" spans="1:10" x14ac:dyDescent="0.2">
      <c r="A145" s="455"/>
      <c r="B145" s="18" t="s">
        <v>231</v>
      </c>
      <c r="C145" s="17">
        <v>247.20545000000001</v>
      </c>
      <c r="D145" s="17">
        <v>0</v>
      </c>
      <c r="E145" s="17">
        <v>75.599999999999994</v>
      </c>
      <c r="F145" s="17">
        <v>322.80545000000001</v>
      </c>
      <c r="G145" s="17">
        <v>247.13777999999999</v>
      </c>
      <c r="H145" s="17">
        <v>0</v>
      </c>
      <c r="I145" s="17">
        <v>75.599999999999994</v>
      </c>
      <c r="J145" s="103">
        <v>322.73777999999999</v>
      </c>
    </row>
    <row r="146" spans="1:10" ht="25.5" x14ac:dyDescent="0.2">
      <c r="A146" s="455"/>
      <c r="B146" s="18" t="s">
        <v>228</v>
      </c>
      <c r="C146" s="17">
        <v>103.24562299999999</v>
      </c>
      <c r="D146" s="17">
        <v>0</v>
      </c>
      <c r="E146" s="17">
        <v>3</v>
      </c>
      <c r="F146" s="17">
        <v>106.24562299999999</v>
      </c>
      <c r="G146" s="17">
        <v>103.24562299999999</v>
      </c>
      <c r="H146" s="17">
        <v>0</v>
      </c>
      <c r="I146" s="17">
        <v>3</v>
      </c>
      <c r="J146" s="103">
        <v>106.24562299999999</v>
      </c>
    </row>
    <row r="147" spans="1:10" ht="25.5" x14ac:dyDescent="0.2">
      <c r="A147" s="455"/>
      <c r="B147" s="18" t="s">
        <v>448</v>
      </c>
      <c r="C147" s="17">
        <v>19.364737999999999</v>
      </c>
      <c r="D147" s="17">
        <v>0</v>
      </c>
      <c r="E147" s="17">
        <v>5</v>
      </c>
      <c r="F147" s="17">
        <v>24.364737999999999</v>
      </c>
      <c r="G147" s="17">
        <v>19.364737999999999</v>
      </c>
      <c r="H147" s="17">
        <v>0</v>
      </c>
      <c r="I147" s="17">
        <v>5</v>
      </c>
      <c r="J147" s="103">
        <v>24.364737999999999</v>
      </c>
    </row>
    <row r="148" spans="1:10" x14ac:dyDescent="0.2">
      <c r="A148" s="455"/>
      <c r="B148" s="18" t="s">
        <v>226</v>
      </c>
      <c r="C148" s="17">
        <v>116.258242</v>
      </c>
      <c r="D148" s="17">
        <v>0</v>
      </c>
      <c r="E148" s="17">
        <v>-1.6</v>
      </c>
      <c r="F148" s="17">
        <v>114.658242</v>
      </c>
      <c r="G148" s="17">
        <v>116.258242</v>
      </c>
      <c r="H148" s="17">
        <v>0</v>
      </c>
      <c r="I148" s="17">
        <v>-1.6</v>
      </c>
      <c r="J148" s="103">
        <v>114.658242</v>
      </c>
    </row>
    <row r="149" spans="1:10" ht="25.5" x14ac:dyDescent="0.2">
      <c r="A149" s="455"/>
      <c r="B149" s="18" t="s">
        <v>227</v>
      </c>
      <c r="C149" s="17">
        <v>72.242592000000002</v>
      </c>
      <c r="D149" s="17">
        <v>0</v>
      </c>
      <c r="E149" s="17">
        <v>4.5239099999999999</v>
      </c>
      <c r="F149" s="17">
        <v>76.766502000000003</v>
      </c>
      <c r="G149" s="17">
        <v>72.242592000000002</v>
      </c>
      <c r="H149" s="17">
        <v>0</v>
      </c>
      <c r="I149" s="17">
        <v>4.5239099999999999</v>
      </c>
      <c r="J149" s="103">
        <v>76.766502000000003</v>
      </c>
    </row>
    <row r="150" spans="1:10" ht="25.5" x14ac:dyDescent="0.2">
      <c r="A150" s="455"/>
      <c r="B150" s="18" t="s">
        <v>229</v>
      </c>
      <c r="C150" s="17">
        <v>280.737233</v>
      </c>
      <c r="D150" s="17">
        <v>0</v>
      </c>
      <c r="E150" s="17">
        <v>0.5</v>
      </c>
      <c r="F150" s="17">
        <v>281.237233</v>
      </c>
      <c r="G150" s="17">
        <v>280.737233</v>
      </c>
      <c r="H150" s="17">
        <v>0</v>
      </c>
      <c r="I150" s="17">
        <v>0.5</v>
      </c>
      <c r="J150" s="103">
        <v>281.237233</v>
      </c>
    </row>
    <row r="151" spans="1:10" ht="25.5" x14ac:dyDescent="0.2">
      <c r="A151" s="456"/>
      <c r="B151" s="18" t="s">
        <v>186</v>
      </c>
      <c r="C151" s="17">
        <v>7.4445959999999998</v>
      </c>
      <c r="D151" s="17">
        <v>0</v>
      </c>
      <c r="E151" s="17">
        <v>0</v>
      </c>
      <c r="F151" s="17">
        <v>7.4445959999999998</v>
      </c>
      <c r="G151" s="17">
        <v>7.4445959999999998</v>
      </c>
      <c r="H151" s="17">
        <v>0</v>
      </c>
      <c r="I151" s="17">
        <v>0</v>
      </c>
      <c r="J151" s="103">
        <v>7.4445959999999998</v>
      </c>
    </row>
    <row r="152" spans="1:10" x14ac:dyDescent="0.2">
      <c r="A152" s="452" t="s">
        <v>301</v>
      </c>
      <c r="B152" s="453"/>
      <c r="C152" s="15">
        <f>SUM(C139:C151)</f>
        <v>1655.8146220000003</v>
      </c>
      <c r="D152" s="15">
        <f t="shared" ref="D152:J152" si="18">SUM(D139:D151)</f>
        <v>0</v>
      </c>
      <c r="E152" s="15">
        <f t="shared" si="18"/>
        <v>447.62391000000002</v>
      </c>
      <c r="F152" s="15">
        <f t="shared" si="18"/>
        <v>2103.4385319999997</v>
      </c>
      <c r="G152" s="15">
        <f t="shared" si="18"/>
        <v>1655.7467200000001</v>
      </c>
      <c r="H152" s="15">
        <f t="shared" si="18"/>
        <v>0</v>
      </c>
      <c r="I152" s="15">
        <f t="shared" si="18"/>
        <v>447.62391000000002</v>
      </c>
      <c r="J152" s="15">
        <f t="shared" si="18"/>
        <v>2103.3706299999999</v>
      </c>
    </row>
    <row r="153" spans="1:10" x14ac:dyDescent="0.2">
      <c r="A153" s="454" t="s">
        <v>154</v>
      </c>
      <c r="B153" s="18" t="s">
        <v>263</v>
      </c>
      <c r="C153" s="17">
        <v>536.52308900000003</v>
      </c>
      <c r="D153" s="17">
        <v>0</v>
      </c>
      <c r="E153" s="17">
        <v>20</v>
      </c>
      <c r="F153" s="17">
        <v>556.52308900000003</v>
      </c>
      <c r="G153" s="17">
        <v>536.52308900000003</v>
      </c>
      <c r="H153" s="17">
        <v>0</v>
      </c>
      <c r="I153" s="17">
        <v>20</v>
      </c>
      <c r="J153" s="103">
        <v>556.52308900000003</v>
      </c>
    </row>
    <row r="154" spans="1:10" x14ac:dyDescent="0.2">
      <c r="A154" s="455"/>
      <c r="B154" s="18" t="s">
        <v>451</v>
      </c>
      <c r="C154" s="17">
        <v>27305.583943000001</v>
      </c>
      <c r="D154" s="17">
        <v>0</v>
      </c>
      <c r="E154" s="17">
        <v>633.05425100000002</v>
      </c>
      <c r="F154" s="17">
        <v>27938.638193999999</v>
      </c>
      <c r="G154" s="17">
        <v>27305.583943000001</v>
      </c>
      <c r="H154" s="17">
        <v>0</v>
      </c>
      <c r="I154" s="17">
        <v>633.05425100000002</v>
      </c>
      <c r="J154" s="103">
        <v>27938.638193999999</v>
      </c>
    </row>
    <row r="155" spans="1:10" x14ac:dyDescent="0.2">
      <c r="A155" s="455"/>
      <c r="B155" s="18" t="s">
        <v>450</v>
      </c>
      <c r="C155" s="17">
        <v>14638.0478</v>
      </c>
      <c r="D155" s="17">
        <v>0</v>
      </c>
      <c r="E155" s="17">
        <v>280.38498600000003</v>
      </c>
      <c r="F155" s="17">
        <v>14918.432785999999</v>
      </c>
      <c r="G155" s="17">
        <v>14638.0478</v>
      </c>
      <c r="H155" s="17">
        <v>0</v>
      </c>
      <c r="I155" s="17">
        <v>280.38498600000003</v>
      </c>
      <c r="J155" s="103">
        <v>14918.432785999999</v>
      </c>
    </row>
    <row r="156" spans="1:10" ht="25.5" x14ac:dyDescent="0.2">
      <c r="A156" s="455"/>
      <c r="B156" s="18" t="s">
        <v>602</v>
      </c>
      <c r="C156" s="17">
        <v>48.918712999999997</v>
      </c>
      <c r="D156" s="17">
        <v>0</v>
      </c>
      <c r="E156" s="17">
        <v>0</v>
      </c>
      <c r="F156" s="17">
        <v>48.918712999999997</v>
      </c>
      <c r="G156" s="17">
        <v>48.918712999999997</v>
      </c>
      <c r="H156" s="17">
        <v>0</v>
      </c>
      <c r="I156" s="17">
        <v>0</v>
      </c>
      <c r="J156" s="103">
        <v>48.918712999999997</v>
      </c>
    </row>
    <row r="157" spans="1:10" x14ac:dyDescent="0.2">
      <c r="A157" s="455"/>
      <c r="B157" s="18" t="s">
        <v>600</v>
      </c>
      <c r="C157" s="17">
        <v>1081.4066849999999</v>
      </c>
      <c r="D157" s="17">
        <v>0</v>
      </c>
      <c r="E157" s="17">
        <v>63</v>
      </c>
      <c r="F157" s="17">
        <v>1144.4066849999999</v>
      </c>
      <c r="G157" s="17">
        <v>1081.4066849999999</v>
      </c>
      <c r="H157" s="17">
        <v>0</v>
      </c>
      <c r="I157" s="17">
        <v>63</v>
      </c>
      <c r="J157" s="103">
        <v>1144.4066849999999</v>
      </c>
    </row>
    <row r="158" spans="1:10" ht="25.5" x14ac:dyDescent="0.2">
      <c r="A158" s="455"/>
      <c r="B158" s="18" t="s">
        <v>232</v>
      </c>
      <c r="C158" s="17">
        <v>142.22109699999999</v>
      </c>
      <c r="D158" s="17">
        <v>0</v>
      </c>
      <c r="E158" s="17">
        <v>-0.2</v>
      </c>
      <c r="F158" s="17">
        <v>142.021097</v>
      </c>
      <c r="G158" s="17">
        <v>142.22109699999999</v>
      </c>
      <c r="H158" s="17">
        <v>0</v>
      </c>
      <c r="I158" s="17">
        <v>-0.2</v>
      </c>
      <c r="J158" s="103">
        <v>142.021097</v>
      </c>
    </row>
    <row r="159" spans="1:10" ht="25.5" x14ac:dyDescent="0.2">
      <c r="A159" s="455"/>
      <c r="B159" s="18" t="s">
        <v>452</v>
      </c>
      <c r="C159" s="17">
        <v>449.32426800000002</v>
      </c>
      <c r="D159" s="17">
        <v>0</v>
      </c>
      <c r="E159" s="17">
        <v>10.637309</v>
      </c>
      <c r="F159" s="17">
        <v>459.96157699999998</v>
      </c>
      <c r="G159" s="17">
        <v>449.32426800000002</v>
      </c>
      <c r="H159" s="17">
        <v>0</v>
      </c>
      <c r="I159" s="17">
        <v>10.637309</v>
      </c>
      <c r="J159" s="103">
        <v>459.96157699999998</v>
      </c>
    </row>
    <row r="160" spans="1:10" ht="25.5" x14ac:dyDescent="0.2">
      <c r="A160" s="456"/>
      <c r="B160" s="18" t="s">
        <v>601</v>
      </c>
      <c r="C160" s="17">
        <v>1320.0191159999999</v>
      </c>
      <c r="D160" s="17">
        <v>0</v>
      </c>
      <c r="E160" s="17">
        <v>119.584</v>
      </c>
      <c r="F160" s="17">
        <v>1439.603116</v>
      </c>
      <c r="G160" s="17">
        <v>1320.0191159999999</v>
      </c>
      <c r="H160" s="17">
        <v>0</v>
      </c>
      <c r="I160" s="17">
        <v>119.584</v>
      </c>
      <c r="J160" s="103">
        <v>1439.603116</v>
      </c>
    </row>
    <row r="161" spans="1:10" x14ac:dyDescent="0.2">
      <c r="A161" s="452" t="s">
        <v>301</v>
      </c>
      <c r="B161" s="453"/>
      <c r="C161" s="15">
        <f>SUM(C153:C160)</f>
        <v>45522.044711000002</v>
      </c>
      <c r="D161" s="15">
        <f t="shared" ref="D161:J161" si="19">SUM(D153:D160)</f>
        <v>0</v>
      </c>
      <c r="E161" s="15">
        <f t="shared" si="19"/>
        <v>1126.460546</v>
      </c>
      <c r="F161" s="15">
        <f t="shared" si="19"/>
        <v>46648.505256999997</v>
      </c>
      <c r="G161" s="15">
        <f t="shared" si="19"/>
        <v>45522.044711000002</v>
      </c>
      <c r="H161" s="15">
        <f t="shared" si="19"/>
        <v>0</v>
      </c>
      <c r="I161" s="15">
        <f t="shared" si="19"/>
        <v>1126.460546</v>
      </c>
      <c r="J161" s="15">
        <f t="shared" si="19"/>
        <v>46648.505256999997</v>
      </c>
    </row>
    <row r="162" spans="1:10" ht="25.5" x14ac:dyDescent="0.2">
      <c r="A162" s="459" t="s">
        <v>155</v>
      </c>
      <c r="B162" s="18" t="s">
        <v>617</v>
      </c>
      <c r="C162" s="17">
        <v>1.7301839999999999</v>
      </c>
      <c r="D162" s="17">
        <v>0</v>
      </c>
      <c r="E162" s="17">
        <v>250</v>
      </c>
      <c r="F162" s="17">
        <v>251.73018400000001</v>
      </c>
      <c r="G162" s="17">
        <v>1.7301839999999999</v>
      </c>
      <c r="H162" s="17">
        <v>0</v>
      </c>
      <c r="I162" s="17">
        <v>250</v>
      </c>
      <c r="J162" s="103">
        <v>251.73018400000001</v>
      </c>
    </row>
    <row r="163" spans="1:10" x14ac:dyDescent="0.2">
      <c r="A163" s="460"/>
      <c r="B163" s="18" t="s">
        <v>554</v>
      </c>
      <c r="C163" s="17">
        <v>312.27469500000001</v>
      </c>
      <c r="D163" s="17">
        <v>0</v>
      </c>
      <c r="E163" s="17">
        <v>75</v>
      </c>
      <c r="F163" s="17">
        <v>387.27469500000001</v>
      </c>
      <c r="G163" s="17">
        <v>312.27469500000001</v>
      </c>
      <c r="H163" s="17">
        <v>0</v>
      </c>
      <c r="I163" s="17">
        <v>75</v>
      </c>
      <c r="J163" s="103">
        <v>387.27469500000001</v>
      </c>
    </row>
    <row r="164" spans="1:10" x14ac:dyDescent="0.2">
      <c r="A164" s="460"/>
      <c r="B164" s="18" t="s">
        <v>618</v>
      </c>
      <c r="C164" s="17">
        <v>259.098975</v>
      </c>
      <c r="D164" s="17">
        <v>0</v>
      </c>
      <c r="E164" s="17">
        <v>3</v>
      </c>
      <c r="F164" s="17">
        <v>262.098975</v>
      </c>
      <c r="G164" s="17">
        <v>259.098975</v>
      </c>
      <c r="H164" s="17">
        <v>0</v>
      </c>
      <c r="I164" s="17">
        <v>3</v>
      </c>
      <c r="J164" s="103">
        <v>262.098975</v>
      </c>
    </row>
    <row r="165" spans="1:10" ht="25.5" x14ac:dyDescent="0.2">
      <c r="A165" s="460"/>
      <c r="B165" s="187" t="s">
        <v>233</v>
      </c>
      <c r="C165" s="188">
        <v>510.32005099999998</v>
      </c>
      <c r="D165" s="195">
        <v>0</v>
      </c>
      <c r="E165" s="188">
        <v>24</v>
      </c>
      <c r="F165" s="188">
        <v>534.32005100000003</v>
      </c>
      <c r="G165" s="188">
        <v>510.32005099999998</v>
      </c>
      <c r="H165" s="195">
        <v>0</v>
      </c>
      <c r="I165" s="188">
        <v>24</v>
      </c>
      <c r="J165" s="189">
        <v>534.32005100000003</v>
      </c>
    </row>
    <row r="166" spans="1:10" x14ac:dyDescent="0.2">
      <c r="A166" s="461"/>
      <c r="B166" s="187" t="s">
        <v>234</v>
      </c>
      <c r="C166" s="188">
        <v>8453.1778470000008</v>
      </c>
      <c r="D166" s="195">
        <v>0</v>
      </c>
      <c r="E166" s="188">
        <v>170.1</v>
      </c>
      <c r="F166" s="188">
        <v>8623.2778469999994</v>
      </c>
      <c r="G166" s="188">
        <v>8453.1778470000008</v>
      </c>
      <c r="H166" s="195">
        <v>0</v>
      </c>
      <c r="I166" s="188">
        <v>170.1</v>
      </c>
      <c r="J166" s="189">
        <v>8623.2778469999994</v>
      </c>
    </row>
    <row r="167" spans="1:10" x14ac:dyDescent="0.2">
      <c r="A167" s="452" t="s">
        <v>301</v>
      </c>
      <c r="B167" s="453"/>
      <c r="C167" s="15">
        <f>SUM(C162:C166)</f>
        <v>9536.6017520000005</v>
      </c>
      <c r="D167" s="15">
        <f t="shared" ref="D167:J167" si="20">SUM(D162:D166)</f>
        <v>0</v>
      </c>
      <c r="E167" s="15">
        <f t="shared" si="20"/>
        <v>522.1</v>
      </c>
      <c r="F167" s="15">
        <f t="shared" si="20"/>
        <v>10058.701751999999</v>
      </c>
      <c r="G167" s="15">
        <f t="shared" si="20"/>
        <v>9536.6017520000005</v>
      </c>
      <c r="H167" s="15">
        <f t="shared" si="20"/>
        <v>0</v>
      </c>
      <c r="I167" s="15">
        <f t="shared" si="20"/>
        <v>522.1</v>
      </c>
      <c r="J167" s="15">
        <f t="shared" si="20"/>
        <v>10058.701751999999</v>
      </c>
    </row>
    <row r="168" spans="1:10" x14ac:dyDescent="0.2">
      <c r="A168" s="457" t="s">
        <v>156</v>
      </c>
      <c r="B168" s="18" t="s">
        <v>552</v>
      </c>
      <c r="C168" s="17">
        <v>235.775283</v>
      </c>
      <c r="D168" s="17">
        <v>5</v>
      </c>
      <c r="E168" s="17">
        <v>2.1</v>
      </c>
      <c r="F168" s="17">
        <v>242.875283</v>
      </c>
      <c r="G168" s="17">
        <v>235.775283</v>
      </c>
      <c r="H168" s="17">
        <v>5</v>
      </c>
      <c r="I168" s="17">
        <v>2.1</v>
      </c>
      <c r="J168" s="103">
        <v>242.875283</v>
      </c>
    </row>
    <row r="169" spans="1:10" x14ac:dyDescent="0.2">
      <c r="A169" s="455"/>
      <c r="B169" s="18" t="s">
        <v>189</v>
      </c>
      <c r="C169" s="17">
        <v>136.548</v>
      </c>
      <c r="D169" s="17">
        <v>0</v>
      </c>
      <c r="E169" s="17">
        <v>0</v>
      </c>
      <c r="F169" s="17">
        <v>136.548</v>
      </c>
      <c r="G169" s="17">
        <v>106.548</v>
      </c>
      <c r="H169" s="17">
        <v>0</v>
      </c>
      <c r="I169" s="17">
        <v>0</v>
      </c>
      <c r="J169" s="103">
        <v>106.548</v>
      </c>
    </row>
    <row r="170" spans="1:10" x14ac:dyDescent="0.2">
      <c r="A170" s="455"/>
      <c r="B170" s="18" t="s">
        <v>550</v>
      </c>
      <c r="C170" s="17">
        <v>168.12401</v>
      </c>
      <c r="D170" s="17">
        <v>0</v>
      </c>
      <c r="E170" s="17">
        <v>0</v>
      </c>
      <c r="F170" s="17">
        <v>168.12401</v>
      </c>
      <c r="G170" s="17">
        <v>168.12401</v>
      </c>
      <c r="H170" s="17">
        <v>0</v>
      </c>
      <c r="I170" s="17">
        <v>0</v>
      </c>
      <c r="J170" s="103">
        <v>168.12401</v>
      </c>
    </row>
    <row r="171" spans="1:10" ht="25.5" x14ac:dyDescent="0.2">
      <c r="A171" s="455"/>
      <c r="B171" s="18" t="s">
        <v>251</v>
      </c>
      <c r="C171" s="17">
        <v>522.158502</v>
      </c>
      <c r="D171" s="17">
        <v>0</v>
      </c>
      <c r="E171" s="17">
        <v>2.5</v>
      </c>
      <c r="F171" s="17">
        <v>524.658502</v>
      </c>
      <c r="G171" s="17">
        <v>522.158502</v>
      </c>
      <c r="H171" s="17">
        <v>0</v>
      </c>
      <c r="I171" s="17">
        <v>2.5</v>
      </c>
      <c r="J171" s="103">
        <v>524.658502</v>
      </c>
    </row>
    <row r="172" spans="1:10" ht="38.25" x14ac:dyDescent="0.2">
      <c r="A172" s="455"/>
      <c r="B172" s="18" t="s">
        <v>932</v>
      </c>
      <c r="C172" s="17">
        <v>88.598929999999996</v>
      </c>
      <c r="D172" s="17">
        <v>0</v>
      </c>
      <c r="E172" s="17">
        <v>4</v>
      </c>
      <c r="F172" s="17">
        <v>92.598929999999996</v>
      </c>
      <c r="G172" s="17">
        <v>88.598929999999996</v>
      </c>
      <c r="H172" s="17">
        <v>0</v>
      </c>
      <c r="I172" s="17">
        <v>4</v>
      </c>
      <c r="J172" s="103">
        <v>92.598929999999996</v>
      </c>
    </row>
    <row r="173" spans="1:10" ht="51" x14ac:dyDescent="0.2">
      <c r="A173" s="455"/>
      <c r="B173" s="18" t="s">
        <v>235</v>
      </c>
      <c r="C173" s="17">
        <v>42736.530686999999</v>
      </c>
      <c r="D173" s="17">
        <v>0</v>
      </c>
      <c r="E173" s="17">
        <v>160</v>
      </c>
      <c r="F173" s="17">
        <v>42896.530686999999</v>
      </c>
      <c r="G173" s="17">
        <v>42736.530686999999</v>
      </c>
      <c r="H173" s="17">
        <v>0</v>
      </c>
      <c r="I173" s="17">
        <v>160</v>
      </c>
      <c r="J173" s="103">
        <v>42896.530686999999</v>
      </c>
    </row>
    <row r="174" spans="1:10" x14ac:dyDescent="0.2">
      <c r="A174" s="456"/>
      <c r="B174" s="18" t="s">
        <v>551</v>
      </c>
      <c r="C174" s="17">
        <v>32.227272999999997</v>
      </c>
      <c r="D174" s="17">
        <v>0</v>
      </c>
      <c r="E174" s="17">
        <v>4</v>
      </c>
      <c r="F174" s="17">
        <v>36.227272999999997</v>
      </c>
      <c r="G174" s="17">
        <v>32.227272999999997</v>
      </c>
      <c r="H174" s="17">
        <v>0</v>
      </c>
      <c r="I174" s="17">
        <v>4</v>
      </c>
      <c r="J174" s="103">
        <v>36.227272999999997</v>
      </c>
    </row>
    <row r="175" spans="1:10" x14ac:dyDescent="0.2">
      <c r="A175" s="452" t="s">
        <v>301</v>
      </c>
      <c r="B175" s="453"/>
      <c r="C175" s="15">
        <f>SUM(C168:C174)</f>
        <v>43919.962684999999</v>
      </c>
      <c r="D175" s="15">
        <f t="shared" ref="D175:J175" si="21">SUM(D168:D174)</f>
        <v>5</v>
      </c>
      <c r="E175" s="15">
        <f t="shared" si="21"/>
        <v>172.6</v>
      </c>
      <c r="F175" s="15">
        <f t="shared" si="21"/>
        <v>44097.562684999997</v>
      </c>
      <c r="G175" s="15">
        <f t="shared" si="21"/>
        <v>43889.962684999999</v>
      </c>
      <c r="H175" s="15">
        <f t="shared" si="21"/>
        <v>5</v>
      </c>
      <c r="I175" s="15">
        <f t="shared" si="21"/>
        <v>172.6</v>
      </c>
      <c r="J175" s="15">
        <f t="shared" si="21"/>
        <v>44067.562684999997</v>
      </c>
    </row>
    <row r="176" spans="1:10" ht="25.5" x14ac:dyDescent="0.2">
      <c r="A176" s="454" t="s">
        <v>157</v>
      </c>
      <c r="B176" s="18" t="s">
        <v>236</v>
      </c>
      <c r="C176" s="17">
        <v>98190.819753000003</v>
      </c>
      <c r="D176" s="17">
        <v>-29.110199999999999</v>
      </c>
      <c r="E176" s="17">
        <v>370.21</v>
      </c>
      <c r="F176" s="17">
        <v>98531.919553</v>
      </c>
      <c r="G176" s="17">
        <v>98190.819753000003</v>
      </c>
      <c r="H176" s="17">
        <v>-29.110199999999999</v>
      </c>
      <c r="I176" s="17">
        <v>370.21</v>
      </c>
      <c r="J176" s="103">
        <v>98531.919553</v>
      </c>
    </row>
    <row r="177" spans="1:10" ht="25.5" x14ac:dyDescent="0.2">
      <c r="A177" s="456"/>
      <c r="B177" s="18" t="s">
        <v>246</v>
      </c>
      <c r="C177" s="17">
        <v>11507.441178999999</v>
      </c>
      <c r="D177" s="17">
        <v>0</v>
      </c>
      <c r="E177" s="17">
        <v>-69</v>
      </c>
      <c r="F177" s="17">
        <v>11438.441178999999</v>
      </c>
      <c r="G177" s="17">
        <v>11507.441178999999</v>
      </c>
      <c r="H177" s="17">
        <v>0</v>
      </c>
      <c r="I177" s="17">
        <v>-69</v>
      </c>
      <c r="J177" s="103">
        <v>11438.441178999999</v>
      </c>
    </row>
    <row r="178" spans="1:10" x14ac:dyDescent="0.2">
      <c r="A178" s="452" t="s">
        <v>301</v>
      </c>
      <c r="B178" s="453"/>
      <c r="C178" s="15">
        <f>SUM(C176:C177)</f>
        <v>109698.260932</v>
      </c>
      <c r="D178" s="15">
        <f t="shared" ref="D178:J178" si="22">SUM(D176:D177)</f>
        <v>-29.110199999999999</v>
      </c>
      <c r="E178" s="15">
        <f t="shared" si="22"/>
        <v>301.20999999999998</v>
      </c>
      <c r="F178" s="15">
        <f t="shared" si="22"/>
        <v>109970.360732</v>
      </c>
      <c r="G178" s="15">
        <f t="shared" si="22"/>
        <v>109698.260932</v>
      </c>
      <c r="H178" s="15">
        <f t="shared" si="22"/>
        <v>-29.110199999999999</v>
      </c>
      <c r="I178" s="15">
        <f t="shared" si="22"/>
        <v>301.20999999999998</v>
      </c>
      <c r="J178" s="15">
        <f t="shared" si="22"/>
        <v>109970.360732</v>
      </c>
    </row>
    <row r="179" spans="1:10" ht="38.25" x14ac:dyDescent="0.2">
      <c r="A179" s="457" t="s">
        <v>158</v>
      </c>
      <c r="B179" s="18" t="s">
        <v>454</v>
      </c>
      <c r="C179" s="17">
        <v>339.19494700000001</v>
      </c>
      <c r="D179" s="17">
        <v>0</v>
      </c>
      <c r="E179" s="17">
        <v>0</v>
      </c>
      <c r="F179" s="17">
        <v>339.19494700000001</v>
      </c>
      <c r="G179" s="17">
        <v>339.19494700000001</v>
      </c>
      <c r="H179" s="17">
        <v>0</v>
      </c>
      <c r="I179" s="17">
        <v>0</v>
      </c>
      <c r="J179" s="103">
        <v>339.19494700000001</v>
      </c>
    </row>
    <row r="180" spans="1:10" ht="38.25" x14ac:dyDescent="0.2">
      <c r="A180" s="455"/>
      <c r="B180" s="18" t="s">
        <v>238</v>
      </c>
      <c r="C180" s="17">
        <v>30.544694</v>
      </c>
      <c r="D180" s="17">
        <v>0</v>
      </c>
      <c r="E180" s="17">
        <v>0</v>
      </c>
      <c r="F180" s="17">
        <v>30.544694</v>
      </c>
      <c r="G180" s="17">
        <v>30.544694</v>
      </c>
      <c r="H180" s="17">
        <v>0</v>
      </c>
      <c r="I180" s="17">
        <v>0</v>
      </c>
      <c r="J180" s="103">
        <v>30.544694</v>
      </c>
    </row>
    <row r="181" spans="1:10" ht="25.5" x14ac:dyDescent="0.2">
      <c r="A181" s="455"/>
      <c r="B181" s="18" t="s">
        <v>453</v>
      </c>
      <c r="C181" s="17">
        <v>758.90794200000005</v>
      </c>
      <c r="D181" s="17">
        <v>0</v>
      </c>
      <c r="E181" s="17">
        <v>9.8000000000000007</v>
      </c>
      <c r="F181" s="17">
        <v>768.707942</v>
      </c>
      <c r="G181" s="17">
        <v>758.90794200000005</v>
      </c>
      <c r="H181" s="17">
        <v>0</v>
      </c>
      <c r="I181" s="17">
        <v>9.8000000000000007</v>
      </c>
      <c r="J181" s="103">
        <v>768.707942</v>
      </c>
    </row>
    <row r="182" spans="1:10" ht="25.5" x14ac:dyDescent="0.2">
      <c r="A182" s="455"/>
      <c r="B182" s="18" t="s">
        <v>239</v>
      </c>
      <c r="C182" s="17">
        <v>71.263582</v>
      </c>
      <c r="D182" s="17">
        <v>0</v>
      </c>
      <c r="E182" s="17">
        <v>2</v>
      </c>
      <c r="F182" s="17">
        <v>73.263582</v>
      </c>
      <c r="G182" s="17">
        <v>71.263582</v>
      </c>
      <c r="H182" s="17">
        <v>0</v>
      </c>
      <c r="I182" s="17">
        <v>2</v>
      </c>
      <c r="J182" s="103">
        <v>73.263582</v>
      </c>
    </row>
    <row r="183" spans="1:10" x14ac:dyDescent="0.2">
      <c r="A183" s="455"/>
      <c r="B183" s="18" t="s">
        <v>237</v>
      </c>
      <c r="C183" s="17">
        <v>6503.8866600000001</v>
      </c>
      <c r="D183" s="17">
        <v>0</v>
      </c>
      <c r="E183" s="17">
        <v>60</v>
      </c>
      <c r="F183" s="17">
        <v>6563.8866600000001</v>
      </c>
      <c r="G183" s="17">
        <v>7093.1226219999999</v>
      </c>
      <c r="H183" s="17">
        <v>0</v>
      </c>
      <c r="I183" s="17">
        <v>60</v>
      </c>
      <c r="J183" s="103">
        <v>7153.1226219999999</v>
      </c>
    </row>
    <row r="184" spans="1:10" ht="38.25" x14ac:dyDescent="0.2">
      <c r="A184" s="456"/>
      <c r="B184" s="18" t="s">
        <v>455</v>
      </c>
      <c r="C184" s="17">
        <v>34.965409999999999</v>
      </c>
      <c r="D184" s="17">
        <v>0</v>
      </c>
      <c r="E184" s="17">
        <v>-0.2</v>
      </c>
      <c r="F184" s="17">
        <v>34.765410000000003</v>
      </c>
      <c r="G184" s="17">
        <v>34.965409999999999</v>
      </c>
      <c r="H184" s="17">
        <v>0</v>
      </c>
      <c r="I184" s="17">
        <v>-0.2</v>
      </c>
      <c r="J184" s="103">
        <v>34.765410000000003</v>
      </c>
    </row>
    <row r="185" spans="1:10" x14ac:dyDescent="0.2">
      <c r="A185" s="452" t="s">
        <v>301</v>
      </c>
      <c r="B185" s="453"/>
      <c r="C185" s="15">
        <f>SUM(C179:C184)</f>
        <v>7738.7632349999994</v>
      </c>
      <c r="D185" s="15">
        <f t="shared" ref="D185:J185" si="23">SUM(D179:D184)</f>
        <v>0</v>
      </c>
      <c r="E185" s="15">
        <f t="shared" si="23"/>
        <v>71.599999999999994</v>
      </c>
      <c r="F185" s="15">
        <f t="shared" si="23"/>
        <v>7810.3632350000007</v>
      </c>
      <c r="G185" s="15">
        <f t="shared" si="23"/>
        <v>8327.999197000001</v>
      </c>
      <c r="H185" s="15">
        <f t="shared" si="23"/>
        <v>0</v>
      </c>
      <c r="I185" s="15">
        <f t="shared" si="23"/>
        <v>71.599999999999994</v>
      </c>
      <c r="J185" s="15">
        <f t="shared" si="23"/>
        <v>8399.5991969999995</v>
      </c>
    </row>
    <row r="186" spans="1:10" ht="25.5" x14ac:dyDescent="0.2">
      <c r="A186" s="454" t="s">
        <v>159</v>
      </c>
      <c r="B186" s="18" t="s">
        <v>240</v>
      </c>
      <c r="C186" s="17">
        <v>12.352168000000001</v>
      </c>
      <c r="D186" s="17">
        <v>0</v>
      </c>
      <c r="E186" s="17">
        <v>0</v>
      </c>
      <c r="F186" s="17">
        <v>12.352168000000001</v>
      </c>
      <c r="G186" s="17">
        <v>12.352168000000001</v>
      </c>
      <c r="H186" s="17">
        <v>0</v>
      </c>
      <c r="I186" s="17">
        <v>0</v>
      </c>
      <c r="J186" s="103">
        <v>12.352168000000001</v>
      </c>
    </row>
    <row r="187" spans="1:10" ht="38.25" x14ac:dyDescent="0.2">
      <c r="A187" s="455"/>
      <c r="B187" s="18" t="s">
        <v>456</v>
      </c>
      <c r="C187" s="17">
        <v>1792.974665</v>
      </c>
      <c r="D187" s="17">
        <v>0</v>
      </c>
      <c r="E187" s="17">
        <v>100.126186</v>
      </c>
      <c r="F187" s="17">
        <v>1893.1008509999999</v>
      </c>
      <c r="G187" s="17">
        <v>1791.974665</v>
      </c>
      <c r="H187" s="17">
        <v>0</v>
      </c>
      <c r="I187" s="17">
        <v>100.126186</v>
      </c>
      <c r="J187" s="103">
        <v>1892.1008509999999</v>
      </c>
    </row>
    <row r="188" spans="1:10" x14ac:dyDescent="0.2">
      <c r="A188" s="455"/>
      <c r="B188" s="18" t="s">
        <v>265</v>
      </c>
      <c r="C188" s="17">
        <v>1237.367274</v>
      </c>
      <c r="D188" s="17">
        <v>0</v>
      </c>
      <c r="E188" s="17">
        <v>0</v>
      </c>
      <c r="F188" s="17">
        <v>1237.367274</v>
      </c>
      <c r="G188" s="17">
        <v>1237.367274</v>
      </c>
      <c r="H188" s="17">
        <v>0</v>
      </c>
      <c r="I188" s="17">
        <v>0</v>
      </c>
      <c r="J188" s="103">
        <v>1237.367274</v>
      </c>
    </row>
    <row r="189" spans="1:10" x14ac:dyDescent="0.2">
      <c r="A189" s="452" t="s">
        <v>301</v>
      </c>
      <c r="B189" s="453"/>
      <c r="C189" s="15">
        <f>SUM(C186:C188)</f>
        <v>3042.6941069999998</v>
      </c>
      <c r="D189" s="15">
        <f t="shared" ref="D189:J189" si="24">SUM(D186:D188)</f>
        <v>0</v>
      </c>
      <c r="E189" s="15">
        <f t="shared" si="24"/>
        <v>100.126186</v>
      </c>
      <c r="F189" s="15">
        <f t="shared" si="24"/>
        <v>3142.8202929999998</v>
      </c>
      <c r="G189" s="15">
        <f t="shared" si="24"/>
        <v>3041.6941069999998</v>
      </c>
      <c r="H189" s="15">
        <f t="shared" si="24"/>
        <v>0</v>
      </c>
      <c r="I189" s="15">
        <f t="shared" si="24"/>
        <v>100.126186</v>
      </c>
      <c r="J189" s="15">
        <f t="shared" si="24"/>
        <v>3141.8202929999998</v>
      </c>
    </row>
    <row r="190" spans="1:10" ht="38.25" x14ac:dyDescent="0.2">
      <c r="A190" s="105" t="s">
        <v>160</v>
      </c>
      <c r="B190" s="18" t="s">
        <v>241</v>
      </c>
      <c r="C190" s="17">
        <v>7722.3949750000002</v>
      </c>
      <c r="D190" s="17">
        <v>0</v>
      </c>
      <c r="E190" s="17">
        <v>1406</v>
      </c>
      <c r="F190" s="17">
        <v>9128.3949749999992</v>
      </c>
      <c r="G190" s="17">
        <v>4683.5679749999999</v>
      </c>
      <c r="H190" s="17">
        <v>0</v>
      </c>
      <c r="I190" s="17">
        <v>-3594</v>
      </c>
      <c r="J190" s="103">
        <v>1089.5679749999999</v>
      </c>
    </row>
    <row r="191" spans="1:10" x14ac:dyDescent="0.2">
      <c r="A191" s="452" t="s">
        <v>301</v>
      </c>
      <c r="B191" s="453"/>
      <c r="C191" s="15">
        <v>7722.3949750000002</v>
      </c>
      <c r="D191" s="15">
        <v>0</v>
      </c>
      <c r="E191" s="15">
        <v>1406</v>
      </c>
      <c r="F191" s="15">
        <v>9128.3949749999992</v>
      </c>
      <c r="G191" s="15">
        <v>4683.5679749999999</v>
      </c>
      <c r="H191" s="15">
        <v>0</v>
      </c>
      <c r="I191" s="15">
        <v>-3594</v>
      </c>
      <c r="J191" s="15">
        <v>1089.5679749999999</v>
      </c>
    </row>
    <row r="192" spans="1:10" ht="25.5" x14ac:dyDescent="0.2">
      <c r="A192" s="454" t="s">
        <v>463</v>
      </c>
      <c r="B192" s="18" t="s">
        <v>459</v>
      </c>
      <c r="C192" s="17">
        <v>6754.434706</v>
      </c>
      <c r="D192" s="17">
        <v>0</v>
      </c>
      <c r="E192" s="17">
        <v>139.05000000000001</v>
      </c>
      <c r="F192" s="17">
        <v>6893.4847060000002</v>
      </c>
      <c r="G192" s="17">
        <v>6812.6454000000003</v>
      </c>
      <c r="H192" s="17">
        <v>0</v>
      </c>
      <c r="I192" s="17">
        <v>139.05000000000001</v>
      </c>
      <c r="J192" s="103">
        <v>6951.6953999999996</v>
      </c>
    </row>
    <row r="193" spans="1:10" ht="25.5" x14ac:dyDescent="0.2">
      <c r="A193" s="455"/>
      <c r="B193" s="18" t="s">
        <v>457</v>
      </c>
      <c r="C193" s="17">
        <v>95.685194999999993</v>
      </c>
      <c r="D193" s="17">
        <v>0</v>
      </c>
      <c r="E193" s="17">
        <v>0</v>
      </c>
      <c r="F193" s="17">
        <v>95.685194999999993</v>
      </c>
      <c r="G193" s="17">
        <v>95.685194999999993</v>
      </c>
      <c r="H193" s="17">
        <v>0</v>
      </c>
      <c r="I193" s="17">
        <v>0</v>
      </c>
      <c r="J193" s="103">
        <v>95.685194999999993</v>
      </c>
    </row>
    <row r="194" spans="1:10" ht="25.5" x14ac:dyDescent="0.2">
      <c r="A194" s="455"/>
      <c r="B194" s="18" t="s">
        <v>243</v>
      </c>
      <c r="C194" s="17">
        <v>319.27207800000002</v>
      </c>
      <c r="D194" s="17">
        <v>0</v>
      </c>
      <c r="E194" s="17">
        <v>10</v>
      </c>
      <c r="F194" s="17">
        <v>329.27207800000002</v>
      </c>
      <c r="G194" s="17">
        <v>792.02415099999996</v>
      </c>
      <c r="H194" s="17">
        <v>-23</v>
      </c>
      <c r="I194" s="17">
        <v>8.6609999999999996</v>
      </c>
      <c r="J194" s="103">
        <v>777.68515100000002</v>
      </c>
    </row>
    <row r="195" spans="1:10" x14ac:dyDescent="0.2">
      <c r="A195" s="455"/>
      <c r="B195" s="18" t="s">
        <v>460</v>
      </c>
      <c r="C195" s="17">
        <v>329.13251000000002</v>
      </c>
      <c r="D195" s="17">
        <v>0</v>
      </c>
      <c r="E195" s="17">
        <v>20</v>
      </c>
      <c r="F195" s="17">
        <v>349.13251000000002</v>
      </c>
      <c r="G195" s="17">
        <v>329.13251000000002</v>
      </c>
      <c r="H195" s="17">
        <v>0</v>
      </c>
      <c r="I195" s="17">
        <v>20</v>
      </c>
      <c r="J195" s="103">
        <v>349.13251000000002</v>
      </c>
    </row>
    <row r="196" spans="1:10" x14ac:dyDescent="0.2">
      <c r="A196" s="455"/>
      <c r="B196" s="18" t="s">
        <v>461</v>
      </c>
      <c r="C196" s="17">
        <v>5999.95</v>
      </c>
      <c r="D196" s="17">
        <v>0</v>
      </c>
      <c r="E196" s="17">
        <v>0</v>
      </c>
      <c r="F196" s="17">
        <v>5999.95</v>
      </c>
      <c r="G196" s="17">
        <v>5999.95</v>
      </c>
      <c r="H196" s="17">
        <v>0</v>
      </c>
      <c r="I196" s="17">
        <v>0</v>
      </c>
      <c r="J196" s="103">
        <v>5999.95</v>
      </c>
    </row>
    <row r="197" spans="1:10" ht="25.5" x14ac:dyDescent="0.2">
      <c r="A197" s="455"/>
      <c r="B197" s="18" t="s">
        <v>178</v>
      </c>
      <c r="C197" s="17">
        <v>2815.1128090000002</v>
      </c>
      <c r="D197" s="17">
        <v>0</v>
      </c>
      <c r="E197" s="17">
        <v>41</v>
      </c>
      <c r="F197" s="17">
        <v>2856.1128090000002</v>
      </c>
      <c r="G197" s="17">
        <v>2815.1128090000002</v>
      </c>
      <c r="H197" s="17">
        <v>0</v>
      </c>
      <c r="I197" s="17">
        <v>41</v>
      </c>
      <c r="J197" s="103">
        <v>2856.1128090000002</v>
      </c>
    </row>
    <row r="198" spans="1:10" x14ac:dyDescent="0.2">
      <c r="A198" s="455"/>
      <c r="B198" s="18" t="s">
        <v>242</v>
      </c>
      <c r="C198" s="17">
        <v>51.160595999999998</v>
      </c>
      <c r="D198" s="17">
        <v>0</v>
      </c>
      <c r="E198" s="17">
        <v>1</v>
      </c>
      <c r="F198" s="17">
        <v>52.160595999999998</v>
      </c>
      <c r="G198" s="17">
        <v>51.160595999999998</v>
      </c>
      <c r="H198" s="17">
        <v>0</v>
      </c>
      <c r="I198" s="17">
        <v>1</v>
      </c>
      <c r="J198" s="103">
        <v>52.160595999999998</v>
      </c>
    </row>
    <row r="199" spans="1:10" x14ac:dyDescent="0.2">
      <c r="A199" s="455"/>
      <c r="B199" s="18" t="s">
        <v>933</v>
      </c>
      <c r="C199" s="17">
        <v>797.26952000000006</v>
      </c>
      <c r="D199" s="17">
        <v>0</v>
      </c>
      <c r="E199" s="17">
        <v>0</v>
      </c>
      <c r="F199" s="17">
        <v>797.26952000000006</v>
      </c>
      <c r="G199" s="17">
        <v>797.26952000000006</v>
      </c>
      <c r="H199" s="17">
        <v>0</v>
      </c>
      <c r="I199" s="17">
        <v>0</v>
      </c>
      <c r="J199" s="103">
        <v>797.26952000000006</v>
      </c>
    </row>
    <row r="200" spans="1:10" x14ac:dyDescent="0.2">
      <c r="A200" s="455"/>
      <c r="B200" s="18" t="s">
        <v>247</v>
      </c>
      <c r="C200" s="17">
        <v>76427.970870000005</v>
      </c>
      <c r="D200" s="17">
        <v>0</v>
      </c>
      <c r="E200" s="17">
        <v>0</v>
      </c>
      <c r="F200" s="17">
        <v>76427.970870000005</v>
      </c>
      <c r="G200" s="17">
        <v>76427.970870000005</v>
      </c>
      <c r="H200" s="17">
        <v>0</v>
      </c>
      <c r="I200" s="17">
        <v>0</v>
      </c>
      <c r="J200" s="103">
        <v>76427.970870000005</v>
      </c>
    </row>
    <row r="201" spans="1:10" x14ac:dyDescent="0.2">
      <c r="A201" s="455"/>
      <c r="B201" s="18" t="s">
        <v>458</v>
      </c>
      <c r="C201" s="17">
        <v>132.59190699999999</v>
      </c>
      <c r="D201" s="17">
        <v>0</v>
      </c>
      <c r="E201" s="17">
        <v>0</v>
      </c>
      <c r="F201" s="17">
        <v>132.59190699999999</v>
      </c>
      <c r="G201" s="17">
        <v>132.59190699999999</v>
      </c>
      <c r="H201" s="17">
        <v>0</v>
      </c>
      <c r="I201" s="17">
        <v>0</v>
      </c>
      <c r="J201" s="103">
        <v>132.59190699999999</v>
      </c>
    </row>
    <row r="202" spans="1:10" ht="38.25" x14ac:dyDescent="0.2">
      <c r="A202" s="456"/>
      <c r="B202" s="18" t="s">
        <v>244</v>
      </c>
      <c r="C202" s="17">
        <v>155.61317500000001</v>
      </c>
      <c r="D202" s="17">
        <v>0</v>
      </c>
      <c r="E202" s="17">
        <v>1.1000000000000001</v>
      </c>
      <c r="F202" s="17">
        <v>156.71317500000001</v>
      </c>
      <c r="G202" s="17">
        <v>155.61317500000001</v>
      </c>
      <c r="H202" s="17">
        <v>0</v>
      </c>
      <c r="I202" s="17">
        <v>1.1000000000000001</v>
      </c>
      <c r="J202" s="103">
        <v>156.71317500000001</v>
      </c>
    </row>
    <row r="203" spans="1:10" x14ac:dyDescent="0.2">
      <c r="A203" s="452" t="s">
        <v>301</v>
      </c>
      <c r="B203" s="453"/>
      <c r="C203" s="15">
        <f>SUM(C192:C202)</f>
        <v>93878.193366000007</v>
      </c>
      <c r="D203" s="15">
        <f t="shared" ref="D203:J203" si="25">SUM(D192:D202)</f>
        <v>0</v>
      </c>
      <c r="E203" s="15">
        <f t="shared" si="25"/>
        <v>212.15</v>
      </c>
      <c r="F203" s="15">
        <f t="shared" si="25"/>
        <v>94090.343366000001</v>
      </c>
      <c r="G203" s="15">
        <f t="shared" si="25"/>
        <v>94409.156133000011</v>
      </c>
      <c r="H203" s="15">
        <f t="shared" si="25"/>
        <v>-23</v>
      </c>
      <c r="I203" s="15">
        <f t="shared" si="25"/>
        <v>210.81100000000001</v>
      </c>
      <c r="J203" s="15">
        <f t="shared" si="25"/>
        <v>94596.967132999998</v>
      </c>
    </row>
    <row r="204" spans="1:10" x14ac:dyDescent="0.2">
      <c r="A204" s="454" t="s">
        <v>161</v>
      </c>
      <c r="B204" s="18" t="s">
        <v>934</v>
      </c>
      <c r="C204" s="17">
        <v>534.01388699999995</v>
      </c>
      <c r="D204" s="17">
        <v>0</v>
      </c>
      <c r="E204" s="17">
        <v>84.5</v>
      </c>
      <c r="F204" s="17">
        <v>618.51388699999995</v>
      </c>
      <c r="G204" s="17">
        <v>533.58157800000004</v>
      </c>
      <c r="H204" s="17">
        <v>0</v>
      </c>
      <c r="I204" s="17">
        <v>84.5</v>
      </c>
      <c r="J204" s="103">
        <v>618.08157800000004</v>
      </c>
    </row>
    <row r="205" spans="1:10" x14ac:dyDescent="0.2">
      <c r="A205" s="456"/>
      <c r="B205" s="18" t="s">
        <v>935</v>
      </c>
      <c r="C205" s="17">
        <v>144.17185000000001</v>
      </c>
      <c r="D205" s="17">
        <v>0</v>
      </c>
      <c r="E205" s="17">
        <v>1.0362579999999999</v>
      </c>
      <c r="F205" s="17">
        <v>145.20810800000001</v>
      </c>
      <c r="G205" s="17">
        <v>144.17185000000001</v>
      </c>
      <c r="H205" s="17">
        <v>0</v>
      </c>
      <c r="I205" s="17">
        <v>1.0362579999999999</v>
      </c>
      <c r="J205" s="103">
        <v>145.20810800000001</v>
      </c>
    </row>
    <row r="206" spans="1:10" x14ac:dyDescent="0.2">
      <c r="A206" s="452" t="s">
        <v>301</v>
      </c>
      <c r="B206" s="453"/>
      <c r="C206" s="15">
        <f>SUM(C204:C205)</f>
        <v>678.18573700000002</v>
      </c>
      <c r="D206" s="15">
        <f t="shared" ref="D206:J206" si="26">SUM(D204:D205)</f>
        <v>0</v>
      </c>
      <c r="E206" s="15">
        <f t="shared" si="26"/>
        <v>85.536258000000004</v>
      </c>
      <c r="F206" s="15">
        <f t="shared" si="26"/>
        <v>763.72199499999999</v>
      </c>
      <c r="G206" s="15">
        <f t="shared" si="26"/>
        <v>677.75342799999999</v>
      </c>
      <c r="H206" s="15">
        <f t="shared" si="26"/>
        <v>0</v>
      </c>
      <c r="I206" s="15">
        <f t="shared" si="26"/>
        <v>85.536258000000004</v>
      </c>
      <c r="J206" s="15">
        <f t="shared" si="26"/>
        <v>763.28968600000007</v>
      </c>
    </row>
    <row r="207" spans="1:10" x14ac:dyDescent="0.2">
      <c r="A207" s="105" t="s">
        <v>162</v>
      </c>
      <c r="B207" s="18" t="s">
        <v>936</v>
      </c>
      <c r="C207" s="17">
        <v>45.251736999999999</v>
      </c>
      <c r="D207" s="17">
        <v>0</v>
      </c>
      <c r="E207" s="17">
        <v>1.5</v>
      </c>
      <c r="F207" s="17">
        <v>46.751736999999999</v>
      </c>
      <c r="G207" s="17">
        <v>45.251736999999999</v>
      </c>
      <c r="H207" s="17">
        <v>0</v>
      </c>
      <c r="I207" s="17">
        <v>1.5</v>
      </c>
      <c r="J207" s="103">
        <v>46.751736999999999</v>
      </c>
    </row>
    <row r="208" spans="1:10" x14ac:dyDescent="0.2">
      <c r="A208" s="452" t="s">
        <v>301</v>
      </c>
      <c r="B208" s="453"/>
      <c r="C208" s="15">
        <v>45.251736999999999</v>
      </c>
      <c r="D208" s="15">
        <v>0</v>
      </c>
      <c r="E208" s="15">
        <v>1.5</v>
      </c>
      <c r="F208" s="15">
        <v>46.751736999999999</v>
      </c>
      <c r="G208" s="15">
        <v>45.251736999999999</v>
      </c>
      <c r="H208" s="15">
        <v>0</v>
      </c>
      <c r="I208" s="15">
        <v>1.5</v>
      </c>
      <c r="J208" s="15">
        <v>46.751736999999999</v>
      </c>
    </row>
    <row r="209" spans="1:10" ht="25.5" x14ac:dyDescent="0.2">
      <c r="A209" s="454" t="s">
        <v>163</v>
      </c>
      <c r="B209" s="18" t="s">
        <v>603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03">
        <v>0</v>
      </c>
    </row>
    <row r="210" spans="1:10" x14ac:dyDescent="0.2">
      <c r="A210" s="455"/>
      <c r="B210" s="18" t="s">
        <v>180</v>
      </c>
      <c r="C210" s="17">
        <v>368.506237</v>
      </c>
      <c r="D210" s="17">
        <v>0</v>
      </c>
      <c r="E210" s="17">
        <v>-40.083170000000003</v>
      </c>
      <c r="F210" s="17">
        <v>328.423067</v>
      </c>
      <c r="G210" s="17">
        <v>368.494034</v>
      </c>
      <c r="H210" s="17">
        <v>0</v>
      </c>
      <c r="I210" s="17">
        <v>-40.083170000000003</v>
      </c>
      <c r="J210" s="103">
        <v>328.410864</v>
      </c>
    </row>
    <row r="211" spans="1:10" ht="25.5" x14ac:dyDescent="0.2">
      <c r="A211" s="455"/>
      <c r="B211" s="18" t="s">
        <v>937</v>
      </c>
      <c r="C211" s="17">
        <v>553.76412100000005</v>
      </c>
      <c r="D211" s="17">
        <v>0</v>
      </c>
      <c r="E211" s="17">
        <v>0</v>
      </c>
      <c r="F211" s="17">
        <v>553.76412100000005</v>
      </c>
      <c r="G211" s="17">
        <v>553.73308399999996</v>
      </c>
      <c r="H211" s="17">
        <v>0</v>
      </c>
      <c r="I211" s="17">
        <v>0</v>
      </c>
      <c r="J211" s="103">
        <v>553.73308399999996</v>
      </c>
    </row>
    <row r="212" spans="1:10" ht="38.25" x14ac:dyDescent="0.2">
      <c r="A212" s="455"/>
      <c r="B212" s="18" t="s">
        <v>190</v>
      </c>
      <c r="C212" s="17">
        <v>164.35612</v>
      </c>
      <c r="D212" s="17">
        <v>0</v>
      </c>
      <c r="E212" s="17">
        <v>0</v>
      </c>
      <c r="F212" s="17">
        <v>164.35612</v>
      </c>
      <c r="G212" s="17">
        <v>164.35612</v>
      </c>
      <c r="H212" s="17">
        <v>0</v>
      </c>
      <c r="I212" s="17">
        <v>0</v>
      </c>
      <c r="J212" s="103">
        <v>164.35612</v>
      </c>
    </row>
    <row r="213" spans="1:10" ht="25.5" x14ac:dyDescent="0.2">
      <c r="A213" s="455"/>
      <c r="B213" s="18" t="s">
        <v>170</v>
      </c>
      <c r="C213" s="17">
        <v>1921.630367</v>
      </c>
      <c r="D213" s="17">
        <v>0</v>
      </c>
      <c r="E213" s="17">
        <v>25.652035999999999</v>
      </c>
      <c r="F213" s="17">
        <v>1947.2824029999999</v>
      </c>
      <c r="G213" s="17">
        <v>1921.2873629999999</v>
      </c>
      <c r="H213" s="17">
        <v>0</v>
      </c>
      <c r="I213" s="17">
        <v>25.652035999999999</v>
      </c>
      <c r="J213" s="103">
        <v>1946.9393990000001</v>
      </c>
    </row>
    <row r="214" spans="1:10" ht="38.25" x14ac:dyDescent="0.2">
      <c r="A214" s="455"/>
      <c r="B214" s="18" t="s">
        <v>938</v>
      </c>
      <c r="C214" s="17">
        <v>527.48855800000001</v>
      </c>
      <c r="D214" s="17">
        <v>0</v>
      </c>
      <c r="E214" s="17">
        <v>76</v>
      </c>
      <c r="F214" s="17">
        <v>603.48855800000001</v>
      </c>
      <c r="G214" s="17">
        <v>527.48855800000001</v>
      </c>
      <c r="H214" s="17">
        <v>0</v>
      </c>
      <c r="I214" s="17">
        <v>76</v>
      </c>
      <c r="J214" s="103">
        <v>603.48855800000001</v>
      </c>
    </row>
    <row r="215" spans="1:10" ht="25.5" x14ac:dyDescent="0.2">
      <c r="A215" s="193"/>
      <c r="B215" s="18" t="s">
        <v>462</v>
      </c>
      <c r="C215" s="17">
        <v>91.728781999999995</v>
      </c>
      <c r="D215" s="17">
        <v>0</v>
      </c>
      <c r="E215" s="17">
        <v>0</v>
      </c>
      <c r="F215" s="17">
        <v>91.728781999999995</v>
      </c>
      <c r="G215" s="17">
        <v>91.728781999999995</v>
      </c>
      <c r="H215" s="17">
        <v>0</v>
      </c>
      <c r="I215" s="17">
        <v>0</v>
      </c>
      <c r="J215" s="103">
        <v>91.728781999999995</v>
      </c>
    </row>
    <row r="216" spans="1:10" x14ac:dyDescent="0.2">
      <c r="A216" s="452" t="s">
        <v>301</v>
      </c>
      <c r="B216" s="453"/>
      <c r="C216" s="15">
        <f>SUM(C209:C215)</f>
        <v>3627.474185</v>
      </c>
      <c r="D216" s="15">
        <f t="shared" ref="D216:J216" si="27">SUM(D209:D215)</f>
        <v>0</v>
      </c>
      <c r="E216" s="15">
        <f t="shared" si="27"/>
        <v>61.568866</v>
      </c>
      <c r="F216" s="15">
        <f t="shared" si="27"/>
        <v>3689.0430510000001</v>
      </c>
      <c r="G216" s="15">
        <f t="shared" si="27"/>
        <v>3627.0879409999998</v>
      </c>
      <c r="H216" s="15">
        <f t="shared" si="27"/>
        <v>0</v>
      </c>
      <c r="I216" s="15">
        <f t="shared" si="27"/>
        <v>61.568866</v>
      </c>
      <c r="J216" s="15">
        <f t="shared" si="27"/>
        <v>3688.6568070000003</v>
      </c>
    </row>
    <row r="217" spans="1:10" x14ac:dyDescent="0.2">
      <c r="A217" s="454" t="s">
        <v>164</v>
      </c>
      <c r="B217" s="18" t="s">
        <v>181</v>
      </c>
      <c r="C217" s="17">
        <v>9169.4338420000004</v>
      </c>
      <c r="D217" s="17">
        <v>34.200000000000003</v>
      </c>
      <c r="E217" s="17">
        <v>6805.4320159999997</v>
      </c>
      <c r="F217" s="17">
        <v>16009.065858</v>
      </c>
      <c r="G217" s="17">
        <v>9168.0538469999992</v>
      </c>
      <c r="H217" s="17">
        <v>34.200000000000003</v>
      </c>
      <c r="I217" s="17">
        <v>6805.4320159999997</v>
      </c>
      <c r="J217" s="103">
        <v>16007.685863000001</v>
      </c>
    </row>
    <row r="218" spans="1:10" x14ac:dyDescent="0.2">
      <c r="A218" s="456"/>
      <c r="B218" s="112" t="s">
        <v>267</v>
      </c>
      <c r="C218" s="17">
        <v>5537.673409</v>
      </c>
      <c r="D218" s="17">
        <v>0</v>
      </c>
      <c r="E218" s="17">
        <v>497.26920100000001</v>
      </c>
      <c r="F218" s="17">
        <v>6034.9426100000001</v>
      </c>
      <c r="G218" s="17">
        <v>13392.173409000001</v>
      </c>
      <c r="H218" s="17">
        <v>0</v>
      </c>
      <c r="I218" s="17">
        <v>497.26920100000001</v>
      </c>
      <c r="J218" s="103">
        <v>13889.44261</v>
      </c>
    </row>
    <row r="219" spans="1:10" x14ac:dyDescent="0.2">
      <c r="A219" s="452" t="s">
        <v>301</v>
      </c>
      <c r="B219" s="453"/>
      <c r="C219" s="15">
        <f>SUM(C217:C218)</f>
        <v>14707.107251000001</v>
      </c>
      <c r="D219" s="15">
        <f t="shared" ref="D219:J219" si="28">SUM(D217:D218)</f>
        <v>34.200000000000003</v>
      </c>
      <c r="E219" s="15">
        <f t="shared" si="28"/>
        <v>7302.7012169999998</v>
      </c>
      <c r="F219" s="15">
        <f t="shared" si="28"/>
        <v>22044.008468</v>
      </c>
      <c r="G219" s="15">
        <f t="shared" si="28"/>
        <v>22560.227255999998</v>
      </c>
      <c r="H219" s="15">
        <f t="shared" si="28"/>
        <v>34.200000000000003</v>
      </c>
      <c r="I219" s="15">
        <f t="shared" si="28"/>
        <v>7302.7012169999998</v>
      </c>
      <c r="J219" s="15">
        <f t="shared" si="28"/>
        <v>29897.128473000001</v>
      </c>
    </row>
    <row r="220" spans="1:10" x14ac:dyDescent="0.2">
      <c r="A220" s="454" t="s">
        <v>165</v>
      </c>
      <c r="B220" s="18" t="s">
        <v>249</v>
      </c>
      <c r="C220" s="17">
        <v>81094.55</v>
      </c>
      <c r="D220" s="17">
        <v>0</v>
      </c>
      <c r="E220" s="17">
        <v>0</v>
      </c>
      <c r="F220" s="17">
        <v>81094.55</v>
      </c>
      <c r="G220" s="17">
        <v>81094.55</v>
      </c>
      <c r="H220" s="17">
        <v>0</v>
      </c>
      <c r="I220" s="17">
        <v>0</v>
      </c>
      <c r="J220" s="103">
        <v>81094.55</v>
      </c>
    </row>
    <row r="221" spans="1:10" x14ac:dyDescent="0.2">
      <c r="A221" s="456"/>
      <c r="B221" s="18" t="s">
        <v>268</v>
      </c>
      <c r="C221" s="17">
        <v>353407.47019999998</v>
      </c>
      <c r="D221" s="17">
        <v>0</v>
      </c>
      <c r="E221" s="17">
        <v>0</v>
      </c>
      <c r="F221" s="17">
        <v>353407.47019999998</v>
      </c>
      <c r="G221" s="17">
        <v>353407.47019999998</v>
      </c>
      <c r="H221" s="17">
        <v>0</v>
      </c>
      <c r="I221" s="17">
        <v>0</v>
      </c>
      <c r="J221" s="103">
        <v>353407.47019999998</v>
      </c>
    </row>
    <row r="222" spans="1:10" x14ac:dyDescent="0.2">
      <c r="A222" s="452" t="s">
        <v>301</v>
      </c>
      <c r="B222" s="453"/>
      <c r="C222" s="15">
        <f>SUM(C220:C221)</f>
        <v>434502.02019999997</v>
      </c>
      <c r="D222" s="15">
        <f t="shared" ref="D222:J222" si="29">SUM(D220:D221)</f>
        <v>0</v>
      </c>
      <c r="E222" s="15">
        <f t="shared" si="29"/>
        <v>0</v>
      </c>
      <c r="F222" s="15">
        <f t="shared" si="29"/>
        <v>434502.02019999997</v>
      </c>
      <c r="G222" s="15">
        <f t="shared" si="29"/>
        <v>434502.02019999997</v>
      </c>
      <c r="H222" s="15">
        <f t="shared" si="29"/>
        <v>0</v>
      </c>
      <c r="I222" s="15">
        <f t="shared" si="29"/>
        <v>0</v>
      </c>
      <c r="J222" s="15">
        <f t="shared" si="29"/>
        <v>434502.02019999997</v>
      </c>
    </row>
    <row r="223" spans="1:10" x14ac:dyDescent="0.2">
      <c r="A223" s="452" t="s">
        <v>132</v>
      </c>
      <c r="B223" s="453" t="s">
        <v>132</v>
      </c>
      <c r="C223" s="15">
        <f t="shared" ref="C223:J223" si="30">C8+C10+C18+C33+C40+C48+C55+C60+C64+C68+C76+C78+C86+C92+C98+C101+C109+C122+C125+C138+C152+C161+C167+C175+C178+C185+C189+C191+C203+C206+C208+C216+C219+C222</f>
        <v>1044691.9383369999</v>
      </c>
      <c r="D223" s="15">
        <f t="shared" si="30"/>
        <v>17.489800000000002</v>
      </c>
      <c r="E223" s="15">
        <f t="shared" si="30"/>
        <v>61324.43419700001</v>
      </c>
      <c r="F223" s="15">
        <f t="shared" si="30"/>
        <v>1106033.8623339999</v>
      </c>
      <c r="G223" s="15">
        <f t="shared" si="30"/>
        <v>1065050.595002</v>
      </c>
      <c r="H223" s="15">
        <f t="shared" si="30"/>
        <v>-5.5101999999999975</v>
      </c>
      <c r="I223" s="15">
        <f t="shared" si="30"/>
        <v>56323.09519700001</v>
      </c>
      <c r="J223" s="15">
        <f t="shared" si="30"/>
        <v>1121368.1799989999</v>
      </c>
    </row>
    <row r="224" spans="1:10" ht="33.75" customHeight="1" x14ac:dyDescent="0.2">
      <c r="A224" s="440" t="s">
        <v>708</v>
      </c>
      <c r="B224" s="440"/>
      <c r="C224" s="440"/>
      <c r="D224" s="440"/>
      <c r="E224" s="440"/>
      <c r="F224" s="440"/>
      <c r="G224" s="440"/>
      <c r="H224" s="440"/>
      <c r="I224" s="440"/>
      <c r="J224" s="184"/>
    </row>
    <row r="225" spans="1:10" x14ac:dyDescent="0.2">
      <c r="C225" s="182"/>
      <c r="D225" s="182"/>
      <c r="E225" s="182"/>
      <c r="F225" s="182"/>
      <c r="G225" s="182"/>
      <c r="H225" s="182"/>
      <c r="I225" s="182"/>
      <c r="J225" s="182"/>
    </row>
    <row r="226" spans="1:10" x14ac:dyDescent="0.2">
      <c r="A226" s="185"/>
      <c r="B226" s="182"/>
      <c r="C226" s="183"/>
      <c r="D226" s="183"/>
      <c r="E226" s="183"/>
      <c r="F226" s="183"/>
      <c r="G226" s="183"/>
      <c r="H226" s="183"/>
      <c r="I226" s="183"/>
      <c r="J226" s="183"/>
    </row>
    <row r="227" spans="1:10" x14ac:dyDescent="0.2">
      <c r="A227" s="185"/>
      <c r="B227" s="182"/>
      <c r="C227" s="183"/>
      <c r="D227" s="183"/>
      <c r="E227" s="183"/>
      <c r="F227" s="310"/>
      <c r="G227" s="310"/>
      <c r="H227" s="310"/>
      <c r="I227" s="310"/>
      <c r="J227" s="310"/>
    </row>
    <row r="229" spans="1:10" x14ac:dyDescent="0.2">
      <c r="C229" s="182"/>
      <c r="D229" s="182"/>
      <c r="E229" s="182"/>
      <c r="F229" s="182"/>
      <c r="G229" s="182"/>
      <c r="H229" s="182"/>
      <c r="I229" s="182"/>
      <c r="J229" s="182"/>
    </row>
  </sheetData>
  <mergeCells count="78">
    <mergeCell ref="A11:A17"/>
    <mergeCell ref="A3:A5"/>
    <mergeCell ref="B3:B5"/>
    <mergeCell ref="A6:A7"/>
    <mergeCell ref="A8:B8"/>
    <mergeCell ref="A10:B10"/>
    <mergeCell ref="A61:A63"/>
    <mergeCell ref="A18:B18"/>
    <mergeCell ref="A19:A32"/>
    <mergeCell ref="A33:B33"/>
    <mergeCell ref="A34:A39"/>
    <mergeCell ref="A40:B40"/>
    <mergeCell ref="A41:A47"/>
    <mergeCell ref="A48:B48"/>
    <mergeCell ref="A49:A54"/>
    <mergeCell ref="A55:B55"/>
    <mergeCell ref="A56:A59"/>
    <mergeCell ref="A60:B60"/>
    <mergeCell ref="A98:B98"/>
    <mergeCell ref="A64:B64"/>
    <mergeCell ref="A65:A67"/>
    <mergeCell ref="A68:B68"/>
    <mergeCell ref="A69:A75"/>
    <mergeCell ref="A76:B76"/>
    <mergeCell ref="A78:B78"/>
    <mergeCell ref="A79:A85"/>
    <mergeCell ref="A86:B86"/>
    <mergeCell ref="A87:A91"/>
    <mergeCell ref="A92:B92"/>
    <mergeCell ref="A93:A97"/>
    <mergeCell ref="A152:B152"/>
    <mergeCell ref="A99:A100"/>
    <mergeCell ref="A101:B101"/>
    <mergeCell ref="A102:A108"/>
    <mergeCell ref="A109:B109"/>
    <mergeCell ref="A110:A121"/>
    <mergeCell ref="A122:B122"/>
    <mergeCell ref="A123:A124"/>
    <mergeCell ref="A125:B125"/>
    <mergeCell ref="A126:A137"/>
    <mergeCell ref="A138:B138"/>
    <mergeCell ref="A139:A151"/>
    <mergeCell ref="A189:B189"/>
    <mergeCell ref="A153:A160"/>
    <mergeCell ref="A161:B161"/>
    <mergeCell ref="A162:A166"/>
    <mergeCell ref="A167:B167"/>
    <mergeCell ref="A168:A174"/>
    <mergeCell ref="A175:B175"/>
    <mergeCell ref="A176:A177"/>
    <mergeCell ref="A178:B178"/>
    <mergeCell ref="A179:A184"/>
    <mergeCell ref="A185:B185"/>
    <mergeCell ref="A186:A188"/>
    <mergeCell ref="A220:A221"/>
    <mergeCell ref="A222:B222"/>
    <mergeCell ref="A191:B191"/>
    <mergeCell ref="A192:A202"/>
    <mergeCell ref="A203:B203"/>
    <mergeCell ref="A204:A205"/>
    <mergeCell ref="A206:B206"/>
    <mergeCell ref="A208:B208"/>
    <mergeCell ref="A224:I224"/>
    <mergeCell ref="J4:J5"/>
    <mergeCell ref="A223:B223"/>
    <mergeCell ref="C3:F3"/>
    <mergeCell ref="G3:J3"/>
    <mergeCell ref="C4:C5"/>
    <mergeCell ref="D4:D5"/>
    <mergeCell ref="E4:E5"/>
    <mergeCell ref="F4:F5"/>
    <mergeCell ref="G4:G5"/>
    <mergeCell ref="H4:H5"/>
    <mergeCell ref="I4:I5"/>
    <mergeCell ref="A209:A214"/>
    <mergeCell ref="A216:B216"/>
    <mergeCell ref="A217:A218"/>
    <mergeCell ref="A219:B219"/>
  </mergeCells>
  <printOptions horizontalCentered="1" verticalCentered="1"/>
  <pageMargins left="0" right="0" top="0" bottom="0" header="0.31496062992125984" footer="0.31496062992125984"/>
  <pageSetup paperSize="9" scale="79" fitToHeight="0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12" sqref="H12"/>
    </sheetView>
  </sheetViews>
  <sheetFormatPr defaultRowHeight="12.75" x14ac:dyDescent="0.2"/>
  <cols>
    <col min="1" max="1" width="41.140625" style="91" customWidth="1"/>
    <col min="2" max="4" width="11.85546875" style="91" customWidth="1"/>
    <col min="5" max="256" width="9.140625" style="91"/>
    <col min="257" max="257" width="41.140625" style="91" customWidth="1"/>
    <col min="258" max="260" width="11.85546875" style="91" customWidth="1"/>
    <col min="261" max="512" width="9.140625" style="91"/>
    <col min="513" max="513" width="41.140625" style="91" customWidth="1"/>
    <col min="514" max="516" width="11.85546875" style="91" customWidth="1"/>
    <col min="517" max="768" width="9.140625" style="91"/>
    <col min="769" max="769" width="41.140625" style="91" customWidth="1"/>
    <col min="770" max="772" width="11.85546875" style="91" customWidth="1"/>
    <col min="773" max="1024" width="9.140625" style="91"/>
    <col min="1025" max="1025" width="41.140625" style="91" customWidth="1"/>
    <col min="1026" max="1028" width="11.85546875" style="91" customWidth="1"/>
    <col min="1029" max="1280" width="9.140625" style="91"/>
    <col min="1281" max="1281" width="41.140625" style="91" customWidth="1"/>
    <col min="1282" max="1284" width="11.85546875" style="91" customWidth="1"/>
    <col min="1285" max="1536" width="9.140625" style="91"/>
    <col min="1537" max="1537" width="41.140625" style="91" customWidth="1"/>
    <col min="1538" max="1540" width="11.85546875" style="91" customWidth="1"/>
    <col min="1541" max="1792" width="9.140625" style="91"/>
    <col min="1793" max="1793" width="41.140625" style="91" customWidth="1"/>
    <col min="1794" max="1796" width="11.85546875" style="91" customWidth="1"/>
    <col min="1797" max="2048" width="9.140625" style="91"/>
    <col min="2049" max="2049" width="41.140625" style="91" customWidth="1"/>
    <col min="2050" max="2052" width="11.85546875" style="91" customWidth="1"/>
    <col min="2053" max="2304" width="9.140625" style="91"/>
    <col min="2305" max="2305" width="41.140625" style="91" customWidth="1"/>
    <col min="2306" max="2308" width="11.85546875" style="91" customWidth="1"/>
    <col min="2309" max="2560" width="9.140625" style="91"/>
    <col min="2561" max="2561" width="41.140625" style="91" customWidth="1"/>
    <col min="2562" max="2564" width="11.85546875" style="91" customWidth="1"/>
    <col min="2565" max="2816" width="9.140625" style="91"/>
    <col min="2817" max="2817" width="41.140625" style="91" customWidth="1"/>
    <col min="2818" max="2820" width="11.85546875" style="91" customWidth="1"/>
    <col min="2821" max="3072" width="9.140625" style="91"/>
    <col min="3073" max="3073" width="41.140625" style="91" customWidth="1"/>
    <col min="3074" max="3076" width="11.85546875" style="91" customWidth="1"/>
    <col min="3077" max="3328" width="9.140625" style="91"/>
    <col min="3329" max="3329" width="41.140625" style="91" customWidth="1"/>
    <col min="3330" max="3332" width="11.85546875" style="91" customWidth="1"/>
    <col min="3333" max="3584" width="9.140625" style="91"/>
    <col min="3585" max="3585" width="41.140625" style="91" customWidth="1"/>
    <col min="3586" max="3588" width="11.85546875" style="91" customWidth="1"/>
    <col min="3589" max="3840" width="9.140625" style="91"/>
    <col min="3841" max="3841" width="41.140625" style="91" customWidth="1"/>
    <col min="3842" max="3844" width="11.85546875" style="91" customWidth="1"/>
    <col min="3845" max="4096" width="9.140625" style="91"/>
    <col min="4097" max="4097" width="41.140625" style="91" customWidth="1"/>
    <col min="4098" max="4100" width="11.85546875" style="91" customWidth="1"/>
    <col min="4101" max="4352" width="9.140625" style="91"/>
    <col min="4353" max="4353" width="41.140625" style="91" customWidth="1"/>
    <col min="4354" max="4356" width="11.85546875" style="91" customWidth="1"/>
    <col min="4357" max="4608" width="9.140625" style="91"/>
    <col min="4609" max="4609" width="41.140625" style="91" customWidth="1"/>
    <col min="4610" max="4612" width="11.85546875" style="91" customWidth="1"/>
    <col min="4613" max="4864" width="9.140625" style="91"/>
    <col min="4865" max="4865" width="41.140625" style="91" customWidth="1"/>
    <col min="4866" max="4868" width="11.85546875" style="91" customWidth="1"/>
    <col min="4869" max="5120" width="9.140625" style="91"/>
    <col min="5121" max="5121" width="41.140625" style="91" customWidth="1"/>
    <col min="5122" max="5124" width="11.85546875" style="91" customWidth="1"/>
    <col min="5125" max="5376" width="9.140625" style="91"/>
    <col min="5377" max="5377" width="41.140625" style="91" customWidth="1"/>
    <col min="5378" max="5380" width="11.85546875" style="91" customWidth="1"/>
    <col min="5381" max="5632" width="9.140625" style="91"/>
    <col min="5633" max="5633" width="41.140625" style="91" customWidth="1"/>
    <col min="5634" max="5636" width="11.85546875" style="91" customWidth="1"/>
    <col min="5637" max="5888" width="9.140625" style="91"/>
    <col min="5889" max="5889" width="41.140625" style="91" customWidth="1"/>
    <col min="5890" max="5892" width="11.85546875" style="91" customWidth="1"/>
    <col min="5893" max="6144" width="9.140625" style="91"/>
    <col min="6145" max="6145" width="41.140625" style="91" customWidth="1"/>
    <col min="6146" max="6148" width="11.85546875" style="91" customWidth="1"/>
    <col min="6149" max="6400" width="9.140625" style="91"/>
    <col min="6401" max="6401" width="41.140625" style="91" customWidth="1"/>
    <col min="6402" max="6404" width="11.85546875" style="91" customWidth="1"/>
    <col min="6405" max="6656" width="9.140625" style="91"/>
    <col min="6657" max="6657" width="41.140625" style="91" customWidth="1"/>
    <col min="6658" max="6660" width="11.85546875" style="91" customWidth="1"/>
    <col min="6661" max="6912" width="9.140625" style="91"/>
    <col min="6913" max="6913" width="41.140625" style="91" customWidth="1"/>
    <col min="6914" max="6916" width="11.85546875" style="91" customWidth="1"/>
    <col min="6917" max="7168" width="9.140625" style="91"/>
    <col min="7169" max="7169" width="41.140625" style="91" customWidth="1"/>
    <col min="7170" max="7172" width="11.85546875" style="91" customWidth="1"/>
    <col min="7173" max="7424" width="9.140625" style="91"/>
    <col min="7425" max="7425" width="41.140625" style="91" customWidth="1"/>
    <col min="7426" max="7428" width="11.85546875" style="91" customWidth="1"/>
    <col min="7429" max="7680" width="9.140625" style="91"/>
    <col min="7681" max="7681" width="41.140625" style="91" customWidth="1"/>
    <col min="7682" max="7684" width="11.85546875" style="91" customWidth="1"/>
    <col min="7685" max="7936" width="9.140625" style="91"/>
    <col min="7937" max="7937" width="41.140625" style="91" customWidth="1"/>
    <col min="7938" max="7940" width="11.85546875" style="91" customWidth="1"/>
    <col min="7941" max="8192" width="9.140625" style="91"/>
    <col min="8193" max="8193" width="41.140625" style="91" customWidth="1"/>
    <col min="8194" max="8196" width="11.85546875" style="91" customWidth="1"/>
    <col min="8197" max="8448" width="9.140625" style="91"/>
    <col min="8449" max="8449" width="41.140625" style="91" customWidth="1"/>
    <col min="8450" max="8452" width="11.85546875" style="91" customWidth="1"/>
    <col min="8453" max="8704" width="9.140625" style="91"/>
    <col min="8705" max="8705" width="41.140625" style="91" customWidth="1"/>
    <col min="8706" max="8708" width="11.85546875" style="91" customWidth="1"/>
    <col min="8709" max="8960" width="9.140625" style="91"/>
    <col min="8961" max="8961" width="41.140625" style="91" customWidth="1"/>
    <col min="8962" max="8964" width="11.85546875" style="91" customWidth="1"/>
    <col min="8965" max="9216" width="9.140625" style="91"/>
    <col min="9217" max="9217" width="41.140625" style="91" customWidth="1"/>
    <col min="9218" max="9220" width="11.85546875" style="91" customWidth="1"/>
    <col min="9221" max="9472" width="9.140625" style="91"/>
    <col min="9473" max="9473" width="41.140625" style="91" customWidth="1"/>
    <col min="9474" max="9476" width="11.85546875" style="91" customWidth="1"/>
    <col min="9477" max="9728" width="9.140625" style="91"/>
    <col min="9729" max="9729" width="41.140625" style="91" customWidth="1"/>
    <col min="9730" max="9732" width="11.85546875" style="91" customWidth="1"/>
    <col min="9733" max="9984" width="9.140625" style="91"/>
    <col min="9985" max="9985" width="41.140625" style="91" customWidth="1"/>
    <col min="9986" max="9988" width="11.85546875" style="91" customWidth="1"/>
    <col min="9989" max="10240" width="9.140625" style="91"/>
    <col min="10241" max="10241" width="41.140625" style="91" customWidth="1"/>
    <col min="10242" max="10244" width="11.85546875" style="91" customWidth="1"/>
    <col min="10245" max="10496" width="9.140625" style="91"/>
    <col min="10497" max="10497" width="41.140625" style="91" customWidth="1"/>
    <col min="10498" max="10500" width="11.85546875" style="91" customWidth="1"/>
    <col min="10501" max="10752" width="9.140625" style="91"/>
    <col min="10753" max="10753" width="41.140625" style="91" customWidth="1"/>
    <col min="10754" max="10756" width="11.85546875" style="91" customWidth="1"/>
    <col min="10757" max="11008" width="9.140625" style="91"/>
    <col min="11009" max="11009" width="41.140625" style="91" customWidth="1"/>
    <col min="11010" max="11012" width="11.85546875" style="91" customWidth="1"/>
    <col min="11013" max="11264" width="9.140625" style="91"/>
    <col min="11265" max="11265" width="41.140625" style="91" customWidth="1"/>
    <col min="11266" max="11268" width="11.85546875" style="91" customWidth="1"/>
    <col min="11269" max="11520" width="9.140625" style="91"/>
    <col min="11521" max="11521" width="41.140625" style="91" customWidth="1"/>
    <col min="11522" max="11524" width="11.85546875" style="91" customWidth="1"/>
    <col min="11525" max="11776" width="9.140625" style="91"/>
    <col min="11777" max="11777" width="41.140625" style="91" customWidth="1"/>
    <col min="11778" max="11780" width="11.85546875" style="91" customWidth="1"/>
    <col min="11781" max="12032" width="9.140625" style="91"/>
    <col min="12033" max="12033" width="41.140625" style="91" customWidth="1"/>
    <col min="12034" max="12036" width="11.85546875" style="91" customWidth="1"/>
    <col min="12037" max="12288" width="9.140625" style="91"/>
    <col min="12289" max="12289" width="41.140625" style="91" customWidth="1"/>
    <col min="12290" max="12292" width="11.85546875" style="91" customWidth="1"/>
    <col min="12293" max="12544" width="9.140625" style="91"/>
    <col min="12545" max="12545" width="41.140625" style="91" customWidth="1"/>
    <col min="12546" max="12548" width="11.85546875" style="91" customWidth="1"/>
    <col min="12549" max="12800" width="9.140625" style="91"/>
    <col min="12801" max="12801" width="41.140625" style="91" customWidth="1"/>
    <col min="12802" max="12804" width="11.85546875" style="91" customWidth="1"/>
    <col min="12805" max="13056" width="9.140625" style="91"/>
    <col min="13057" max="13057" width="41.140625" style="91" customWidth="1"/>
    <col min="13058" max="13060" width="11.85546875" style="91" customWidth="1"/>
    <col min="13061" max="13312" width="9.140625" style="91"/>
    <col min="13313" max="13313" width="41.140625" style="91" customWidth="1"/>
    <col min="13314" max="13316" width="11.85546875" style="91" customWidth="1"/>
    <col min="13317" max="13568" width="9.140625" style="91"/>
    <col min="13569" max="13569" width="41.140625" style="91" customWidth="1"/>
    <col min="13570" max="13572" width="11.85546875" style="91" customWidth="1"/>
    <col min="13573" max="13824" width="9.140625" style="91"/>
    <col min="13825" max="13825" width="41.140625" style="91" customWidth="1"/>
    <col min="13826" max="13828" width="11.85546875" style="91" customWidth="1"/>
    <col min="13829" max="14080" width="9.140625" style="91"/>
    <col min="14081" max="14081" width="41.140625" style="91" customWidth="1"/>
    <col min="14082" max="14084" width="11.85546875" style="91" customWidth="1"/>
    <col min="14085" max="14336" width="9.140625" style="91"/>
    <col min="14337" max="14337" width="41.140625" style="91" customWidth="1"/>
    <col min="14338" max="14340" width="11.85546875" style="91" customWidth="1"/>
    <col min="14341" max="14592" width="9.140625" style="91"/>
    <col min="14593" max="14593" width="41.140625" style="91" customWidth="1"/>
    <col min="14594" max="14596" width="11.85546875" style="91" customWidth="1"/>
    <col min="14597" max="14848" width="9.140625" style="91"/>
    <col min="14849" max="14849" width="41.140625" style="91" customWidth="1"/>
    <col min="14850" max="14852" width="11.85546875" style="91" customWidth="1"/>
    <col min="14853" max="15104" width="9.140625" style="91"/>
    <col min="15105" max="15105" width="41.140625" style="91" customWidth="1"/>
    <col min="15106" max="15108" width="11.85546875" style="91" customWidth="1"/>
    <col min="15109" max="15360" width="9.140625" style="91"/>
    <col min="15361" max="15361" width="41.140625" style="91" customWidth="1"/>
    <col min="15362" max="15364" width="11.85546875" style="91" customWidth="1"/>
    <col min="15365" max="15616" width="9.140625" style="91"/>
    <col min="15617" max="15617" width="41.140625" style="91" customWidth="1"/>
    <col min="15618" max="15620" width="11.85546875" style="91" customWidth="1"/>
    <col min="15621" max="15872" width="9.140625" style="91"/>
    <col min="15873" max="15873" width="41.140625" style="91" customWidth="1"/>
    <col min="15874" max="15876" width="11.85546875" style="91" customWidth="1"/>
    <col min="15877" max="16128" width="9.140625" style="91"/>
    <col min="16129" max="16129" width="41.140625" style="91" customWidth="1"/>
    <col min="16130" max="16132" width="11.85546875" style="91" customWidth="1"/>
    <col min="16133" max="16384" width="9.140625" style="91"/>
  </cols>
  <sheetData>
    <row r="1" spans="1:12" ht="13.5" thickBot="1" x14ac:dyDescent="0.25"/>
    <row r="2" spans="1:12" x14ac:dyDescent="0.2">
      <c r="A2" s="386" t="s">
        <v>569</v>
      </c>
      <c r="B2" s="387"/>
      <c r="C2" s="387"/>
      <c r="D2" s="388"/>
    </row>
    <row r="3" spans="1:12" ht="13.5" thickBot="1" x14ac:dyDescent="0.25">
      <c r="A3" s="389" t="s">
        <v>270</v>
      </c>
      <c r="B3" s="390"/>
      <c r="C3" s="390"/>
      <c r="D3" s="391"/>
    </row>
    <row r="4" spans="1:12" ht="48" customHeight="1" x14ac:dyDescent="0.2">
      <c r="A4" s="72" t="s">
        <v>497</v>
      </c>
      <c r="B4" s="72">
        <v>2021</v>
      </c>
      <c r="C4" s="72">
        <v>2022</v>
      </c>
      <c r="D4" s="72">
        <v>2023</v>
      </c>
    </row>
    <row r="5" spans="1:12" ht="24.95" customHeight="1" x14ac:dyDescent="0.2">
      <c r="A5" s="73" t="s">
        <v>420</v>
      </c>
      <c r="B5" s="74"/>
      <c r="C5" s="74"/>
      <c r="D5" s="75"/>
    </row>
    <row r="6" spans="1:12" ht="21.95" customHeight="1" x14ac:dyDescent="0.2">
      <c r="A6" s="76" t="s">
        <v>799</v>
      </c>
      <c r="B6" s="77">
        <v>478777.57126200001</v>
      </c>
      <c r="C6" s="77">
        <v>499851.06685</v>
      </c>
      <c r="D6" s="77">
        <v>513733.00004700001</v>
      </c>
      <c r="J6" s="315"/>
      <c r="K6" s="315"/>
      <c r="L6" s="315"/>
    </row>
    <row r="7" spans="1:12" ht="21.95" customHeight="1" x14ac:dyDescent="0.2">
      <c r="A7" s="76" t="s">
        <v>800</v>
      </c>
      <c r="B7" s="77">
        <v>56748.39273</v>
      </c>
      <c r="C7" s="77">
        <v>59998.993048999997</v>
      </c>
      <c r="D7" s="77">
        <v>54569.314144000004</v>
      </c>
      <c r="J7" s="315"/>
      <c r="K7" s="315"/>
      <c r="L7" s="315"/>
    </row>
    <row r="8" spans="1:12" ht="26.25" customHeight="1" x14ac:dyDescent="0.2">
      <c r="A8" s="76" t="s">
        <v>421</v>
      </c>
      <c r="B8" s="77">
        <v>1863.7663669999999</v>
      </c>
      <c r="C8" s="77">
        <v>1849.364231</v>
      </c>
      <c r="D8" s="77">
        <v>1826.2157</v>
      </c>
    </row>
    <row r="9" spans="1:12" s="92" customFormat="1" ht="21.95" customHeight="1" x14ac:dyDescent="0.2">
      <c r="A9" s="82" t="s">
        <v>422</v>
      </c>
      <c r="B9" s="83">
        <f>SUM(B6:B8)</f>
        <v>537389.73035899992</v>
      </c>
      <c r="C9" s="83">
        <f>SUM(C6:C8)</f>
        <v>561699.42412999994</v>
      </c>
      <c r="D9" s="83">
        <f>SUM(D6:D8)</f>
        <v>570128.52989100001</v>
      </c>
    </row>
    <row r="10" spans="1:12" ht="24.95" customHeight="1" x14ac:dyDescent="0.2">
      <c r="A10" s="73" t="s">
        <v>423</v>
      </c>
      <c r="B10" s="74"/>
      <c r="C10" s="74"/>
      <c r="D10" s="75"/>
    </row>
    <row r="11" spans="1:12" ht="21.95" customHeight="1" x14ac:dyDescent="0.2">
      <c r="A11" s="76" t="s">
        <v>424</v>
      </c>
      <c r="B11" s="77">
        <v>596014.92985899991</v>
      </c>
      <c r="C11" s="77">
        <v>571183.1024379998</v>
      </c>
      <c r="D11" s="77">
        <v>565885.71031700005</v>
      </c>
    </row>
    <row r="12" spans="1:12" ht="21.95" customHeight="1" x14ac:dyDescent="0.2">
      <c r="A12" s="76" t="s">
        <v>425</v>
      </c>
      <c r="B12" s="77">
        <v>81507.091228999998</v>
      </c>
      <c r="C12" s="77">
        <v>82406.261029999994</v>
      </c>
      <c r="D12" s="77">
        <v>85691.746681000004</v>
      </c>
    </row>
    <row r="13" spans="1:12" ht="21.95" customHeight="1" x14ac:dyDescent="0.2">
      <c r="A13" s="76" t="s">
        <v>426</v>
      </c>
      <c r="B13" s="77">
        <v>135299.28730999996</v>
      </c>
      <c r="C13" s="77">
        <v>114670.09456100001</v>
      </c>
      <c r="D13" s="77">
        <v>114740.95443199998</v>
      </c>
    </row>
    <row r="14" spans="1:12" s="93" customFormat="1" ht="21.95" customHeight="1" x14ac:dyDescent="0.2">
      <c r="A14" s="82" t="s">
        <v>427</v>
      </c>
      <c r="B14" s="83">
        <f>SUM(B11:B13)</f>
        <v>812821.30839799985</v>
      </c>
      <c r="C14" s="83">
        <f>SUM(C11:C13)</f>
        <v>768259.45802899974</v>
      </c>
      <c r="D14" s="83">
        <f>SUM(D11:D13)</f>
        <v>766318.41142999998</v>
      </c>
    </row>
    <row r="15" spans="1:12" s="93" customFormat="1" ht="21.95" customHeight="1" x14ac:dyDescent="0.2">
      <c r="A15" s="84" t="s">
        <v>428</v>
      </c>
      <c r="B15" s="85">
        <v>287365.45515900006</v>
      </c>
      <c r="C15" s="85">
        <v>274296.88073200005</v>
      </c>
      <c r="D15" s="85">
        <v>355049.76856900007</v>
      </c>
    </row>
    <row r="16" spans="1:12" ht="21.95" customHeight="1" x14ac:dyDescent="0.2">
      <c r="A16" s="86" t="s">
        <v>429</v>
      </c>
      <c r="B16" s="87"/>
      <c r="C16" s="87"/>
      <c r="D16" s="87"/>
    </row>
    <row r="17" spans="1:4" ht="21.95" customHeight="1" x14ac:dyDescent="0.2">
      <c r="A17" s="88" t="s">
        <v>430</v>
      </c>
      <c r="B17" s="89">
        <f>+B6+B7-B11-B12</f>
        <v>-141996.05709599995</v>
      </c>
      <c r="C17" s="89">
        <f>+C6+C7-C11-C12</f>
        <v>-93739.303568999807</v>
      </c>
      <c r="D17" s="89">
        <f>+D6+D7-D11-D12</f>
        <v>-83275.142806999982</v>
      </c>
    </row>
    <row r="18" spans="1:4" ht="21.95" customHeight="1" x14ac:dyDescent="0.2">
      <c r="A18" s="88" t="s">
        <v>431</v>
      </c>
      <c r="B18" s="89">
        <f>+B9-B14</f>
        <v>-275431.57803899993</v>
      </c>
      <c r="C18" s="89">
        <f>+C9-C14</f>
        <v>-206560.0338989998</v>
      </c>
      <c r="D18" s="89">
        <f>+D9-D14</f>
        <v>-196189.88153899997</v>
      </c>
    </row>
    <row r="19" spans="1:4" ht="21.95" customHeight="1" x14ac:dyDescent="0.2">
      <c r="A19" s="88" t="s">
        <v>432</v>
      </c>
      <c r="B19" s="89">
        <f>+B9-B14-B15</f>
        <v>-562797.03319799993</v>
      </c>
      <c r="C19" s="89">
        <f>+C9-C14-C15</f>
        <v>-480856.91463099985</v>
      </c>
      <c r="D19" s="89">
        <f>+D9-D14-D15</f>
        <v>-551239.65010800003</v>
      </c>
    </row>
    <row r="20" spans="1:4" ht="45.75" customHeight="1" x14ac:dyDescent="0.2">
      <c r="A20" s="384" t="s">
        <v>802</v>
      </c>
      <c r="B20" s="384"/>
      <c r="C20" s="384"/>
      <c r="D20" s="384"/>
    </row>
    <row r="21" spans="1:4" ht="42" customHeight="1" x14ac:dyDescent="0.2">
      <c r="A21" s="385" t="s">
        <v>803</v>
      </c>
      <c r="B21" s="385"/>
      <c r="C21" s="385"/>
      <c r="D21" s="385"/>
    </row>
    <row r="22" spans="1:4" x14ac:dyDescent="0.2">
      <c r="B22" s="291"/>
      <c r="C22" s="291"/>
      <c r="D22" s="291"/>
    </row>
    <row r="23" spans="1:4" x14ac:dyDescent="0.2">
      <c r="B23" s="291"/>
      <c r="C23" s="291"/>
      <c r="D23" s="291"/>
    </row>
  </sheetData>
  <mergeCells count="4">
    <mergeCell ref="A20:D20"/>
    <mergeCell ref="A21:D2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F22" sqref="F22"/>
    </sheetView>
  </sheetViews>
  <sheetFormatPr defaultColWidth="9.140625" defaultRowHeight="12.75" x14ac:dyDescent="0.2"/>
  <cols>
    <col min="1" max="1" width="43.5703125" style="118" customWidth="1"/>
    <col min="2" max="2" width="11.7109375" style="133" customWidth="1"/>
    <col min="3" max="3" width="11.42578125" style="133" customWidth="1"/>
    <col min="4" max="4" width="10.5703125" style="133" customWidth="1"/>
    <col min="5" max="5" width="11.140625" style="133" customWidth="1"/>
    <col min="6" max="6" width="10.42578125" style="133" customWidth="1"/>
    <col min="7" max="7" width="11.140625" style="133" customWidth="1"/>
    <col min="8" max="8" width="9.140625" style="118"/>
    <col min="9" max="9" width="16.7109375" style="118" bestFit="1" customWidth="1"/>
    <col min="10" max="12" width="13.28515625" style="118" bestFit="1" customWidth="1"/>
    <col min="13" max="13" width="15.5703125" style="118" bestFit="1" customWidth="1"/>
    <col min="14" max="15" width="13.28515625" style="118" bestFit="1" customWidth="1"/>
    <col min="16" max="16384" width="9.140625" style="118"/>
  </cols>
  <sheetData>
    <row r="1" spans="1:14" ht="13.9" customHeight="1" x14ac:dyDescent="0.2">
      <c r="A1" s="345"/>
      <c r="B1" s="346"/>
      <c r="C1" s="346"/>
      <c r="D1" s="346"/>
      <c r="E1" s="346"/>
      <c r="F1" s="346"/>
      <c r="G1" s="347"/>
    </row>
    <row r="2" spans="1:14" ht="15" customHeight="1" x14ac:dyDescent="0.2">
      <c r="A2" s="393" t="s">
        <v>848</v>
      </c>
      <c r="B2" s="394"/>
      <c r="C2" s="394"/>
      <c r="D2" s="394"/>
      <c r="E2" s="394"/>
      <c r="F2" s="394"/>
      <c r="G2" s="395"/>
    </row>
    <row r="3" spans="1:14" ht="13.9" customHeight="1" thickBot="1" x14ac:dyDescent="0.25">
      <c r="A3" s="389" t="s">
        <v>847</v>
      </c>
      <c r="B3" s="390"/>
      <c r="C3" s="390"/>
      <c r="D3" s="390"/>
      <c r="E3" s="390"/>
      <c r="F3" s="390"/>
      <c r="G3" s="391"/>
    </row>
    <row r="4" spans="1:14" x14ac:dyDescent="0.2">
      <c r="A4" s="396"/>
      <c r="B4" s="398">
        <v>2021</v>
      </c>
      <c r="C4" s="399"/>
      <c r="D4" s="398">
        <v>2022</v>
      </c>
      <c r="E4" s="399"/>
      <c r="F4" s="400">
        <v>2023</v>
      </c>
      <c r="G4" s="400"/>
    </row>
    <row r="5" spans="1:14" x14ac:dyDescent="0.2">
      <c r="A5" s="397"/>
      <c r="B5" s="196" t="s">
        <v>324</v>
      </c>
      <c r="C5" s="196" t="s">
        <v>325</v>
      </c>
      <c r="D5" s="196" t="s">
        <v>324</v>
      </c>
      <c r="E5" s="196" t="s">
        <v>325</v>
      </c>
      <c r="F5" s="196" t="s">
        <v>324</v>
      </c>
      <c r="G5" s="196" t="s">
        <v>325</v>
      </c>
    </row>
    <row r="6" spans="1:14" x14ac:dyDescent="0.2">
      <c r="A6" s="197" t="s">
        <v>326</v>
      </c>
      <c r="B6" s="198">
        <f>B7+B16</f>
        <v>505266.36111699999</v>
      </c>
      <c r="C6" s="198">
        <f t="shared" ref="C6:G6" si="0">C7+C16</f>
        <v>478777.57126200001</v>
      </c>
      <c r="D6" s="198">
        <f t="shared" si="0"/>
        <v>526721.30223899998</v>
      </c>
      <c r="E6" s="198">
        <f t="shared" si="0"/>
        <v>499851.06685</v>
      </c>
      <c r="F6" s="198">
        <f t="shared" si="0"/>
        <v>542265.45905199996</v>
      </c>
      <c r="G6" s="198">
        <f t="shared" si="0"/>
        <v>513733.00004700001</v>
      </c>
    </row>
    <row r="7" spans="1:14" x14ac:dyDescent="0.2">
      <c r="A7" s="199" t="s">
        <v>327</v>
      </c>
      <c r="B7" s="200">
        <f>SUM(B8:B15)</f>
        <v>269320.03283500002</v>
      </c>
      <c r="C7" s="200">
        <f t="shared" ref="C7:G7" si="1">SUM(C8:C15)</f>
        <v>257940.63837500001</v>
      </c>
      <c r="D7" s="200">
        <f t="shared" si="1"/>
        <v>281829.76844199997</v>
      </c>
      <c r="E7" s="200">
        <f t="shared" si="1"/>
        <v>270005.46003900003</v>
      </c>
      <c r="F7" s="200">
        <f t="shared" si="1"/>
        <v>289712.91274599999</v>
      </c>
      <c r="G7" s="200">
        <f t="shared" si="1"/>
        <v>276918.96452199999</v>
      </c>
    </row>
    <row r="8" spans="1:14" x14ac:dyDescent="0.2">
      <c r="A8" s="201" t="s">
        <v>328</v>
      </c>
      <c r="B8" s="202">
        <v>205086.622772</v>
      </c>
      <c r="C8" s="202">
        <v>196675.55136499999</v>
      </c>
      <c r="D8" s="202">
        <v>214737.932057</v>
      </c>
      <c r="E8" s="202">
        <v>205944.18640599999</v>
      </c>
      <c r="F8" s="202">
        <v>221734.826734</v>
      </c>
      <c r="G8" s="202">
        <v>212147.672682</v>
      </c>
    </row>
    <row r="9" spans="1:14" x14ac:dyDescent="0.2">
      <c r="A9" s="203" t="s">
        <v>329</v>
      </c>
      <c r="B9" s="202">
        <v>33733.947752</v>
      </c>
      <c r="C9" s="202">
        <v>31318.544598</v>
      </c>
      <c r="D9" s="202">
        <v>35276.153517999999</v>
      </c>
      <c r="E9" s="202">
        <v>32813.652313999999</v>
      </c>
      <c r="F9" s="202">
        <v>36083.833692</v>
      </c>
      <c r="G9" s="202">
        <v>33490.133156999997</v>
      </c>
    </row>
    <row r="10" spans="1:14" x14ac:dyDescent="0.2">
      <c r="A10" s="203" t="s">
        <v>330</v>
      </c>
      <c r="B10" s="202">
        <v>8042.4097689999999</v>
      </c>
      <c r="C10" s="202">
        <v>8015.7696150000002</v>
      </c>
      <c r="D10" s="202">
        <v>8023.762369</v>
      </c>
      <c r="E10" s="202">
        <v>7993.3703720000003</v>
      </c>
      <c r="F10" s="202">
        <v>7989.9712229999996</v>
      </c>
      <c r="G10" s="202">
        <v>7955.5084989999996</v>
      </c>
    </row>
    <row r="11" spans="1:14" x14ac:dyDescent="0.2">
      <c r="A11" s="201" t="s">
        <v>331</v>
      </c>
      <c r="B11" s="202">
        <v>1830.6958500000001</v>
      </c>
      <c r="C11" s="202">
        <v>1828.243035</v>
      </c>
      <c r="D11" s="202">
        <v>1886.8533769999999</v>
      </c>
      <c r="E11" s="202">
        <v>1884.2749140000001</v>
      </c>
      <c r="F11" s="202">
        <v>1970.0740510000001</v>
      </c>
      <c r="G11" s="202">
        <v>1967.2744540000001</v>
      </c>
    </row>
    <row r="12" spans="1:14" x14ac:dyDescent="0.2">
      <c r="A12" s="203" t="s">
        <v>332</v>
      </c>
      <c r="B12" s="202">
        <v>1766.31772</v>
      </c>
      <c r="C12" s="202">
        <v>1753.2907640000001</v>
      </c>
      <c r="D12" s="202">
        <v>2135.9153120000001</v>
      </c>
      <c r="E12" s="202">
        <v>2122.4370429999999</v>
      </c>
      <c r="F12" s="202">
        <v>2141.3933149999998</v>
      </c>
      <c r="G12" s="202">
        <v>2127.3743290000002</v>
      </c>
    </row>
    <row r="13" spans="1:14" x14ac:dyDescent="0.2">
      <c r="A13" s="203" t="s">
        <v>333</v>
      </c>
      <c r="B13" s="202">
        <v>436.41896700000001</v>
      </c>
      <c r="C13" s="202">
        <v>430.57868000000002</v>
      </c>
      <c r="D13" s="202">
        <v>434.76992000000001</v>
      </c>
      <c r="E13" s="202">
        <v>430.45956699999999</v>
      </c>
      <c r="F13" s="202">
        <v>434.12545899999998</v>
      </c>
      <c r="G13" s="202">
        <v>430.36832500000003</v>
      </c>
    </row>
    <row r="14" spans="1:14" x14ac:dyDescent="0.2">
      <c r="A14" s="201" t="s">
        <v>334</v>
      </c>
      <c r="B14" s="202">
        <v>3589.15</v>
      </c>
      <c r="C14" s="202">
        <v>3589.15</v>
      </c>
      <c r="D14" s="202">
        <v>3728</v>
      </c>
      <c r="E14" s="202">
        <v>3728</v>
      </c>
      <c r="F14" s="202">
        <v>3749</v>
      </c>
      <c r="G14" s="202">
        <v>3749</v>
      </c>
    </row>
    <row r="15" spans="1:14" x14ac:dyDescent="0.2">
      <c r="A15" s="203" t="s">
        <v>335</v>
      </c>
      <c r="B15" s="202">
        <v>14834.470005000039</v>
      </c>
      <c r="C15" s="202">
        <v>14329.510318000015</v>
      </c>
      <c r="D15" s="202">
        <v>15606.381888999953</v>
      </c>
      <c r="E15" s="202">
        <v>15089.079422999988</v>
      </c>
      <c r="F15" s="202">
        <v>15609.688271999999</v>
      </c>
      <c r="G15" s="202">
        <v>15051.633075999998</v>
      </c>
      <c r="M15" s="204"/>
    </row>
    <row r="16" spans="1:14" x14ac:dyDescent="0.2">
      <c r="A16" s="205" t="s">
        <v>336</v>
      </c>
      <c r="B16" s="200">
        <f>B17+B21+B24+B27</f>
        <v>235946.32828199997</v>
      </c>
      <c r="C16" s="200">
        <f t="shared" ref="C16:G16" si="2">C17+C21+C24+C27</f>
        <v>220836.93288699997</v>
      </c>
      <c r="D16" s="200">
        <f t="shared" si="2"/>
        <v>244891.53379700001</v>
      </c>
      <c r="E16" s="200">
        <f t="shared" si="2"/>
        <v>229845.60681099998</v>
      </c>
      <c r="F16" s="200">
        <f t="shared" si="2"/>
        <v>252552.546306</v>
      </c>
      <c r="G16" s="200">
        <f t="shared" si="2"/>
        <v>236814.03552500001</v>
      </c>
      <c r="I16" s="131"/>
      <c r="J16" s="131"/>
      <c r="K16" s="131"/>
      <c r="L16" s="131"/>
      <c r="M16" s="131"/>
      <c r="N16" s="131"/>
    </row>
    <row r="17" spans="1:14" x14ac:dyDescent="0.2">
      <c r="A17" s="206" t="s">
        <v>337</v>
      </c>
      <c r="B17" s="202">
        <f>SUM(B18:B20)</f>
        <v>175744.52828199998</v>
      </c>
      <c r="C17" s="202">
        <f t="shared" ref="C17:G17" si="3">SUM(C18:C20)</f>
        <v>160635.13288699999</v>
      </c>
      <c r="D17" s="202">
        <f t="shared" si="3"/>
        <v>182782.93379700001</v>
      </c>
      <c r="E17" s="202">
        <f t="shared" si="3"/>
        <v>167737.006811</v>
      </c>
      <c r="F17" s="202">
        <f t="shared" si="3"/>
        <v>189471.24630600002</v>
      </c>
      <c r="G17" s="202">
        <f t="shared" si="3"/>
        <v>173732.73552500003</v>
      </c>
      <c r="I17" s="131"/>
    </row>
    <row r="18" spans="1:14" x14ac:dyDescent="0.2">
      <c r="A18" s="201" t="s">
        <v>338</v>
      </c>
      <c r="B18" s="207">
        <f>155563.432044-2300</f>
        <v>153263.43204399999</v>
      </c>
      <c r="C18" s="207">
        <f>141140.883664-2300</f>
        <v>138840.88366399999</v>
      </c>
      <c r="D18" s="207">
        <f>161450.012454-2400</f>
        <v>159050.01245400001</v>
      </c>
      <c r="E18" s="207">
        <f>147024.95719-2400</f>
        <v>144624.95718999999</v>
      </c>
      <c r="F18" s="207">
        <f>167285.892501-2500</f>
        <v>164785.89250099999</v>
      </c>
      <c r="G18" s="207">
        <f>152191.71645-2500</f>
        <v>149691.71645000001</v>
      </c>
      <c r="I18" s="131"/>
      <c r="J18" s="131"/>
      <c r="K18" s="131"/>
      <c r="L18" s="131"/>
      <c r="M18" s="131"/>
      <c r="N18" s="131"/>
    </row>
    <row r="19" spans="1:14" x14ac:dyDescent="0.2">
      <c r="A19" s="203" t="s">
        <v>339</v>
      </c>
      <c r="B19" s="207">
        <v>11740.527013999999</v>
      </c>
      <c r="C19" s="207">
        <v>11305.3128</v>
      </c>
      <c r="D19" s="207">
        <v>12741.755204999999</v>
      </c>
      <c r="E19" s="207">
        <v>12339.570618</v>
      </c>
      <c r="F19" s="207">
        <v>13325.779218</v>
      </c>
      <c r="G19" s="207">
        <v>12902.213583000001</v>
      </c>
    </row>
    <row r="20" spans="1:14" x14ac:dyDescent="0.2">
      <c r="A20" s="203" t="s">
        <v>340</v>
      </c>
      <c r="B20" s="207">
        <v>10740.569224000001</v>
      </c>
      <c r="C20" s="207">
        <v>10488.936422999999</v>
      </c>
      <c r="D20" s="207">
        <v>10991.166138000001</v>
      </c>
      <c r="E20" s="207">
        <v>10772.479003</v>
      </c>
      <c r="F20" s="207">
        <v>11359.574586999999</v>
      </c>
      <c r="G20" s="207">
        <v>11138.805492</v>
      </c>
    </row>
    <row r="21" spans="1:14" x14ac:dyDescent="0.2">
      <c r="A21" s="208" t="s">
        <v>341</v>
      </c>
      <c r="B21" s="202">
        <f>SUM(B22:B23)</f>
        <v>33350</v>
      </c>
      <c r="C21" s="202">
        <f t="shared" ref="C21:G21" si="4">SUM(C22:C23)</f>
        <v>33350</v>
      </c>
      <c r="D21" s="202">
        <f t="shared" si="4"/>
        <v>35566.800000000003</v>
      </c>
      <c r="E21" s="202">
        <f t="shared" si="4"/>
        <v>35566.800000000003</v>
      </c>
      <c r="F21" s="202">
        <f t="shared" si="4"/>
        <v>36374.5</v>
      </c>
      <c r="G21" s="202">
        <f t="shared" si="4"/>
        <v>36374.5</v>
      </c>
    </row>
    <row r="22" spans="1:14" x14ac:dyDescent="0.2">
      <c r="A22" s="201" t="s">
        <v>342</v>
      </c>
      <c r="B22" s="207">
        <v>24559.8</v>
      </c>
      <c r="C22" s="207">
        <v>24559.8</v>
      </c>
      <c r="D22" s="207">
        <v>25763.8</v>
      </c>
      <c r="E22" s="207">
        <v>25763.8</v>
      </c>
      <c r="F22" s="207">
        <v>26442.799999999999</v>
      </c>
      <c r="G22" s="207">
        <v>26442.799999999999</v>
      </c>
      <c r="I22" s="209"/>
      <c r="J22" s="209"/>
      <c r="K22" s="209"/>
      <c r="L22" s="209"/>
      <c r="M22" s="209"/>
      <c r="N22" s="209"/>
    </row>
    <row r="23" spans="1:14" x14ac:dyDescent="0.2">
      <c r="A23" s="203" t="s">
        <v>343</v>
      </c>
      <c r="B23" s="207">
        <v>8790.2000000000007</v>
      </c>
      <c r="C23" s="207">
        <v>8790.2000000000007</v>
      </c>
      <c r="D23" s="207">
        <v>9803.0000000000036</v>
      </c>
      <c r="E23" s="207">
        <v>9803.0000000000036</v>
      </c>
      <c r="F23" s="207">
        <v>9931.7000000000007</v>
      </c>
      <c r="G23" s="207">
        <v>9931.7000000000007</v>
      </c>
    </row>
    <row r="24" spans="1:14" x14ac:dyDescent="0.2">
      <c r="A24" s="210" t="s">
        <v>344</v>
      </c>
      <c r="B24" s="202">
        <f>SUM(B25:B26)</f>
        <v>10802.8</v>
      </c>
      <c r="C24" s="202">
        <f t="shared" ref="C24:G24" si="5">SUM(C25:C26)</f>
        <v>10802.8</v>
      </c>
      <c r="D24" s="202">
        <f t="shared" si="5"/>
        <v>10858.8</v>
      </c>
      <c r="E24" s="202">
        <f t="shared" si="5"/>
        <v>10858.8</v>
      </c>
      <c r="F24" s="202">
        <f t="shared" si="5"/>
        <v>10914.8</v>
      </c>
      <c r="G24" s="202">
        <f t="shared" si="5"/>
        <v>10914.8</v>
      </c>
    </row>
    <row r="25" spans="1:14" x14ac:dyDescent="0.2">
      <c r="A25" s="201" t="s">
        <v>345</v>
      </c>
      <c r="B25" s="207">
        <v>10716</v>
      </c>
      <c r="C25" s="207">
        <v>10716</v>
      </c>
      <c r="D25" s="207">
        <v>10762</v>
      </c>
      <c r="E25" s="207">
        <v>10762</v>
      </c>
      <c r="F25" s="207">
        <v>10808</v>
      </c>
      <c r="G25" s="207">
        <v>10808</v>
      </c>
    </row>
    <row r="26" spans="1:14" x14ac:dyDescent="0.2">
      <c r="A26" s="203" t="s">
        <v>346</v>
      </c>
      <c r="B26" s="207">
        <v>86.8</v>
      </c>
      <c r="C26" s="207">
        <v>86.8</v>
      </c>
      <c r="D26" s="207">
        <v>96.8</v>
      </c>
      <c r="E26" s="207">
        <v>96.8</v>
      </c>
      <c r="F26" s="207">
        <v>106.8</v>
      </c>
      <c r="G26" s="207">
        <v>106.8</v>
      </c>
    </row>
    <row r="27" spans="1:14" x14ac:dyDescent="0.2">
      <c r="A27" s="208" t="s">
        <v>347</v>
      </c>
      <c r="B27" s="202">
        <f>SUM(B28:B29)</f>
        <v>16049</v>
      </c>
      <c r="C27" s="202">
        <f t="shared" ref="C27:G27" si="6">SUM(C28:C29)</f>
        <v>16049</v>
      </c>
      <c r="D27" s="202">
        <f t="shared" si="6"/>
        <v>15683</v>
      </c>
      <c r="E27" s="202">
        <f t="shared" si="6"/>
        <v>15683</v>
      </c>
      <c r="F27" s="202">
        <f t="shared" si="6"/>
        <v>15792</v>
      </c>
      <c r="G27" s="202">
        <f t="shared" si="6"/>
        <v>15792</v>
      </c>
    </row>
    <row r="28" spans="1:14" x14ac:dyDescent="0.2">
      <c r="A28" s="201" t="s">
        <v>348</v>
      </c>
      <c r="B28" s="207">
        <v>8186</v>
      </c>
      <c r="C28" s="207">
        <v>8186</v>
      </c>
      <c r="D28" s="207">
        <v>8186</v>
      </c>
      <c r="E28" s="207">
        <v>8186</v>
      </c>
      <c r="F28" s="207">
        <v>8186</v>
      </c>
      <c r="G28" s="207">
        <v>8186</v>
      </c>
    </row>
    <row r="29" spans="1:14" x14ac:dyDescent="0.2">
      <c r="A29" s="203" t="s">
        <v>349</v>
      </c>
      <c r="B29" s="207">
        <v>7863</v>
      </c>
      <c r="C29" s="207">
        <v>7863</v>
      </c>
      <c r="D29" s="207">
        <v>7497</v>
      </c>
      <c r="E29" s="207">
        <v>7497</v>
      </c>
      <c r="F29" s="207">
        <v>7606</v>
      </c>
      <c r="G29" s="207">
        <v>7606</v>
      </c>
    </row>
    <row r="30" spans="1:14" x14ac:dyDescent="0.2">
      <c r="A30" s="197" t="s">
        <v>350</v>
      </c>
      <c r="B30" s="198">
        <f>B31+B32+B33+B34+B35+B36+B41</f>
        <v>72803.297059999997</v>
      </c>
      <c r="C30" s="198">
        <f t="shared" ref="C30:G30" si="7">C31+C32+C33+C34+C35+C36+C41</f>
        <v>56748.392730000007</v>
      </c>
      <c r="D30" s="198">
        <f t="shared" si="7"/>
        <v>76034.072276999999</v>
      </c>
      <c r="E30" s="198">
        <f t="shared" si="7"/>
        <v>59998.99304899999</v>
      </c>
      <c r="F30" s="198">
        <f t="shared" si="7"/>
        <v>71226.410114000013</v>
      </c>
      <c r="G30" s="198">
        <f t="shared" si="7"/>
        <v>54569.314144000004</v>
      </c>
    </row>
    <row r="31" spans="1:14" x14ac:dyDescent="0.2">
      <c r="A31" s="201" t="s">
        <v>351</v>
      </c>
      <c r="B31" s="207">
        <v>1211.3908289999999</v>
      </c>
      <c r="C31" s="207">
        <v>1211.5341579999999</v>
      </c>
      <c r="D31" s="207">
        <v>1365.675986</v>
      </c>
      <c r="E31" s="207">
        <v>1365.8093080000001</v>
      </c>
      <c r="F31" s="207">
        <v>902.57242399999996</v>
      </c>
      <c r="G31" s="207">
        <v>902.67207299999995</v>
      </c>
    </row>
    <row r="32" spans="1:14" x14ac:dyDescent="0.2">
      <c r="A32" s="203" t="s">
        <v>352</v>
      </c>
      <c r="B32" s="207">
        <v>451.10683699999998</v>
      </c>
      <c r="C32" s="207">
        <v>451.10683699999998</v>
      </c>
      <c r="D32" s="207">
        <v>450.08587599999998</v>
      </c>
      <c r="E32" s="207">
        <v>450.08587599999998</v>
      </c>
      <c r="F32" s="207">
        <v>450.052862</v>
      </c>
      <c r="G32" s="207">
        <v>450.052862</v>
      </c>
    </row>
    <row r="33" spans="1:7" x14ac:dyDescent="0.2">
      <c r="A33" s="203" t="s">
        <v>353</v>
      </c>
      <c r="B33" s="207">
        <v>3885.1506370000002</v>
      </c>
      <c r="C33" s="207">
        <v>4089.7224160000001</v>
      </c>
      <c r="D33" s="207">
        <v>8457.2588240000005</v>
      </c>
      <c r="E33" s="207">
        <v>8696.5961599999991</v>
      </c>
      <c r="F33" s="207">
        <v>2746.3438529999999</v>
      </c>
      <c r="G33" s="207">
        <v>3000.7777959999999</v>
      </c>
    </row>
    <row r="34" spans="1:7" x14ac:dyDescent="0.2">
      <c r="A34" s="201" t="s">
        <v>354</v>
      </c>
      <c r="B34" s="207">
        <v>12069.205426</v>
      </c>
      <c r="C34" s="207">
        <v>10409.731121000001</v>
      </c>
      <c r="D34" s="207">
        <v>11765.554123</v>
      </c>
      <c r="E34" s="207">
        <v>10037.205905999999</v>
      </c>
      <c r="F34" s="207">
        <v>11558.089534000001</v>
      </c>
      <c r="G34" s="207">
        <v>9686.5149369999999</v>
      </c>
    </row>
    <row r="35" spans="1:7" x14ac:dyDescent="0.2">
      <c r="A35" s="203" t="s">
        <v>288</v>
      </c>
      <c r="B35" s="207">
        <f>3964.630694+2300</f>
        <v>6264.6306939999995</v>
      </c>
      <c r="C35" s="207">
        <f>3977.881041+2300</f>
        <v>6277.8810410000006</v>
      </c>
      <c r="D35" s="207">
        <f>4099.627306+2400</f>
        <v>6499.6273060000003</v>
      </c>
      <c r="E35" s="207">
        <f>4111.437254+2400</f>
        <v>6511.4372540000004</v>
      </c>
      <c r="F35" s="207">
        <f>4299.615289+2500</f>
        <v>6799.6152890000003</v>
      </c>
      <c r="G35" s="207">
        <f>4311.2562+2500</f>
        <v>6811.2561999999998</v>
      </c>
    </row>
    <row r="36" spans="1:7" x14ac:dyDescent="0.2">
      <c r="A36" s="203" t="s">
        <v>355</v>
      </c>
      <c r="B36" s="207">
        <f>SUM(B37:B40)</f>
        <v>46768.986230000002</v>
      </c>
      <c r="C36" s="207">
        <f t="shared" ref="C36:G36" si="8">SUM(C37:C40)</f>
        <v>32155.663453000001</v>
      </c>
      <c r="D36" s="207">
        <f t="shared" si="8"/>
        <v>46911.646626999995</v>
      </c>
      <c r="E36" s="207">
        <f t="shared" si="8"/>
        <v>32353.687001999999</v>
      </c>
      <c r="F36" s="207">
        <f t="shared" si="8"/>
        <v>48342.348831000003</v>
      </c>
      <c r="G36" s="207">
        <f t="shared" si="8"/>
        <v>33290.698328000006</v>
      </c>
    </row>
    <row r="37" spans="1:7" x14ac:dyDescent="0.2">
      <c r="A37" s="211" t="s">
        <v>356</v>
      </c>
      <c r="B37" s="212">
        <v>9694.9194229999994</v>
      </c>
      <c r="C37" s="212">
        <v>9691.8928340000002</v>
      </c>
      <c r="D37" s="212">
        <v>9966.46623</v>
      </c>
      <c r="E37" s="212">
        <v>9963.1468559999994</v>
      </c>
      <c r="F37" s="212">
        <v>11080.106831999999</v>
      </c>
      <c r="G37" s="212">
        <v>11076.395374</v>
      </c>
    </row>
    <row r="38" spans="1:7" x14ac:dyDescent="0.2">
      <c r="A38" s="211" t="s">
        <v>357</v>
      </c>
      <c r="B38" s="212">
        <v>21184.505417</v>
      </c>
      <c r="C38" s="212">
        <v>14140.387337</v>
      </c>
      <c r="D38" s="212">
        <v>21354.652956999998</v>
      </c>
      <c r="E38" s="212">
        <v>14206.123883</v>
      </c>
      <c r="F38" s="212">
        <v>21585.212157000002</v>
      </c>
      <c r="G38" s="212">
        <v>14182.481328</v>
      </c>
    </row>
    <row r="39" spans="1:7" x14ac:dyDescent="0.2">
      <c r="A39" s="211" t="s">
        <v>358</v>
      </c>
      <c r="B39" s="212">
        <v>12586.409908</v>
      </c>
      <c r="C39" s="212">
        <v>5021.9414370000004</v>
      </c>
      <c r="D39" s="212">
        <v>12362.375958000001</v>
      </c>
      <c r="E39" s="212">
        <v>4958.0606879999996</v>
      </c>
      <c r="F39" s="212">
        <v>12523.878360000001</v>
      </c>
      <c r="G39" s="212">
        <v>4880.5763470000002</v>
      </c>
    </row>
    <row r="40" spans="1:7" x14ac:dyDescent="0.2">
      <c r="A40" s="211" t="s">
        <v>359</v>
      </c>
      <c r="B40" s="212">
        <v>3303.1514820000002</v>
      </c>
      <c r="C40" s="212">
        <v>3301.4418449999998</v>
      </c>
      <c r="D40" s="212">
        <v>3228.1514820000002</v>
      </c>
      <c r="E40" s="212">
        <v>3226.355575</v>
      </c>
      <c r="F40" s="212">
        <v>3153.1514820000002</v>
      </c>
      <c r="G40" s="212">
        <v>3151.2452790000002</v>
      </c>
    </row>
    <row r="41" spans="1:7" x14ac:dyDescent="0.2">
      <c r="A41" s="203" t="s">
        <v>360</v>
      </c>
      <c r="B41" s="207">
        <v>2152.826407</v>
      </c>
      <c r="C41" s="207">
        <v>2152.7537040000002</v>
      </c>
      <c r="D41" s="207">
        <v>584.22353499999997</v>
      </c>
      <c r="E41" s="207">
        <v>584.17154300000004</v>
      </c>
      <c r="F41" s="207">
        <v>427.38732099999999</v>
      </c>
      <c r="G41" s="207">
        <v>427.341948</v>
      </c>
    </row>
    <row r="42" spans="1:7" ht="25.5" x14ac:dyDescent="0.2">
      <c r="A42" s="213" t="s">
        <v>361</v>
      </c>
      <c r="B42" s="214">
        <f>SUM(B43:B45)</f>
        <v>1910.5124370000001</v>
      </c>
      <c r="C42" s="214">
        <f t="shared" ref="C42:G42" si="9">SUM(C43:C45)</f>
        <v>1863.7663669999999</v>
      </c>
      <c r="D42" s="214">
        <f t="shared" si="9"/>
        <v>1896.7511510000002</v>
      </c>
      <c r="E42" s="214">
        <f t="shared" si="9"/>
        <v>1849.3642310000002</v>
      </c>
      <c r="F42" s="214">
        <f t="shared" si="9"/>
        <v>1874.0726500000001</v>
      </c>
      <c r="G42" s="214">
        <f t="shared" si="9"/>
        <v>1826.2157</v>
      </c>
    </row>
    <row r="43" spans="1:7" x14ac:dyDescent="0.2">
      <c r="A43" s="203" t="s">
        <v>362</v>
      </c>
      <c r="B43" s="207">
        <v>720.99743699999999</v>
      </c>
      <c r="C43" s="207">
        <v>674.25136699999996</v>
      </c>
      <c r="D43" s="207">
        <v>707.23615099999995</v>
      </c>
      <c r="E43" s="207">
        <v>659.84923100000003</v>
      </c>
      <c r="F43" s="207">
        <v>684.55764999999997</v>
      </c>
      <c r="G43" s="207">
        <v>636.70069999999998</v>
      </c>
    </row>
    <row r="44" spans="1:7" x14ac:dyDescent="0.2">
      <c r="A44" s="203" t="s">
        <v>363</v>
      </c>
      <c r="B44" s="207">
        <v>1169.0050000000001</v>
      </c>
      <c r="C44" s="207">
        <v>1169.0050000000001</v>
      </c>
      <c r="D44" s="207">
        <v>1169.0050000000001</v>
      </c>
      <c r="E44" s="207">
        <v>1169.0050000000001</v>
      </c>
      <c r="F44" s="207">
        <v>1169.0050000000001</v>
      </c>
      <c r="G44" s="207">
        <v>1169.0050000000001</v>
      </c>
    </row>
    <row r="45" spans="1:7" x14ac:dyDescent="0.2">
      <c r="A45" s="203" t="s">
        <v>364</v>
      </c>
      <c r="B45" s="207">
        <v>20.51</v>
      </c>
      <c r="C45" s="207">
        <v>20.51</v>
      </c>
      <c r="D45" s="207">
        <v>20.51</v>
      </c>
      <c r="E45" s="207">
        <v>20.51</v>
      </c>
      <c r="F45" s="207">
        <v>20.51</v>
      </c>
      <c r="G45" s="207">
        <v>20.51</v>
      </c>
    </row>
    <row r="46" spans="1:7" x14ac:dyDescent="0.2">
      <c r="A46" s="215" t="s">
        <v>365</v>
      </c>
      <c r="B46" s="216">
        <f>B6+B30+B42</f>
        <v>579980.17061400006</v>
      </c>
      <c r="C46" s="216">
        <f t="shared" ref="C46:G46" si="10">C6+C30+C42</f>
        <v>537389.73035899992</v>
      </c>
      <c r="D46" s="216">
        <f t="shared" si="10"/>
        <v>604652.12566700007</v>
      </c>
      <c r="E46" s="216">
        <f t="shared" si="10"/>
        <v>561699.42412999994</v>
      </c>
      <c r="F46" s="216">
        <f t="shared" si="10"/>
        <v>615365.94181599992</v>
      </c>
      <c r="G46" s="216">
        <f t="shared" si="10"/>
        <v>570128.52989100001</v>
      </c>
    </row>
    <row r="47" spans="1:7" ht="15" x14ac:dyDescent="0.25">
      <c r="A47" s="132"/>
      <c r="B47" s="132"/>
      <c r="C47" s="132"/>
      <c r="D47" s="132"/>
      <c r="E47" s="132"/>
      <c r="F47" s="132"/>
      <c r="G47" s="132"/>
    </row>
    <row r="48" spans="1:7" ht="27" customHeight="1" x14ac:dyDescent="0.2">
      <c r="A48" s="392" t="s">
        <v>622</v>
      </c>
      <c r="B48" s="392"/>
      <c r="C48" s="392"/>
      <c r="D48" s="392"/>
      <c r="E48" s="392"/>
      <c r="F48" s="392"/>
      <c r="G48" s="392"/>
    </row>
    <row r="49" spans="1:7" ht="15" x14ac:dyDescent="0.25">
      <c r="A49" s="217" t="s">
        <v>366</v>
      </c>
      <c r="B49" s="218"/>
      <c r="C49" s="218"/>
      <c r="D49" s="218"/>
      <c r="E49" s="218"/>
      <c r="F49" s="218"/>
      <c r="G49" s="218"/>
    </row>
  </sheetData>
  <mergeCells count="7">
    <mergeCell ref="A48:G48"/>
    <mergeCell ref="A2:G2"/>
    <mergeCell ref="A3:G3"/>
    <mergeCell ref="A4:A5"/>
    <mergeCell ref="B4:C4"/>
    <mergeCell ref="D4:E4"/>
    <mergeCell ref="F4:G4"/>
  </mergeCells>
  <printOptions horizontalCentered="1" verticalCentered="1"/>
  <pageMargins left="0" right="0" top="0" bottom="0" header="0.31496062992125984" footer="0.31496062992125984"/>
  <pageSetup paperSize="9" scale="90" orientation="portrait" r:id="rId1"/>
  <customProperties>
    <customPr name="EpmWorksheetKeyString_GUID" r:id="rId2"/>
  </customProperties>
  <ignoredErrors>
    <ignoredError sqref="B36:G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zoomScale="80" zoomScaleNormal="80" zoomScaleSheetLayoutView="100" workbookViewId="0">
      <selection activeCell="E34" sqref="E34"/>
    </sheetView>
  </sheetViews>
  <sheetFormatPr defaultRowHeight="12.75" x14ac:dyDescent="0.2"/>
  <cols>
    <col min="1" max="1" width="1.28515625" style="21" customWidth="1"/>
    <col min="2" max="2" width="1.7109375" style="21" customWidth="1"/>
    <col min="3" max="3" width="2.7109375" style="21" customWidth="1"/>
    <col min="4" max="4" width="1.7109375" style="21" customWidth="1"/>
    <col min="5" max="5" width="42.140625" style="21" customWidth="1"/>
    <col min="6" max="6" width="14.7109375" style="22" customWidth="1"/>
    <col min="7" max="7" width="14" style="22" customWidth="1"/>
    <col min="8" max="8" width="12.7109375" style="22" customWidth="1"/>
    <col min="9" max="10" width="14.7109375" style="22" customWidth="1"/>
    <col min="11" max="11" width="13.7109375" style="22" customWidth="1"/>
    <col min="12" max="12" width="12.7109375" style="22" customWidth="1"/>
    <col min="13" max="13" width="14.7109375" style="22" customWidth="1"/>
    <col min="14" max="257" width="9.140625" style="22"/>
    <col min="258" max="258" width="1.28515625" style="22" customWidth="1"/>
    <col min="259" max="259" width="1.7109375" style="22" customWidth="1"/>
    <col min="260" max="260" width="2.7109375" style="22" customWidth="1"/>
    <col min="261" max="261" width="1.7109375" style="22" customWidth="1"/>
    <col min="262" max="262" width="70.5703125" style="22" customWidth="1"/>
    <col min="263" max="268" width="11.7109375" style="22" customWidth="1"/>
    <col min="269" max="513" width="9.140625" style="22"/>
    <col min="514" max="514" width="1.28515625" style="22" customWidth="1"/>
    <col min="515" max="515" width="1.7109375" style="22" customWidth="1"/>
    <col min="516" max="516" width="2.7109375" style="22" customWidth="1"/>
    <col min="517" max="517" width="1.7109375" style="22" customWidth="1"/>
    <col min="518" max="518" width="70.5703125" style="22" customWidth="1"/>
    <col min="519" max="524" width="11.7109375" style="22" customWidth="1"/>
    <col min="525" max="769" width="9.140625" style="22"/>
    <col min="770" max="770" width="1.28515625" style="22" customWidth="1"/>
    <col min="771" max="771" width="1.7109375" style="22" customWidth="1"/>
    <col min="772" max="772" width="2.7109375" style="22" customWidth="1"/>
    <col min="773" max="773" width="1.7109375" style="22" customWidth="1"/>
    <col min="774" max="774" width="70.5703125" style="22" customWidth="1"/>
    <col min="775" max="780" width="11.7109375" style="22" customWidth="1"/>
    <col min="781" max="1025" width="9.140625" style="22"/>
    <col min="1026" max="1026" width="1.28515625" style="22" customWidth="1"/>
    <col min="1027" max="1027" width="1.7109375" style="22" customWidth="1"/>
    <col min="1028" max="1028" width="2.7109375" style="22" customWidth="1"/>
    <col min="1029" max="1029" width="1.7109375" style="22" customWidth="1"/>
    <col min="1030" max="1030" width="70.5703125" style="22" customWidth="1"/>
    <col min="1031" max="1036" width="11.7109375" style="22" customWidth="1"/>
    <col min="1037" max="1281" width="9.140625" style="22"/>
    <col min="1282" max="1282" width="1.28515625" style="22" customWidth="1"/>
    <col min="1283" max="1283" width="1.7109375" style="22" customWidth="1"/>
    <col min="1284" max="1284" width="2.7109375" style="22" customWidth="1"/>
    <col min="1285" max="1285" width="1.7109375" style="22" customWidth="1"/>
    <col min="1286" max="1286" width="70.5703125" style="22" customWidth="1"/>
    <col min="1287" max="1292" width="11.7109375" style="22" customWidth="1"/>
    <col min="1293" max="1537" width="9.140625" style="22"/>
    <col min="1538" max="1538" width="1.28515625" style="22" customWidth="1"/>
    <col min="1539" max="1539" width="1.7109375" style="22" customWidth="1"/>
    <col min="1540" max="1540" width="2.7109375" style="22" customWidth="1"/>
    <col min="1541" max="1541" width="1.7109375" style="22" customWidth="1"/>
    <col min="1542" max="1542" width="70.5703125" style="22" customWidth="1"/>
    <col min="1543" max="1548" width="11.7109375" style="22" customWidth="1"/>
    <col min="1549" max="1793" width="9.140625" style="22"/>
    <col min="1794" max="1794" width="1.28515625" style="22" customWidth="1"/>
    <col min="1795" max="1795" width="1.7109375" style="22" customWidth="1"/>
    <col min="1796" max="1796" width="2.7109375" style="22" customWidth="1"/>
    <col min="1797" max="1797" width="1.7109375" style="22" customWidth="1"/>
    <col min="1798" max="1798" width="70.5703125" style="22" customWidth="1"/>
    <col min="1799" max="1804" width="11.7109375" style="22" customWidth="1"/>
    <col min="1805" max="2049" width="9.140625" style="22"/>
    <col min="2050" max="2050" width="1.28515625" style="22" customWidth="1"/>
    <col min="2051" max="2051" width="1.7109375" style="22" customWidth="1"/>
    <col min="2052" max="2052" width="2.7109375" style="22" customWidth="1"/>
    <col min="2053" max="2053" width="1.7109375" style="22" customWidth="1"/>
    <col min="2054" max="2054" width="70.5703125" style="22" customWidth="1"/>
    <col min="2055" max="2060" width="11.7109375" style="22" customWidth="1"/>
    <col min="2061" max="2305" width="9.140625" style="22"/>
    <col min="2306" max="2306" width="1.28515625" style="22" customWidth="1"/>
    <col min="2307" max="2307" width="1.7109375" style="22" customWidth="1"/>
    <col min="2308" max="2308" width="2.7109375" style="22" customWidth="1"/>
    <col min="2309" max="2309" width="1.7109375" style="22" customWidth="1"/>
    <col min="2310" max="2310" width="70.5703125" style="22" customWidth="1"/>
    <col min="2311" max="2316" width="11.7109375" style="22" customWidth="1"/>
    <col min="2317" max="2561" width="9.140625" style="22"/>
    <col min="2562" max="2562" width="1.28515625" style="22" customWidth="1"/>
    <col min="2563" max="2563" width="1.7109375" style="22" customWidth="1"/>
    <col min="2564" max="2564" width="2.7109375" style="22" customWidth="1"/>
    <col min="2565" max="2565" width="1.7109375" style="22" customWidth="1"/>
    <col min="2566" max="2566" width="70.5703125" style="22" customWidth="1"/>
    <col min="2567" max="2572" width="11.7109375" style="22" customWidth="1"/>
    <col min="2573" max="2817" width="9.140625" style="22"/>
    <col min="2818" max="2818" width="1.28515625" style="22" customWidth="1"/>
    <col min="2819" max="2819" width="1.7109375" style="22" customWidth="1"/>
    <col min="2820" max="2820" width="2.7109375" style="22" customWidth="1"/>
    <col min="2821" max="2821" width="1.7109375" style="22" customWidth="1"/>
    <col min="2822" max="2822" width="70.5703125" style="22" customWidth="1"/>
    <col min="2823" max="2828" width="11.7109375" style="22" customWidth="1"/>
    <col min="2829" max="3073" width="9.140625" style="22"/>
    <col min="3074" max="3074" width="1.28515625" style="22" customWidth="1"/>
    <col min="3075" max="3075" width="1.7109375" style="22" customWidth="1"/>
    <col min="3076" max="3076" width="2.7109375" style="22" customWidth="1"/>
    <col min="3077" max="3077" width="1.7109375" style="22" customWidth="1"/>
    <col min="3078" max="3078" width="70.5703125" style="22" customWidth="1"/>
    <col min="3079" max="3084" width="11.7109375" style="22" customWidth="1"/>
    <col min="3085" max="3329" width="9.140625" style="22"/>
    <col min="3330" max="3330" width="1.28515625" style="22" customWidth="1"/>
    <col min="3331" max="3331" width="1.7109375" style="22" customWidth="1"/>
    <col min="3332" max="3332" width="2.7109375" style="22" customWidth="1"/>
    <col min="3333" max="3333" width="1.7109375" style="22" customWidth="1"/>
    <col min="3334" max="3334" width="70.5703125" style="22" customWidth="1"/>
    <col min="3335" max="3340" width="11.7109375" style="22" customWidth="1"/>
    <col min="3341" max="3585" width="9.140625" style="22"/>
    <col min="3586" max="3586" width="1.28515625" style="22" customWidth="1"/>
    <col min="3587" max="3587" width="1.7109375" style="22" customWidth="1"/>
    <col min="3588" max="3588" width="2.7109375" style="22" customWidth="1"/>
    <col min="3589" max="3589" width="1.7109375" style="22" customWidth="1"/>
    <col min="3590" max="3590" width="70.5703125" style="22" customWidth="1"/>
    <col min="3591" max="3596" width="11.7109375" style="22" customWidth="1"/>
    <col min="3597" max="3841" width="9.140625" style="22"/>
    <col min="3842" max="3842" width="1.28515625" style="22" customWidth="1"/>
    <col min="3843" max="3843" width="1.7109375" style="22" customWidth="1"/>
    <col min="3844" max="3844" width="2.7109375" style="22" customWidth="1"/>
    <col min="3845" max="3845" width="1.7109375" style="22" customWidth="1"/>
    <col min="3846" max="3846" width="70.5703125" style="22" customWidth="1"/>
    <col min="3847" max="3852" width="11.7109375" style="22" customWidth="1"/>
    <col min="3853" max="4097" width="9.140625" style="22"/>
    <col min="4098" max="4098" width="1.28515625" style="22" customWidth="1"/>
    <col min="4099" max="4099" width="1.7109375" style="22" customWidth="1"/>
    <col min="4100" max="4100" width="2.7109375" style="22" customWidth="1"/>
    <col min="4101" max="4101" width="1.7109375" style="22" customWidth="1"/>
    <col min="4102" max="4102" width="70.5703125" style="22" customWidth="1"/>
    <col min="4103" max="4108" width="11.7109375" style="22" customWidth="1"/>
    <col min="4109" max="4353" width="9.140625" style="22"/>
    <col min="4354" max="4354" width="1.28515625" style="22" customWidth="1"/>
    <col min="4355" max="4355" width="1.7109375" style="22" customWidth="1"/>
    <col min="4356" max="4356" width="2.7109375" style="22" customWidth="1"/>
    <col min="4357" max="4357" width="1.7109375" style="22" customWidth="1"/>
    <col min="4358" max="4358" width="70.5703125" style="22" customWidth="1"/>
    <col min="4359" max="4364" width="11.7109375" style="22" customWidth="1"/>
    <col min="4365" max="4609" width="9.140625" style="22"/>
    <col min="4610" max="4610" width="1.28515625" style="22" customWidth="1"/>
    <col min="4611" max="4611" width="1.7109375" style="22" customWidth="1"/>
    <col min="4612" max="4612" width="2.7109375" style="22" customWidth="1"/>
    <col min="4613" max="4613" width="1.7109375" style="22" customWidth="1"/>
    <col min="4614" max="4614" width="70.5703125" style="22" customWidth="1"/>
    <col min="4615" max="4620" width="11.7109375" style="22" customWidth="1"/>
    <col min="4621" max="4865" width="9.140625" style="22"/>
    <col min="4866" max="4866" width="1.28515625" style="22" customWidth="1"/>
    <col min="4867" max="4867" width="1.7109375" style="22" customWidth="1"/>
    <col min="4868" max="4868" width="2.7109375" style="22" customWidth="1"/>
    <col min="4869" max="4869" width="1.7109375" style="22" customWidth="1"/>
    <col min="4870" max="4870" width="70.5703125" style="22" customWidth="1"/>
    <col min="4871" max="4876" width="11.7109375" style="22" customWidth="1"/>
    <col min="4877" max="5121" width="9.140625" style="22"/>
    <col min="5122" max="5122" width="1.28515625" style="22" customWidth="1"/>
    <col min="5123" max="5123" width="1.7109375" style="22" customWidth="1"/>
    <col min="5124" max="5124" width="2.7109375" style="22" customWidth="1"/>
    <col min="5125" max="5125" width="1.7109375" style="22" customWidth="1"/>
    <col min="5126" max="5126" width="70.5703125" style="22" customWidth="1"/>
    <col min="5127" max="5132" width="11.7109375" style="22" customWidth="1"/>
    <col min="5133" max="5377" width="9.140625" style="22"/>
    <col min="5378" max="5378" width="1.28515625" style="22" customWidth="1"/>
    <col min="5379" max="5379" width="1.7109375" style="22" customWidth="1"/>
    <col min="5380" max="5380" width="2.7109375" style="22" customWidth="1"/>
    <col min="5381" max="5381" width="1.7109375" style="22" customWidth="1"/>
    <col min="5382" max="5382" width="70.5703125" style="22" customWidth="1"/>
    <col min="5383" max="5388" width="11.7109375" style="22" customWidth="1"/>
    <col min="5389" max="5633" width="9.140625" style="22"/>
    <col min="5634" max="5634" width="1.28515625" style="22" customWidth="1"/>
    <col min="5635" max="5635" width="1.7109375" style="22" customWidth="1"/>
    <col min="5636" max="5636" width="2.7109375" style="22" customWidth="1"/>
    <col min="5637" max="5637" width="1.7109375" style="22" customWidth="1"/>
    <col min="5638" max="5638" width="70.5703125" style="22" customWidth="1"/>
    <col min="5639" max="5644" width="11.7109375" style="22" customWidth="1"/>
    <col min="5645" max="5889" width="9.140625" style="22"/>
    <col min="5890" max="5890" width="1.28515625" style="22" customWidth="1"/>
    <col min="5891" max="5891" width="1.7109375" style="22" customWidth="1"/>
    <col min="5892" max="5892" width="2.7109375" style="22" customWidth="1"/>
    <col min="5893" max="5893" width="1.7109375" style="22" customWidth="1"/>
    <col min="5894" max="5894" width="70.5703125" style="22" customWidth="1"/>
    <col min="5895" max="5900" width="11.7109375" style="22" customWidth="1"/>
    <col min="5901" max="6145" width="9.140625" style="22"/>
    <col min="6146" max="6146" width="1.28515625" style="22" customWidth="1"/>
    <col min="6147" max="6147" width="1.7109375" style="22" customWidth="1"/>
    <col min="6148" max="6148" width="2.7109375" style="22" customWidth="1"/>
    <col min="6149" max="6149" width="1.7109375" style="22" customWidth="1"/>
    <col min="6150" max="6150" width="70.5703125" style="22" customWidth="1"/>
    <col min="6151" max="6156" width="11.7109375" style="22" customWidth="1"/>
    <col min="6157" max="6401" width="9.140625" style="22"/>
    <col min="6402" max="6402" width="1.28515625" style="22" customWidth="1"/>
    <col min="6403" max="6403" width="1.7109375" style="22" customWidth="1"/>
    <col min="6404" max="6404" width="2.7109375" style="22" customWidth="1"/>
    <col min="6405" max="6405" width="1.7109375" style="22" customWidth="1"/>
    <col min="6406" max="6406" width="70.5703125" style="22" customWidth="1"/>
    <col min="6407" max="6412" width="11.7109375" style="22" customWidth="1"/>
    <col min="6413" max="6657" width="9.140625" style="22"/>
    <col min="6658" max="6658" width="1.28515625" style="22" customWidth="1"/>
    <col min="6659" max="6659" width="1.7109375" style="22" customWidth="1"/>
    <col min="6660" max="6660" width="2.7109375" style="22" customWidth="1"/>
    <col min="6661" max="6661" width="1.7109375" style="22" customWidth="1"/>
    <col min="6662" max="6662" width="70.5703125" style="22" customWidth="1"/>
    <col min="6663" max="6668" width="11.7109375" style="22" customWidth="1"/>
    <col min="6669" max="6913" width="9.140625" style="22"/>
    <col min="6914" max="6914" width="1.28515625" style="22" customWidth="1"/>
    <col min="6915" max="6915" width="1.7109375" style="22" customWidth="1"/>
    <col min="6916" max="6916" width="2.7109375" style="22" customWidth="1"/>
    <col min="6917" max="6917" width="1.7109375" style="22" customWidth="1"/>
    <col min="6918" max="6918" width="70.5703125" style="22" customWidth="1"/>
    <col min="6919" max="6924" width="11.7109375" style="22" customWidth="1"/>
    <col min="6925" max="7169" width="9.140625" style="22"/>
    <col min="7170" max="7170" width="1.28515625" style="22" customWidth="1"/>
    <col min="7171" max="7171" width="1.7109375" style="22" customWidth="1"/>
    <col min="7172" max="7172" width="2.7109375" style="22" customWidth="1"/>
    <col min="7173" max="7173" width="1.7109375" style="22" customWidth="1"/>
    <col min="7174" max="7174" width="70.5703125" style="22" customWidth="1"/>
    <col min="7175" max="7180" width="11.7109375" style="22" customWidth="1"/>
    <col min="7181" max="7425" width="9.140625" style="22"/>
    <col min="7426" max="7426" width="1.28515625" style="22" customWidth="1"/>
    <col min="7427" max="7427" width="1.7109375" style="22" customWidth="1"/>
    <col min="7428" max="7428" width="2.7109375" style="22" customWidth="1"/>
    <col min="7429" max="7429" width="1.7109375" style="22" customWidth="1"/>
    <col min="7430" max="7430" width="70.5703125" style="22" customWidth="1"/>
    <col min="7431" max="7436" width="11.7109375" style="22" customWidth="1"/>
    <col min="7437" max="7681" width="9.140625" style="22"/>
    <col min="7682" max="7682" width="1.28515625" style="22" customWidth="1"/>
    <col min="7683" max="7683" width="1.7109375" style="22" customWidth="1"/>
    <col min="7684" max="7684" width="2.7109375" style="22" customWidth="1"/>
    <col min="7685" max="7685" width="1.7109375" style="22" customWidth="1"/>
    <col min="7686" max="7686" width="70.5703125" style="22" customWidth="1"/>
    <col min="7687" max="7692" width="11.7109375" style="22" customWidth="1"/>
    <col min="7693" max="7937" width="9.140625" style="22"/>
    <col min="7938" max="7938" width="1.28515625" style="22" customWidth="1"/>
    <col min="7939" max="7939" width="1.7109375" style="22" customWidth="1"/>
    <col min="7940" max="7940" width="2.7109375" style="22" customWidth="1"/>
    <col min="7941" max="7941" width="1.7109375" style="22" customWidth="1"/>
    <col min="7942" max="7942" width="70.5703125" style="22" customWidth="1"/>
    <col min="7943" max="7948" width="11.7109375" style="22" customWidth="1"/>
    <col min="7949" max="8193" width="9.140625" style="22"/>
    <col min="8194" max="8194" width="1.28515625" style="22" customWidth="1"/>
    <col min="8195" max="8195" width="1.7109375" style="22" customWidth="1"/>
    <col min="8196" max="8196" width="2.7109375" style="22" customWidth="1"/>
    <col min="8197" max="8197" width="1.7109375" style="22" customWidth="1"/>
    <col min="8198" max="8198" width="70.5703125" style="22" customWidth="1"/>
    <col min="8199" max="8204" width="11.7109375" style="22" customWidth="1"/>
    <col min="8205" max="8449" width="9.140625" style="22"/>
    <col min="8450" max="8450" width="1.28515625" style="22" customWidth="1"/>
    <col min="8451" max="8451" width="1.7109375" style="22" customWidth="1"/>
    <col min="8452" max="8452" width="2.7109375" style="22" customWidth="1"/>
    <col min="8453" max="8453" width="1.7109375" style="22" customWidth="1"/>
    <col min="8454" max="8454" width="70.5703125" style="22" customWidth="1"/>
    <col min="8455" max="8460" width="11.7109375" style="22" customWidth="1"/>
    <col min="8461" max="8705" width="9.140625" style="22"/>
    <col min="8706" max="8706" width="1.28515625" style="22" customWidth="1"/>
    <col min="8707" max="8707" width="1.7109375" style="22" customWidth="1"/>
    <col min="8708" max="8708" width="2.7109375" style="22" customWidth="1"/>
    <col min="8709" max="8709" width="1.7109375" style="22" customWidth="1"/>
    <col min="8710" max="8710" width="70.5703125" style="22" customWidth="1"/>
    <col min="8711" max="8716" width="11.7109375" style="22" customWidth="1"/>
    <col min="8717" max="8961" width="9.140625" style="22"/>
    <col min="8962" max="8962" width="1.28515625" style="22" customWidth="1"/>
    <col min="8963" max="8963" width="1.7109375" style="22" customWidth="1"/>
    <col min="8964" max="8964" width="2.7109375" style="22" customWidth="1"/>
    <col min="8965" max="8965" width="1.7109375" style="22" customWidth="1"/>
    <col min="8966" max="8966" width="70.5703125" style="22" customWidth="1"/>
    <col min="8967" max="8972" width="11.7109375" style="22" customWidth="1"/>
    <col min="8973" max="9217" width="9.140625" style="22"/>
    <col min="9218" max="9218" width="1.28515625" style="22" customWidth="1"/>
    <col min="9219" max="9219" width="1.7109375" style="22" customWidth="1"/>
    <col min="9220" max="9220" width="2.7109375" style="22" customWidth="1"/>
    <col min="9221" max="9221" width="1.7109375" style="22" customWidth="1"/>
    <col min="9222" max="9222" width="70.5703125" style="22" customWidth="1"/>
    <col min="9223" max="9228" width="11.7109375" style="22" customWidth="1"/>
    <col min="9229" max="9473" width="9.140625" style="22"/>
    <col min="9474" max="9474" width="1.28515625" style="22" customWidth="1"/>
    <col min="9475" max="9475" width="1.7109375" style="22" customWidth="1"/>
    <col min="9476" max="9476" width="2.7109375" style="22" customWidth="1"/>
    <col min="9477" max="9477" width="1.7109375" style="22" customWidth="1"/>
    <col min="9478" max="9478" width="70.5703125" style="22" customWidth="1"/>
    <col min="9479" max="9484" width="11.7109375" style="22" customWidth="1"/>
    <col min="9485" max="9729" width="9.140625" style="22"/>
    <col min="9730" max="9730" width="1.28515625" style="22" customWidth="1"/>
    <col min="9731" max="9731" width="1.7109375" style="22" customWidth="1"/>
    <col min="9732" max="9732" width="2.7109375" style="22" customWidth="1"/>
    <col min="9733" max="9733" width="1.7109375" style="22" customWidth="1"/>
    <col min="9734" max="9734" width="70.5703125" style="22" customWidth="1"/>
    <col min="9735" max="9740" width="11.7109375" style="22" customWidth="1"/>
    <col min="9741" max="9985" width="9.140625" style="22"/>
    <col min="9986" max="9986" width="1.28515625" style="22" customWidth="1"/>
    <col min="9987" max="9987" width="1.7109375" style="22" customWidth="1"/>
    <col min="9988" max="9988" width="2.7109375" style="22" customWidth="1"/>
    <col min="9989" max="9989" width="1.7109375" style="22" customWidth="1"/>
    <col min="9990" max="9990" width="70.5703125" style="22" customWidth="1"/>
    <col min="9991" max="9996" width="11.7109375" style="22" customWidth="1"/>
    <col min="9997" max="10241" width="9.140625" style="22"/>
    <col min="10242" max="10242" width="1.28515625" style="22" customWidth="1"/>
    <col min="10243" max="10243" width="1.7109375" style="22" customWidth="1"/>
    <col min="10244" max="10244" width="2.7109375" style="22" customWidth="1"/>
    <col min="10245" max="10245" width="1.7109375" style="22" customWidth="1"/>
    <col min="10246" max="10246" width="70.5703125" style="22" customWidth="1"/>
    <col min="10247" max="10252" width="11.7109375" style="22" customWidth="1"/>
    <col min="10253" max="10497" width="9.140625" style="22"/>
    <col min="10498" max="10498" width="1.28515625" style="22" customWidth="1"/>
    <col min="10499" max="10499" width="1.7109375" style="22" customWidth="1"/>
    <col min="10500" max="10500" width="2.7109375" style="22" customWidth="1"/>
    <col min="10501" max="10501" width="1.7109375" style="22" customWidth="1"/>
    <col min="10502" max="10502" width="70.5703125" style="22" customWidth="1"/>
    <col min="10503" max="10508" width="11.7109375" style="22" customWidth="1"/>
    <col min="10509" max="10753" width="9.140625" style="22"/>
    <col min="10754" max="10754" width="1.28515625" style="22" customWidth="1"/>
    <col min="10755" max="10755" width="1.7109375" style="22" customWidth="1"/>
    <col min="10756" max="10756" width="2.7109375" style="22" customWidth="1"/>
    <col min="10757" max="10757" width="1.7109375" style="22" customWidth="1"/>
    <col min="10758" max="10758" width="70.5703125" style="22" customWidth="1"/>
    <col min="10759" max="10764" width="11.7109375" style="22" customWidth="1"/>
    <col min="10765" max="11009" width="9.140625" style="22"/>
    <col min="11010" max="11010" width="1.28515625" style="22" customWidth="1"/>
    <col min="11011" max="11011" width="1.7109375" style="22" customWidth="1"/>
    <col min="11012" max="11012" width="2.7109375" style="22" customWidth="1"/>
    <col min="11013" max="11013" width="1.7109375" style="22" customWidth="1"/>
    <col min="11014" max="11014" width="70.5703125" style="22" customWidth="1"/>
    <col min="11015" max="11020" width="11.7109375" style="22" customWidth="1"/>
    <col min="11021" max="11265" width="9.140625" style="22"/>
    <col min="11266" max="11266" width="1.28515625" style="22" customWidth="1"/>
    <col min="11267" max="11267" width="1.7109375" style="22" customWidth="1"/>
    <col min="11268" max="11268" width="2.7109375" style="22" customWidth="1"/>
    <col min="11269" max="11269" width="1.7109375" style="22" customWidth="1"/>
    <col min="11270" max="11270" width="70.5703125" style="22" customWidth="1"/>
    <col min="11271" max="11276" width="11.7109375" style="22" customWidth="1"/>
    <col min="11277" max="11521" width="9.140625" style="22"/>
    <col min="11522" max="11522" width="1.28515625" style="22" customWidth="1"/>
    <col min="11523" max="11523" width="1.7109375" style="22" customWidth="1"/>
    <col min="11524" max="11524" width="2.7109375" style="22" customWidth="1"/>
    <col min="11525" max="11525" width="1.7109375" style="22" customWidth="1"/>
    <col min="11526" max="11526" width="70.5703125" style="22" customWidth="1"/>
    <col min="11527" max="11532" width="11.7109375" style="22" customWidth="1"/>
    <col min="11533" max="11777" width="9.140625" style="22"/>
    <col min="11778" max="11778" width="1.28515625" style="22" customWidth="1"/>
    <col min="11779" max="11779" width="1.7109375" style="22" customWidth="1"/>
    <col min="11780" max="11780" width="2.7109375" style="22" customWidth="1"/>
    <col min="11781" max="11781" width="1.7109375" style="22" customWidth="1"/>
    <col min="11782" max="11782" width="70.5703125" style="22" customWidth="1"/>
    <col min="11783" max="11788" width="11.7109375" style="22" customWidth="1"/>
    <col min="11789" max="12033" width="9.140625" style="22"/>
    <col min="12034" max="12034" width="1.28515625" style="22" customWidth="1"/>
    <col min="12035" max="12035" width="1.7109375" style="22" customWidth="1"/>
    <col min="12036" max="12036" width="2.7109375" style="22" customWidth="1"/>
    <col min="12037" max="12037" width="1.7109375" style="22" customWidth="1"/>
    <col min="12038" max="12038" width="70.5703125" style="22" customWidth="1"/>
    <col min="12039" max="12044" width="11.7109375" style="22" customWidth="1"/>
    <col min="12045" max="12289" width="9.140625" style="22"/>
    <col min="12290" max="12290" width="1.28515625" style="22" customWidth="1"/>
    <col min="12291" max="12291" width="1.7109375" style="22" customWidth="1"/>
    <col min="12292" max="12292" width="2.7109375" style="22" customWidth="1"/>
    <col min="12293" max="12293" width="1.7109375" style="22" customWidth="1"/>
    <col min="12294" max="12294" width="70.5703125" style="22" customWidth="1"/>
    <col min="12295" max="12300" width="11.7109375" style="22" customWidth="1"/>
    <col min="12301" max="12545" width="9.140625" style="22"/>
    <col min="12546" max="12546" width="1.28515625" style="22" customWidth="1"/>
    <col min="12547" max="12547" width="1.7109375" style="22" customWidth="1"/>
    <col min="12548" max="12548" width="2.7109375" style="22" customWidth="1"/>
    <col min="12549" max="12549" width="1.7109375" style="22" customWidth="1"/>
    <col min="12550" max="12550" width="70.5703125" style="22" customWidth="1"/>
    <col min="12551" max="12556" width="11.7109375" style="22" customWidth="1"/>
    <col min="12557" max="12801" width="9.140625" style="22"/>
    <col min="12802" max="12802" width="1.28515625" style="22" customWidth="1"/>
    <col min="12803" max="12803" width="1.7109375" style="22" customWidth="1"/>
    <col min="12804" max="12804" width="2.7109375" style="22" customWidth="1"/>
    <col min="12805" max="12805" width="1.7109375" style="22" customWidth="1"/>
    <col min="12806" max="12806" width="70.5703125" style="22" customWidth="1"/>
    <col min="12807" max="12812" width="11.7109375" style="22" customWidth="1"/>
    <col min="12813" max="13057" width="9.140625" style="22"/>
    <col min="13058" max="13058" width="1.28515625" style="22" customWidth="1"/>
    <col min="13059" max="13059" width="1.7109375" style="22" customWidth="1"/>
    <col min="13060" max="13060" width="2.7109375" style="22" customWidth="1"/>
    <col min="13061" max="13061" width="1.7109375" style="22" customWidth="1"/>
    <col min="13062" max="13062" width="70.5703125" style="22" customWidth="1"/>
    <col min="13063" max="13068" width="11.7109375" style="22" customWidth="1"/>
    <col min="13069" max="13313" width="9.140625" style="22"/>
    <col min="13314" max="13314" width="1.28515625" style="22" customWidth="1"/>
    <col min="13315" max="13315" width="1.7109375" style="22" customWidth="1"/>
    <col min="13316" max="13316" width="2.7109375" style="22" customWidth="1"/>
    <col min="13317" max="13317" width="1.7109375" style="22" customWidth="1"/>
    <col min="13318" max="13318" width="70.5703125" style="22" customWidth="1"/>
    <col min="13319" max="13324" width="11.7109375" style="22" customWidth="1"/>
    <col min="13325" max="13569" width="9.140625" style="22"/>
    <col min="13570" max="13570" width="1.28515625" style="22" customWidth="1"/>
    <col min="13571" max="13571" width="1.7109375" style="22" customWidth="1"/>
    <col min="13572" max="13572" width="2.7109375" style="22" customWidth="1"/>
    <col min="13573" max="13573" width="1.7109375" style="22" customWidth="1"/>
    <col min="13574" max="13574" width="70.5703125" style="22" customWidth="1"/>
    <col min="13575" max="13580" width="11.7109375" style="22" customWidth="1"/>
    <col min="13581" max="13825" width="9.140625" style="22"/>
    <col min="13826" max="13826" width="1.28515625" style="22" customWidth="1"/>
    <col min="13827" max="13827" width="1.7109375" style="22" customWidth="1"/>
    <col min="13828" max="13828" width="2.7109375" style="22" customWidth="1"/>
    <col min="13829" max="13829" width="1.7109375" style="22" customWidth="1"/>
    <col min="13830" max="13830" width="70.5703125" style="22" customWidth="1"/>
    <col min="13831" max="13836" width="11.7109375" style="22" customWidth="1"/>
    <col min="13837" max="14081" width="9.140625" style="22"/>
    <col min="14082" max="14082" width="1.28515625" style="22" customWidth="1"/>
    <col min="14083" max="14083" width="1.7109375" style="22" customWidth="1"/>
    <col min="14084" max="14084" width="2.7109375" style="22" customWidth="1"/>
    <col min="14085" max="14085" width="1.7109375" style="22" customWidth="1"/>
    <col min="14086" max="14086" width="70.5703125" style="22" customWidth="1"/>
    <col min="14087" max="14092" width="11.7109375" style="22" customWidth="1"/>
    <col min="14093" max="14337" width="9.140625" style="22"/>
    <col min="14338" max="14338" width="1.28515625" style="22" customWidth="1"/>
    <col min="14339" max="14339" width="1.7109375" style="22" customWidth="1"/>
    <col min="14340" max="14340" width="2.7109375" style="22" customWidth="1"/>
    <col min="14341" max="14341" width="1.7109375" style="22" customWidth="1"/>
    <col min="14342" max="14342" width="70.5703125" style="22" customWidth="1"/>
    <col min="14343" max="14348" width="11.7109375" style="22" customWidth="1"/>
    <col min="14349" max="14593" width="9.140625" style="22"/>
    <col min="14594" max="14594" width="1.28515625" style="22" customWidth="1"/>
    <col min="14595" max="14595" width="1.7109375" style="22" customWidth="1"/>
    <col min="14596" max="14596" width="2.7109375" style="22" customWidth="1"/>
    <col min="14597" max="14597" width="1.7109375" style="22" customWidth="1"/>
    <col min="14598" max="14598" width="70.5703125" style="22" customWidth="1"/>
    <col min="14599" max="14604" width="11.7109375" style="22" customWidth="1"/>
    <col min="14605" max="14849" width="9.140625" style="22"/>
    <col min="14850" max="14850" width="1.28515625" style="22" customWidth="1"/>
    <col min="14851" max="14851" width="1.7109375" style="22" customWidth="1"/>
    <col min="14852" max="14852" width="2.7109375" style="22" customWidth="1"/>
    <col min="14853" max="14853" width="1.7109375" style="22" customWidth="1"/>
    <col min="14854" max="14854" width="70.5703125" style="22" customWidth="1"/>
    <col min="14855" max="14860" width="11.7109375" style="22" customWidth="1"/>
    <col min="14861" max="15105" width="9.140625" style="22"/>
    <col min="15106" max="15106" width="1.28515625" style="22" customWidth="1"/>
    <col min="15107" max="15107" width="1.7109375" style="22" customWidth="1"/>
    <col min="15108" max="15108" width="2.7109375" style="22" customWidth="1"/>
    <col min="15109" max="15109" width="1.7109375" style="22" customWidth="1"/>
    <col min="15110" max="15110" width="70.5703125" style="22" customWidth="1"/>
    <col min="15111" max="15116" width="11.7109375" style="22" customWidth="1"/>
    <col min="15117" max="15361" width="9.140625" style="22"/>
    <col min="15362" max="15362" width="1.28515625" style="22" customWidth="1"/>
    <col min="15363" max="15363" width="1.7109375" style="22" customWidth="1"/>
    <col min="15364" max="15364" width="2.7109375" style="22" customWidth="1"/>
    <col min="15365" max="15365" width="1.7109375" style="22" customWidth="1"/>
    <col min="15366" max="15366" width="70.5703125" style="22" customWidth="1"/>
    <col min="15367" max="15372" width="11.7109375" style="22" customWidth="1"/>
    <col min="15373" max="15617" width="9.140625" style="22"/>
    <col min="15618" max="15618" width="1.28515625" style="22" customWidth="1"/>
    <col min="15619" max="15619" width="1.7109375" style="22" customWidth="1"/>
    <col min="15620" max="15620" width="2.7109375" style="22" customWidth="1"/>
    <col min="15621" max="15621" width="1.7109375" style="22" customWidth="1"/>
    <col min="15622" max="15622" width="70.5703125" style="22" customWidth="1"/>
    <col min="15623" max="15628" width="11.7109375" style="22" customWidth="1"/>
    <col min="15629" max="15873" width="9.140625" style="22"/>
    <col min="15874" max="15874" width="1.28515625" style="22" customWidth="1"/>
    <col min="15875" max="15875" width="1.7109375" style="22" customWidth="1"/>
    <col min="15876" max="15876" width="2.7109375" style="22" customWidth="1"/>
    <col min="15877" max="15877" width="1.7109375" style="22" customWidth="1"/>
    <col min="15878" max="15878" width="70.5703125" style="22" customWidth="1"/>
    <col min="15879" max="15884" width="11.7109375" style="22" customWidth="1"/>
    <col min="15885" max="16129" width="9.140625" style="22"/>
    <col min="16130" max="16130" width="1.28515625" style="22" customWidth="1"/>
    <col min="16131" max="16131" width="1.7109375" style="22" customWidth="1"/>
    <col min="16132" max="16132" width="2.7109375" style="22" customWidth="1"/>
    <col min="16133" max="16133" width="1.7109375" style="22" customWidth="1"/>
    <col min="16134" max="16134" width="70.5703125" style="22" customWidth="1"/>
    <col min="16135" max="16140" width="11.7109375" style="22" customWidth="1"/>
    <col min="16141" max="16384" width="9.140625" style="22"/>
  </cols>
  <sheetData>
    <row r="1" spans="1:13" x14ac:dyDescent="0.2">
      <c r="A1" s="401" t="s">
        <v>623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1:13" x14ac:dyDescent="0.2">
      <c r="B2" s="23"/>
      <c r="C2" s="349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3" x14ac:dyDescent="0.2">
      <c r="A3" s="403" t="s">
        <v>270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4"/>
    </row>
    <row r="4" spans="1:13" s="24" customFormat="1" ht="28.5" customHeight="1" x14ac:dyDescent="0.2">
      <c r="A4" s="219"/>
      <c r="B4" s="220"/>
      <c r="C4" s="25"/>
      <c r="D4" s="25"/>
      <c r="E4" s="348"/>
      <c r="F4" s="408" t="s">
        <v>567</v>
      </c>
      <c r="G4" s="409"/>
      <c r="H4" s="409"/>
      <c r="I4" s="410"/>
      <c r="J4" s="408" t="s">
        <v>568</v>
      </c>
      <c r="K4" s="409"/>
      <c r="L4" s="409"/>
      <c r="M4" s="410"/>
    </row>
    <row r="5" spans="1:13" s="24" customFormat="1" ht="28.5" customHeight="1" x14ac:dyDescent="0.2">
      <c r="A5" s="134"/>
      <c r="B5" s="25"/>
      <c r="C5" s="25"/>
      <c r="D5" s="25"/>
      <c r="E5" s="25"/>
      <c r="F5" s="411" t="s">
        <v>624</v>
      </c>
      <c r="G5" s="411" t="s">
        <v>707</v>
      </c>
      <c r="H5" s="411" t="s">
        <v>498</v>
      </c>
      <c r="I5" s="413" t="s">
        <v>625</v>
      </c>
      <c r="J5" s="411" t="s">
        <v>624</v>
      </c>
      <c r="K5" s="411" t="s">
        <v>707</v>
      </c>
      <c r="L5" s="411" t="s">
        <v>498</v>
      </c>
      <c r="M5" s="413" t="s">
        <v>625</v>
      </c>
    </row>
    <row r="6" spans="1:13" s="24" customFormat="1" ht="85.5" customHeight="1" x14ac:dyDescent="0.2">
      <c r="A6" s="26"/>
      <c r="B6" s="27"/>
      <c r="C6" s="27"/>
      <c r="D6" s="27"/>
      <c r="E6" s="27"/>
      <c r="F6" s="412"/>
      <c r="G6" s="412"/>
      <c r="H6" s="412"/>
      <c r="I6" s="412"/>
      <c r="J6" s="412"/>
      <c r="K6" s="412"/>
      <c r="L6" s="412"/>
      <c r="M6" s="412"/>
    </row>
    <row r="7" spans="1:13" s="31" customFormat="1" ht="20.25" customHeight="1" x14ac:dyDescent="0.2">
      <c r="A7" s="28"/>
      <c r="B7" s="158"/>
      <c r="C7" s="158"/>
      <c r="D7" s="29" t="s">
        <v>367</v>
      </c>
      <c r="E7" s="30"/>
      <c r="F7" s="142">
        <f>F8+F21</f>
        <v>502754.62705700001</v>
      </c>
      <c r="G7" s="142">
        <f t="shared" ref="G7:I7" si="0">G8+G21</f>
        <v>5786.8040600000004</v>
      </c>
      <c r="H7" s="142">
        <f t="shared" si="0"/>
        <v>-3275.07</v>
      </c>
      <c r="I7" s="142">
        <f t="shared" si="0"/>
        <v>505266.36111699993</v>
      </c>
      <c r="J7" s="142">
        <f>J8+J21</f>
        <v>476024.73720199999</v>
      </c>
      <c r="K7" s="142">
        <f t="shared" ref="K7:M7" si="1">K8+K21</f>
        <v>6029.9040600000008</v>
      </c>
      <c r="L7" s="142">
        <f t="shared" si="1"/>
        <v>-3277.07</v>
      </c>
      <c r="M7" s="142">
        <f t="shared" si="1"/>
        <v>478777.57126200001</v>
      </c>
    </row>
    <row r="8" spans="1:13" s="34" customFormat="1" ht="15" customHeight="1" x14ac:dyDescent="0.2">
      <c r="A8" s="294"/>
      <c r="B8" s="295"/>
      <c r="C8" s="296" t="s">
        <v>368</v>
      </c>
      <c r="D8" s="32"/>
      <c r="E8" s="33"/>
      <c r="F8" s="225">
        <f>F9+F15</f>
        <v>497277.166707</v>
      </c>
      <c r="G8" s="225">
        <f t="shared" ref="G8:I8" si="2">G9+G15</f>
        <v>5786.8040600000004</v>
      </c>
      <c r="H8" s="225">
        <f t="shared" si="2"/>
        <v>-3134.42</v>
      </c>
      <c r="I8" s="225">
        <f t="shared" si="2"/>
        <v>499929.55076699995</v>
      </c>
      <c r="J8" s="225">
        <f>J9+J15</f>
        <v>470698.21819699998</v>
      </c>
      <c r="K8" s="225">
        <f t="shared" ref="K8:M8" si="3">K9+K15</f>
        <v>6029.9040600000008</v>
      </c>
      <c r="L8" s="225">
        <f t="shared" si="3"/>
        <v>-3136.42</v>
      </c>
      <c r="M8" s="225">
        <f t="shared" si="3"/>
        <v>473591.70225700003</v>
      </c>
    </row>
    <row r="9" spans="1:13" s="34" customFormat="1" ht="15" customHeight="1" x14ac:dyDescent="0.2">
      <c r="A9" s="135"/>
      <c r="B9" s="35" t="s">
        <v>369</v>
      </c>
      <c r="C9" s="36"/>
      <c r="D9" s="37"/>
      <c r="E9" s="38"/>
      <c r="F9" s="226">
        <f>SUM(F10:F14)</f>
        <v>265246.65296500002</v>
      </c>
      <c r="G9" s="226">
        <f t="shared" ref="G9:I9" si="4">SUM(G10:G14)</f>
        <v>2632.9016240000001</v>
      </c>
      <c r="H9" s="226">
        <f t="shared" si="4"/>
        <v>-3048.82</v>
      </c>
      <c r="I9" s="226">
        <f t="shared" si="4"/>
        <v>264830.734589</v>
      </c>
      <c r="J9" s="226">
        <f>SUM(J10:J14)</f>
        <v>253834.84990899998</v>
      </c>
      <c r="K9" s="226">
        <f t="shared" ref="K9:M9" si="5">SUM(K10:K14)</f>
        <v>2744.7016240000003</v>
      </c>
      <c r="L9" s="226">
        <f t="shared" si="5"/>
        <v>-3049.82</v>
      </c>
      <c r="M9" s="226">
        <f t="shared" si="5"/>
        <v>253529.73153300001</v>
      </c>
    </row>
    <row r="10" spans="1:13" ht="15" customHeight="1" x14ac:dyDescent="0.2">
      <c r="A10" s="227" t="s">
        <v>370</v>
      </c>
      <c r="B10" s="39"/>
      <c r="C10" s="39"/>
      <c r="D10" s="39"/>
      <c r="E10" s="40"/>
      <c r="F10" s="228">
        <f>I10-H10-G10</f>
        <v>206748.521225</v>
      </c>
      <c r="G10" s="228">
        <v>1460.601547</v>
      </c>
      <c r="H10" s="228">
        <v>-3122.5</v>
      </c>
      <c r="I10" s="228">
        <v>205086.622772</v>
      </c>
      <c r="J10" s="228">
        <f>M10-L10-K10</f>
        <v>198251.14981800001</v>
      </c>
      <c r="K10" s="228">
        <v>1547.9015469999999</v>
      </c>
      <c r="L10" s="228">
        <v>-3123.5</v>
      </c>
      <c r="M10" s="228">
        <v>196675.55136499999</v>
      </c>
    </row>
    <row r="11" spans="1:13" ht="15" customHeight="1" x14ac:dyDescent="0.2">
      <c r="A11" s="227" t="s">
        <v>371</v>
      </c>
      <c r="B11" s="39"/>
      <c r="C11" s="39"/>
      <c r="D11" s="39"/>
      <c r="E11" s="41"/>
      <c r="F11" s="228">
        <f t="shared" ref="F11:F14" si="6">I11-H11-G11</f>
        <v>32505.697675000003</v>
      </c>
      <c r="G11" s="228">
        <v>1172.3000770000001</v>
      </c>
      <c r="H11" s="228">
        <v>55.95</v>
      </c>
      <c r="I11" s="228">
        <v>33733.947752</v>
      </c>
      <c r="J11" s="228">
        <f t="shared" ref="J11:J14" si="7">M11-L11-K11</f>
        <v>30065.794521</v>
      </c>
      <c r="K11" s="228">
        <v>1196.8000770000001</v>
      </c>
      <c r="L11" s="228">
        <v>55.95</v>
      </c>
      <c r="M11" s="228">
        <v>31318.544598</v>
      </c>
    </row>
    <row r="12" spans="1:13" ht="15" customHeight="1" x14ac:dyDescent="0.2">
      <c r="A12" s="227" t="s">
        <v>372</v>
      </c>
      <c r="B12" s="39"/>
      <c r="C12" s="39"/>
      <c r="D12" s="39"/>
      <c r="E12" s="40"/>
      <c r="F12" s="228">
        <f t="shared" si="6"/>
        <v>18287.873770999999</v>
      </c>
      <c r="G12" s="228">
        <v>0</v>
      </c>
      <c r="H12" s="228">
        <v>17.73</v>
      </c>
      <c r="I12" s="228">
        <v>18305.603770999998</v>
      </c>
      <c r="J12" s="228">
        <f t="shared" si="7"/>
        <v>18039.599978999999</v>
      </c>
      <c r="K12" s="228">
        <v>0</v>
      </c>
      <c r="L12" s="228">
        <v>17.73</v>
      </c>
      <c r="M12" s="228">
        <v>18057.329978999998</v>
      </c>
    </row>
    <row r="13" spans="1:13" ht="15" customHeight="1" x14ac:dyDescent="0.2">
      <c r="A13" s="227" t="s">
        <v>373</v>
      </c>
      <c r="B13" s="39"/>
      <c r="C13" s="39"/>
      <c r="D13" s="39"/>
      <c r="E13" s="40"/>
      <c r="F13" s="228">
        <f t="shared" si="6"/>
        <v>2455.2471909999999</v>
      </c>
      <c r="G13" s="228">
        <v>0</v>
      </c>
      <c r="H13" s="228">
        <v>0</v>
      </c>
      <c r="I13" s="228">
        <v>2455.2471909999999</v>
      </c>
      <c r="J13" s="228">
        <f t="shared" si="7"/>
        <v>2452.292739</v>
      </c>
      <c r="K13" s="228">
        <v>0</v>
      </c>
      <c r="L13" s="228">
        <v>0</v>
      </c>
      <c r="M13" s="228">
        <v>2452.292739</v>
      </c>
    </row>
    <row r="14" spans="1:13" ht="15" customHeight="1" x14ac:dyDescent="0.2">
      <c r="A14" s="227" t="s">
        <v>374</v>
      </c>
      <c r="B14" s="39"/>
      <c r="C14" s="39"/>
      <c r="D14" s="39"/>
      <c r="E14" s="40"/>
      <c r="F14" s="228">
        <f t="shared" si="6"/>
        <v>5249.3131030000004</v>
      </c>
      <c r="G14" s="228">
        <v>0</v>
      </c>
      <c r="H14" s="228">
        <v>0</v>
      </c>
      <c r="I14" s="228">
        <v>5249.3131030000004</v>
      </c>
      <c r="J14" s="228">
        <f t="shared" si="7"/>
        <v>5026.0128519999998</v>
      </c>
      <c r="K14" s="228">
        <v>0</v>
      </c>
      <c r="L14" s="228">
        <v>0</v>
      </c>
      <c r="M14" s="228">
        <v>5026.0128519999998</v>
      </c>
    </row>
    <row r="15" spans="1:13" s="44" customFormat="1" ht="15" customHeight="1" x14ac:dyDescent="0.2">
      <c r="A15" s="229"/>
      <c r="B15" s="143" t="s">
        <v>626</v>
      </c>
      <c r="C15" s="42"/>
      <c r="D15" s="42"/>
      <c r="E15" s="43"/>
      <c r="F15" s="230">
        <f>SUM(F16:F20)</f>
        <v>232030.51374199998</v>
      </c>
      <c r="G15" s="230">
        <f t="shared" ref="G15:I15" si="8">SUM(G16:G20)</f>
        <v>3153.9024359999999</v>
      </c>
      <c r="H15" s="230">
        <f t="shared" si="8"/>
        <v>-85.59999999999998</v>
      </c>
      <c r="I15" s="230">
        <f t="shared" si="8"/>
        <v>235098.81617799998</v>
      </c>
      <c r="J15" s="230">
        <f>SUM(J16:J20)</f>
        <v>216863.368288</v>
      </c>
      <c r="K15" s="230">
        <f t="shared" ref="K15:M15" si="9">SUM(K16:K20)</f>
        <v>3285.202436</v>
      </c>
      <c r="L15" s="230">
        <f t="shared" si="9"/>
        <v>-86.59999999999998</v>
      </c>
      <c r="M15" s="230">
        <f t="shared" si="9"/>
        <v>220061.97072399998</v>
      </c>
    </row>
    <row r="16" spans="1:13" ht="15" customHeight="1" x14ac:dyDescent="0.2">
      <c r="A16" s="45" t="s">
        <v>712</v>
      </c>
      <c r="B16" s="39"/>
      <c r="C16" s="39"/>
      <c r="D16" s="39"/>
      <c r="E16" s="40"/>
      <c r="F16" s="228">
        <f t="shared" ref="F16:F20" si="10">I16-H16-G16</f>
        <v>150317.34960799999</v>
      </c>
      <c r="G16" s="228">
        <v>2615.4024359999999</v>
      </c>
      <c r="H16" s="297">
        <v>330.68</v>
      </c>
      <c r="I16" s="298">
        <f>155563.432044-2300</f>
        <v>153263.43204399999</v>
      </c>
      <c r="J16" s="228">
        <f t="shared" ref="J16:J20" si="11">M16-L16-K16</f>
        <v>135764.50122800001</v>
      </c>
      <c r="K16" s="228">
        <v>2746.702436</v>
      </c>
      <c r="L16" s="297">
        <v>329.68</v>
      </c>
      <c r="M16" s="298">
        <f>141140.883664-2300</f>
        <v>138840.88366399999</v>
      </c>
    </row>
    <row r="17" spans="1:13" ht="15" customHeight="1" x14ac:dyDescent="0.2">
      <c r="A17" s="227" t="s">
        <v>375</v>
      </c>
      <c r="B17" s="39"/>
      <c r="C17" s="39"/>
      <c r="D17" s="39"/>
      <c r="E17" s="40"/>
      <c r="F17" s="228">
        <f t="shared" si="10"/>
        <v>21638.164134000002</v>
      </c>
      <c r="G17" s="228">
        <v>0</v>
      </c>
      <c r="H17" s="228">
        <v>-4.58</v>
      </c>
      <c r="I17" s="228">
        <v>21633.584134000001</v>
      </c>
      <c r="J17" s="228">
        <f t="shared" si="11"/>
        <v>21023.86706</v>
      </c>
      <c r="K17" s="228">
        <v>0</v>
      </c>
      <c r="L17" s="228">
        <v>-4.58</v>
      </c>
      <c r="M17" s="228">
        <v>21019.287059999999</v>
      </c>
    </row>
    <row r="18" spans="1:13" ht="15" customHeight="1" x14ac:dyDescent="0.2">
      <c r="A18" s="227" t="s">
        <v>376</v>
      </c>
      <c r="B18" s="39"/>
      <c r="C18" s="39"/>
      <c r="D18" s="39"/>
      <c r="E18" s="40"/>
      <c r="F18" s="228">
        <f t="shared" si="10"/>
        <v>33848</v>
      </c>
      <c r="G18" s="228">
        <v>-9.5</v>
      </c>
      <c r="H18" s="228">
        <v>-488.5</v>
      </c>
      <c r="I18" s="228">
        <v>33350</v>
      </c>
      <c r="J18" s="228">
        <f t="shared" si="11"/>
        <v>33848</v>
      </c>
      <c r="K18" s="228">
        <v>-9.5</v>
      </c>
      <c r="L18" s="228">
        <v>-488.5</v>
      </c>
      <c r="M18" s="228">
        <v>33350</v>
      </c>
    </row>
    <row r="19" spans="1:13" ht="15" customHeight="1" x14ac:dyDescent="0.2">
      <c r="A19" s="227" t="s">
        <v>377</v>
      </c>
      <c r="B19" s="39"/>
      <c r="C19" s="39"/>
      <c r="D19" s="39"/>
      <c r="E19" s="40"/>
      <c r="F19" s="228">
        <f t="shared" si="10"/>
        <v>10726</v>
      </c>
      <c r="G19" s="228">
        <v>0</v>
      </c>
      <c r="H19" s="228">
        <v>76.8</v>
      </c>
      <c r="I19" s="228">
        <v>10802.8</v>
      </c>
      <c r="J19" s="228">
        <f t="shared" si="11"/>
        <v>10726</v>
      </c>
      <c r="K19" s="228">
        <v>0</v>
      </c>
      <c r="L19" s="228">
        <v>76.8</v>
      </c>
      <c r="M19" s="228">
        <v>10802.8</v>
      </c>
    </row>
    <row r="20" spans="1:13" ht="15" customHeight="1" x14ac:dyDescent="0.2">
      <c r="A20" s="144" t="s">
        <v>378</v>
      </c>
      <c r="B20" s="145"/>
      <c r="C20" s="39"/>
      <c r="D20" s="39"/>
      <c r="E20" s="40"/>
      <c r="F20" s="228">
        <f t="shared" si="10"/>
        <v>15501</v>
      </c>
      <c r="G20" s="228">
        <v>548</v>
      </c>
      <c r="H20" s="228">
        <v>0</v>
      </c>
      <c r="I20" s="228">
        <v>16049</v>
      </c>
      <c r="J20" s="228">
        <f t="shared" si="11"/>
        <v>15501</v>
      </c>
      <c r="K20" s="228">
        <v>548</v>
      </c>
      <c r="L20" s="228">
        <v>0</v>
      </c>
      <c r="M20" s="228">
        <v>16049</v>
      </c>
    </row>
    <row r="21" spans="1:13" s="44" customFormat="1" ht="15" customHeight="1" x14ac:dyDescent="0.2">
      <c r="A21" s="233"/>
      <c r="B21" s="146"/>
      <c r="C21" s="147" t="s">
        <v>379</v>
      </c>
      <c r="D21" s="46"/>
      <c r="E21" s="47"/>
      <c r="F21" s="230">
        <f>F22+F24</f>
        <v>5477.4603500000003</v>
      </c>
      <c r="G21" s="230">
        <f t="shared" ref="G21:I21" si="12">G22+G24</f>
        <v>0</v>
      </c>
      <c r="H21" s="230">
        <f t="shared" si="12"/>
        <v>-140.65</v>
      </c>
      <c r="I21" s="230">
        <f t="shared" si="12"/>
        <v>5336.8103500000007</v>
      </c>
      <c r="J21" s="230">
        <f>J22+J24</f>
        <v>5326.519005000001</v>
      </c>
      <c r="K21" s="230">
        <f t="shared" ref="K21:M21" si="13">K22+K24</f>
        <v>0</v>
      </c>
      <c r="L21" s="230">
        <f t="shared" si="13"/>
        <v>-140.65</v>
      </c>
      <c r="M21" s="230">
        <f t="shared" si="13"/>
        <v>5185.8690050000005</v>
      </c>
    </row>
    <row r="22" spans="1:13" s="44" customFormat="1" ht="15" customHeight="1" x14ac:dyDescent="0.2">
      <c r="A22" s="234"/>
      <c r="B22" s="143" t="s">
        <v>380</v>
      </c>
      <c r="C22" s="42"/>
      <c r="D22" s="48"/>
      <c r="E22" s="43"/>
      <c r="F22" s="230">
        <f>F23</f>
        <v>4628.1482460000007</v>
      </c>
      <c r="G22" s="230">
        <f t="shared" ref="G22:I22" si="14">G23</f>
        <v>0</v>
      </c>
      <c r="H22" s="230">
        <f t="shared" si="14"/>
        <v>-138.85</v>
      </c>
      <c r="I22" s="230">
        <f t="shared" si="14"/>
        <v>4489.2982460000003</v>
      </c>
      <c r="J22" s="230">
        <f>J23</f>
        <v>4549.7568420000007</v>
      </c>
      <c r="K22" s="230">
        <f t="shared" ref="K22:M22" si="15">K23</f>
        <v>0</v>
      </c>
      <c r="L22" s="230">
        <f t="shared" si="15"/>
        <v>-138.85</v>
      </c>
      <c r="M22" s="230">
        <f t="shared" si="15"/>
        <v>4410.9068420000003</v>
      </c>
    </row>
    <row r="23" spans="1:13" s="49" customFormat="1" ht="15" customHeight="1" x14ac:dyDescent="0.2">
      <c r="A23" s="227" t="s">
        <v>381</v>
      </c>
      <c r="B23" s="39"/>
      <c r="C23" s="39"/>
      <c r="D23" s="39"/>
      <c r="E23" s="40"/>
      <c r="F23" s="228">
        <f>I23-H23-G23</f>
        <v>4628.1482460000007</v>
      </c>
      <c r="G23" s="228">
        <v>0</v>
      </c>
      <c r="H23" s="228">
        <v>-138.85</v>
      </c>
      <c r="I23" s="228">
        <v>4489.2982460000003</v>
      </c>
      <c r="J23" s="228">
        <f>M23-L23-K23</f>
        <v>4549.7568420000007</v>
      </c>
      <c r="K23" s="228">
        <v>0</v>
      </c>
      <c r="L23" s="228">
        <v>-138.85</v>
      </c>
      <c r="M23" s="228">
        <v>4410.9068420000003</v>
      </c>
    </row>
    <row r="24" spans="1:13" s="44" customFormat="1" ht="15" customHeight="1" x14ac:dyDescent="0.2">
      <c r="A24" s="136"/>
      <c r="B24" s="143" t="s">
        <v>382</v>
      </c>
      <c r="C24" s="50"/>
      <c r="D24" s="48"/>
      <c r="E24" s="43"/>
      <c r="F24" s="230">
        <f>F25+F26</f>
        <v>849.31210399999998</v>
      </c>
      <c r="G24" s="230">
        <f t="shared" ref="G24:I24" si="16">G25+G26</f>
        <v>0</v>
      </c>
      <c r="H24" s="230">
        <f t="shared" si="16"/>
        <v>-1.8</v>
      </c>
      <c r="I24" s="230">
        <f t="shared" si="16"/>
        <v>847.51210400000002</v>
      </c>
      <c r="J24" s="230">
        <f>J25+J26</f>
        <v>776.76216299999999</v>
      </c>
      <c r="K24" s="230">
        <f t="shared" ref="K24:M24" si="17">K25+K26</f>
        <v>0</v>
      </c>
      <c r="L24" s="230">
        <f t="shared" si="17"/>
        <v>-1.8</v>
      </c>
      <c r="M24" s="230">
        <f t="shared" si="17"/>
        <v>774.96216300000003</v>
      </c>
    </row>
    <row r="25" spans="1:13" s="49" customFormat="1" ht="15" customHeight="1" x14ac:dyDescent="0.2">
      <c r="A25" s="227" t="s">
        <v>383</v>
      </c>
      <c r="B25" s="39"/>
      <c r="C25" s="39"/>
      <c r="D25" s="39"/>
      <c r="E25" s="40"/>
      <c r="F25" s="228">
        <f t="shared" ref="F25:F26" si="18">I25-H25-G25</f>
        <v>781.80908099999999</v>
      </c>
      <c r="G25" s="228">
        <v>0</v>
      </c>
      <c r="H25" s="228">
        <v>-1.8</v>
      </c>
      <c r="I25" s="228">
        <v>780.00908100000004</v>
      </c>
      <c r="J25" s="228">
        <f t="shared" ref="J25:J26" si="19">M25-L25-K25</f>
        <v>743.76915099999997</v>
      </c>
      <c r="K25" s="228">
        <v>0</v>
      </c>
      <c r="L25" s="228">
        <v>-1.8</v>
      </c>
      <c r="M25" s="228">
        <v>741.96915100000001</v>
      </c>
    </row>
    <row r="26" spans="1:13" s="49" customFormat="1" ht="15" customHeight="1" x14ac:dyDescent="0.2">
      <c r="A26" s="144" t="s">
        <v>384</v>
      </c>
      <c r="B26" s="145"/>
      <c r="C26" s="145"/>
      <c r="D26" s="145"/>
      <c r="E26" s="148"/>
      <c r="F26" s="235">
        <f t="shared" si="18"/>
        <v>67.503022999999999</v>
      </c>
      <c r="G26" s="228">
        <v>0</v>
      </c>
      <c r="H26" s="235">
        <v>0</v>
      </c>
      <c r="I26" s="235">
        <v>67.503022999999999</v>
      </c>
      <c r="J26" s="235">
        <f t="shared" si="19"/>
        <v>32.993012</v>
      </c>
      <c r="K26" s="228">
        <v>0</v>
      </c>
      <c r="L26" s="235">
        <v>0</v>
      </c>
      <c r="M26" s="235">
        <v>32.993012</v>
      </c>
    </row>
    <row r="27" spans="1:13" s="31" customFormat="1" ht="18" customHeight="1" x14ac:dyDescent="0.2">
      <c r="A27" s="28"/>
      <c r="B27" s="158"/>
      <c r="C27" s="159"/>
      <c r="D27" s="29" t="s">
        <v>385</v>
      </c>
      <c r="E27" s="51"/>
      <c r="F27" s="142">
        <f>F28+F53</f>
        <v>71061.499820000012</v>
      </c>
      <c r="G27" s="142">
        <f t="shared" ref="G27:I27" si="20">G28+G53</f>
        <v>16.585740000000001</v>
      </c>
      <c r="H27" s="142">
        <f t="shared" si="20"/>
        <v>1725.2114999999999</v>
      </c>
      <c r="I27" s="142">
        <f t="shared" si="20"/>
        <v>72803.297059999997</v>
      </c>
      <c r="J27" s="142">
        <f>J28+J53</f>
        <v>54830.195490000006</v>
      </c>
      <c r="K27" s="142">
        <f t="shared" ref="K27:M27" si="21">K28+K53</f>
        <v>192.98573999999999</v>
      </c>
      <c r="L27" s="142">
        <f t="shared" si="21"/>
        <v>1725.2114999999999</v>
      </c>
      <c r="M27" s="142">
        <f t="shared" si="21"/>
        <v>56748.392730000007</v>
      </c>
    </row>
    <row r="28" spans="1:13" s="34" customFormat="1" ht="15" customHeight="1" x14ac:dyDescent="0.2">
      <c r="A28" s="137"/>
      <c r="B28" s="296" t="s">
        <v>386</v>
      </c>
      <c r="C28" s="52"/>
      <c r="D28" s="52"/>
      <c r="E28" s="33"/>
      <c r="F28" s="225">
        <f>F29+F30+F31+F32+F36+F38</f>
        <v>70421.969913000008</v>
      </c>
      <c r="G28" s="225">
        <f t="shared" ref="G28:I28" si="22">G29+G30+G31+G32+G36+G38</f>
        <v>16.585740000000001</v>
      </c>
      <c r="H28" s="225">
        <f t="shared" si="22"/>
        <v>211.91500000000002</v>
      </c>
      <c r="I28" s="225">
        <f t="shared" si="22"/>
        <v>70650.470652999997</v>
      </c>
      <c r="J28" s="225">
        <f>J29+J30+J31+J32+J36+J38</f>
        <v>54190.738286000007</v>
      </c>
      <c r="K28" s="225">
        <f t="shared" ref="K28:M28" si="23">K29+K30+K31+K32+K36+K38</f>
        <v>192.98573999999999</v>
      </c>
      <c r="L28" s="225">
        <f t="shared" si="23"/>
        <v>211.91500000000002</v>
      </c>
      <c r="M28" s="299">
        <f t="shared" si="23"/>
        <v>54595.639026000004</v>
      </c>
    </row>
    <row r="29" spans="1:13" ht="15" customHeight="1" x14ac:dyDescent="0.2">
      <c r="A29" s="236" t="s">
        <v>387</v>
      </c>
      <c r="B29" s="53"/>
      <c r="C29" s="53"/>
      <c r="D29" s="53"/>
      <c r="E29" s="54"/>
      <c r="F29" s="237">
        <f t="shared" ref="F29:F31" si="24">I29-H29-G29</f>
        <v>899.47582899999998</v>
      </c>
      <c r="G29" s="237">
        <v>0</v>
      </c>
      <c r="H29" s="237">
        <v>311.91500000000002</v>
      </c>
      <c r="I29" s="237">
        <v>1211.3908289999999</v>
      </c>
      <c r="J29" s="237">
        <f t="shared" ref="J29:J31" si="25">M29-L29-K29</f>
        <v>899.61915799999997</v>
      </c>
      <c r="K29" s="237">
        <v>0</v>
      </c>
      <c r="L29" s="237">
        <v>311.91500000000002</v>
      </c>
      <c r="M29" s="237">
        <v>1211.5341579999999</v>
      </c>
    </row>
    <row r="30" spans="1:13" ht="15" customHeight="1" x14ac:dyDescent="0.2">
      <c r="A30" s="236" t="s">
        <v>388</v>
      </c>
      <c r="B30" s="53"/>
      <c r="C30" s="53"/>
      <c r="D30" s="53"/>
      <c r="E30" s="54"/>
      <c r="F30" s="237">
        <f t="shared" si="24"/>
        <v>451.10683699999998</v>
      </c>
      <c r="G30" s="237">
        <v>0</v>
      </c>
      <c r="H30" s="237">
        <v>0</v>
      </c>
      <c r="I30" s="237">
        <v>451.10683699999998</v>
      </c>
      <c r="J30" s="237">
        <f t="shared" si="25"/>
        <v>451.10683699999998</v>
      </c>
      <c r="K30" s="237">
        <v>0</v>
      </c>
      <c r="L30" s="237">
        <v>0</v>
      </c>
      <c r="M30" s="237">
        <v>451.10683699999998</v>
      </c>
    </row>
    <row r="31" spans="1:13" ht="15" customHeight="1" x14ac:dyDescent="0.2">
      <c r="A31" s="236" t="s">
        <v>389</v>
      </c>
      <c r="B31" s="53"/>
      <c r="C31" s="53"/>
      <c r="D31" s="53"/>
      <c r="E31" s="54"/>
      <c r="F31" s="237">
        <f t="shared" si="24"/>
        <v>3876.0406370000001</v>
      </c>
      <c r="G31" s="237">
        <v>9.11</v>
      </c>
      <c r="H31" s="237">
        <v>0</v>
      </c>
      <c r="I31" s="237">
        <v>3885.1506370000002</v>
      </c>
      <c r="J31" s="237">
        <f t="shared" si="25"/>
        <v>4068.8124160000002</v>
      </c>
      <c r="K31" s="237">
        <v>20.91</v>
      </c>
      <c r="L31" s="237">
        <v>0</v>
      </c>
      <c r="M31" s="237">
        <v>4089.7224160000001</v>
      </c>
    </row>
    <row r="32" spans="1:13" ht="15" customHeight="1" x14ac:dyDescent="0.2">
      <c r="A32" s="236" t="s">
        <v>390</v>
      </c>
      <c r="B32" s="53"/>
      <c r="C32" s="149"/>
      <c r="D32" s="53"/>
      <c r="E32" s="54"/>
      <c r="F32" s="237">
        <f>SUM(F33:F35)</f>
        <v>12069.205426</v>
      </c>
      <c r="G32" s="237">
        <f t="shared" ref="G32:I32" si="26">SUM(G33:G35)</f>
        <v>0</v>
      </c>
      <c r="H32" s="237">
        <f t="shared" si="26"/>
        <v>0</v>
      </c>
      <c r="I32" s="237">
        <f t="shared" si="26"/>
        <v>12069.205426</v>
      </c>
      <c r="J32" s="237">
        <f>SUM(J33:J35)</f>
        <v>10394.531121</v>
      </c>
      <c r="K32" s="237">
        <f t="shared" ref="K32:M32" si="27">SUM(K33:K35)</f>
        <v>15.2</v>
      </c>
      <c r="L32" s="237">
        <f t="shared" si="27"/>
        <v>0</v>
      </c>
      <c r="M32" s="237">
        <f t="shared" si="27"/>
        <v>10409.731121000001</v>
      </c>
    </row>
    <row r="33" spans="1:13" ht="15" customHeight="1" x14ac:dyDescent="0.2">
      <c r="A33" s="238" t="s">
        <v>391</v>
      </c>
      <c r="B33" s="150"/>
      <c r="C33" s="151"/>
      <c r="D33" s="152" t="s">
        <v>392</v>
      </c>
      <c r="E33" s="55"/>
      <c r="F33" s="228">
        <f t="shared" ref="F33:F36" si="28">I33-H33-G33</f>
        <v>1800</v>
      </c>
      <c r="G33" s="228">
        <v>0</v>
      </c>
      <c r="H33" s="228">
        <v>0</v>
      </c>
      <c r="I33" s="228">
        <v>1800</v>
      </c>
      <c r="J33" s="228">
        <f t="shared" ref="J33:J36" si="29">M33-L33-K33</f>
        <v>1800</v>
      </c>
      <c r="K33" s="228">
        <v>0</v>
      </c>
      <c r="L33" s="228">
        <v>0</v>
      </c>
      <c r="M33" s="228">
        <v>1800</v>
      </c>
    </row>
    <row r="34" spans="1:13" ht="15" customHeight="1" x14ac:dyDescent="0.2">
      <c r="A34" s="138"/>
      <c r="B34" s="56"/>
      <c r="C34" s="285"/>
      <c r="D34" s="153" t="s">
        <v>502</v>
      </c>
      <c r="E34" s="57"/>
      <c r="F34" s="228">
        <f t="shared" si="28"/>
        <v>2028.297566</v>
      </c>
      <c r="G34" s="228">
        <v>0</v>
      </c>
      <c r="H34" s="228">
        <v>0</v>
      </c>
      <c r="I34" s="228">
        <v>2028.297566</v>
      </c>
      <c r="J34" s="228">
        <f t="shared" si="29"/>
        <v>363.96867000000003</v>
      </c>
      <c r="K34" s="228">
        <v>15.2</v>
      </c>
      <c r="L34" s="228">
        <v>0</v>
      </c>
      <c r="M34" s="228">
        <v>379.16867000000002</v>
      </c>
    </row>
    <row r="35" spans="1:13" ht="15" customHeight="1" x14ac:dyDescent="0.2">
      <c r="A35" s="239"/>
      <c r="B35" s="154"/>
      <c r="C35" s="300"/>
      <c r="D35" s="153" t="s">
        <v>503</v>
      </c>
      <c r="E35" s="57"/>
      <c r="F35" s="241">
        <f t="shared" si="28"/>
        <v>8240.9078599999993</v>
      </c>
      <c r="G35" s="228">
        <v>0</v>
      </c>
      <c r="H35" s="228">
        <v>0</v>
      </c>
      <c r="I35" s="228">
        <v>8240.9078599999993</v>
      </c>
      <c r="J35" s="241">
        <f t="shared" si="29"/>
        <v>8230.5624509999998</v>
      </c>
      <c r="K35" s="228">
        <v>0</v>
      </c>
      <c r="L35" s="228">
        <v>0</v>
      </c>
      <c r="M35" s="228">
        <v>8230.5624509999998</v>
      </c>
    </row>
    <row r="36" spans="1:13" s="34" customFormat="1" ht="15" customHeight="1" x14ac:dyDescent="0.2">
      <c r="A36" s="58" t="s">
        <v>393</v>
      </c>
      <c r="B36" s="59"/>
      <c r="C36" s="59"/>
      <c r="D36" s="59"/>
      <c r="E36" s="60"/>
      <c r="F36" s="242">
        <f t="shared" si="28"/>
        <v>6264.6306939999995</v>
      </c>
      <c r="G36" s="243">
        <v>0</v>
      </c>
      <c r="H36" s="301">
        <v>0</v>
      </c>
      <c r="I36" s="225">
        <f>3964.630694+2300</f>
        <v>6264.6306939999995</v>
      </c>
      <c r="J36" s="242">
        <f t="shared" si="29"/>
        <v>6274.7810410000002</v>
      </c>
      <c r="K36" s="243">
        <v>3.1</v>
      </c>
      <c r="L36" s="301">
        <v>0</v>
      </c>
      <c r="M36" s="299">
        <f>3977.881041+2300</f>
        <v>6277.8810410000006</v>
      </c>
    </row>
    <row r="37" spans="1:13" ht="15" customHeight="1" x14ac:dyDescent="0.2">
      <c r="A37" s="239"/>
      <c r="B37" s="155" t="s">
        <v>394</v>
      </c>
      <c r="C37" s="39"/>
      <c r="D37" s="39"/>
      <c r="E37" s="57"/>
      <c r="F37" s="228">
        <f>I37-H37-G37</f>
        <v>2300</v>
      </c>
      <c r="G37" s="228">
        <v>0</v>
      </c>
      <c r="H37" s="228">
        <v>0</v>
      </c>
      <c r="I37" s="228">
        <v>2300</v>
      </c>
      <c r="J37" s="228">
        <f>M37-L37-K37</f>
        <v>2296.9</v>
      </c>
      <c r="K37" s="228">
        <v>3.1</v>
      </c>
      <c r="L37" s="228">
        <v>0</v>
      </c>
      <c r="M37" s="228">
        <v>2300</v>
      </c>
    </row>
    <row r="38" spans="1:13" ht="15" customHeight="1" x14ac:dyDescent="0.2">
      <c r="A38" s="61" t="s">
        <v>395</v>
      </c>
      <c r="B38" s="53"/>
      <c r="C38" s="53"/>
      <c r="D38" s="53"/>
      <c r="E38" s="54"/>
      <c r="F38" s="237">
        <f>F39+F40+F41+F42+F43+F44+F47+F51+F52</f>
        <v>46861.510490000001</v>
      </c>
      <c r="G38" s="237">
        <f t="shared" ref="G38:I38" si="30">G39+G40+G41+G42+G43+G44+G47+G51+G52</f>
        <v>7.4757400000000001</v>
      </c>
      <c r="H38" s="237">
        <f t="shared" si="30"/>
        <v>-100</v>
      </c>
      <c r="I38" s="237">
        <f t="shared" si="30"/>
        <v>46768.986230000002</v>
      </c>
      <c r="J38" s="237">
        <f>J39+J40+J41+J42+J43+J44+J47+J51+J52</f>
        <v>32101.887713000004</v>
      </c>
      <c r="K38" s="237">
        <f t="shared" ref="K38:M38" si="31">K39+K40+K41+K42+K43+K44+K47+K51+K52</f>
        <v>153.77573999999998</v>
      </c>
      <c r="L38" s="237">
        <f t="shared" si="31"/>
        <v>-100</v>
      </c>
      <c r="M38" s="237">
        <f t="shared" si="31"/>
        <v>32155.663453000005</v>
      </c>
    </row>
    <row r="39" spans="1:13" ht="15" customHeight="1" x14ac:dyDescent="0.2">
      <c r="A39" s="239"/>
      <c r="B39" s="156" t="s">
        <v>396</v>
      </c>
      <c r="C39" s="39"/>
      <c r="D39" s="39"/>
      <c r="E39" s="40"/>
      <c r="F39" s="228">
        <f t="shared" ref="F39:F43" si="32">I39-H39-G39</f>
        <v>2169.8510000000001</v>
      </c>
      <c r="G39" s="228">
        <v>0</v>
      </c>
      <c r="H39" s="228">
        <v>0</v>
      </c>
      <c r="I39" s="228">
        <v>2169.8510000000001</v>
      </c>
      <c r="J39" s="228">
        <f t="shared" ref="J39:J43" si="33">M39-L39-K39</f>
        <v>2169.8510000000001</v>
      </c>
      <c r="K39" s="228">
        <v>0</v>
      </c>
      <c r="L39" s="228">
        <v>0</v>
      </c>
      <c r="M39" s="228">
        <v>2169.8510000000001</v>
      </c>
    </row>
    <row r="40" spans="1:13" ht="15" customHeight="1" x14ac:dyDescent="0.2">
      <c r="A40" s="139"/>
      <c r="B40" s="302" t="s">
        <v>397</v>
      </c>
      <c r="C40" s="39"/>
      <c r="D40" s="39"/>
      <c r="E40" s="40"/>
      <c r="F40" s="228">
        <f t="shared" si="32"/>
        <v>3440.0129470000002</v>
      </c>
      <c r="G40" s="228">
        <v>0</v>
      </c>
      <c r="H40" s="228">
        <v>-100</v>
      </c>
      <c r="I40" s="228">
        <v>3340.0129470000002</v>
      </c>
      <c r="J40" s="228">
        <f t="shared" si="33"/>
        <v>3440.0129470000002</v>
      </c>
      <c r="K40" s="228">
        <v>0</v>
      </c>
      <c r="L40" s="228">
        <v>-100</v>
      </c>
      <c r="M40" s="228">
        <v>3340.0129470000002</v>
      </c>
    </row>
    <row r="41" spans="1:13" ht="15" customHeight="1" x14ac:dyDescent="0.2">
      <c r="A41" s="239"/>
      <c r="B41" s="156" t="s">
        <v>398</v>
      </c>
      <c r="C41" s="39"/>
      <c r="D41" s="39"/>
      <c r="E41" s="40"/>
      <c r="F41" s="228">
        <f t="shared" si="32"/>
        <v>6354.9064760000001</v>
      </c>
      <c r="G41" s="228">
        <v>0</v>
      </c>
      <c r="H41" s="228">
        <v>0</v>
      </c>
      <c r="I41" s="228">
        <v>6354.9064760000001</v>
      </c>
      <c r="J41" s="228">
        <f t="shared" si="33"/>
        <v>6351.8798870000001</v>
      </c>
      <c r="K41" s="228">
        <v>0</v>
      </c>
      <c r="L41" s="228">
        <v>0</v>
      </c>
      <c r="M41" s="228">
        <v>6351.8798870000001</v>
      </c>
    </row>
    <row r="42" spans="1:13" ht="15" customHeight="1" x14ac:dyDescent="0.2">
      <c r="A42" s="239"/>
      <c r="B42" s="156" t="s">
        <v>399</v>
      </c>
      <c r="C42" s="39"/>
      <c r="D42" s="39"/>
      <c r="E42" s="40"/>
      <c r="F42" s="228">
        <f t="shared" si="32"/>
        <v>0</v>
      </c>
      <c r="G42" s="228">
        <v>0</v>
      </c>
      <c r="H42" s="228">
        <v>0</v>
      </c>
      <c r="I42" s="228">
        <v>0</v>
      </c>
      <c r="J42" s="228">
        <f t="shared" si="33"/>
        <v>0</v>
      </c>
      <c r="K42" s="228">
        <v>0</v>
      </c>
      <c r="L42" s="228">
        <v>0</v>
      </c>
      <c r="M42" s="228">
        <v>0</v>
      </c>
    </row>
    <row r="43" spans="1:13" ht="15" customHeight="1" x14ac:dyDescent="0.2">
      <c r="A43" s="139"/>
      <c r="B43" s="406" t="s">
        <v>400</v>
      </c>
      <c r="C43" s="406"/>
      <c r="D43" s="406"/>
      <c r="E43" s="407"/>
      <c r="F43" s="228">
        <f t="shared" si="32"/>
        <v>557.66725599999995</v>
      </c>
      <c r="G43" s="228">
        <v>0</v>
      </c>
      <c r="H43" s="228">
        <v>0</v>
      </c>
      <c r="I43" s="228">
        <v>557.66725599999995</v>
      </c>
      <c r="J43" s="228">
        <f t="shared" si="33"/>
        <v>555.95761900000002</v>
      </c>
      <c r="K43" s="228">
        <v>0</v>
      </c>
      <c r="L43" s="228">
        <v>0</v>
      </c>
      <c r="M43" s="228">
        <v>555.95761900000002</v>
      </c>
    </row>
    <row r="44" spans="1:13" ht="15" customHeight="1" x14ac:dyDescent="0.2">
      <c r="A44" s="246"/>
      <c r="B44" s="156" t="s">
        <v>401</v>
      </c>
      <c r="C44" s="39"/>
      <c r="D44" s="39"/>
      <c r="E44" s="40"/>
      <c r="F44" s="228">
        <f>F45+F46</f>
        <v>21177.029676999999</v>
      </c>
      <c r="G44" s="228">
        <f t="shared" ref="G44:I44" si="34">G45+G46</f>
        <v>7.4757400000000001</v>
      </c>
      <c r="H44" s="228">
        <f t="shared" si="34"/>
        <v>0</v>
      </c>
      <c r="I44" s="228">
        <f t="shared" si="34"/>
        <v>21184.505417</v>
      </c>
      <c r="J44" s="228">
        <f>J45+J46</f>
        <v>14071.211597</v>
      </c>
      <c r="K44" s="228">
        <f t="shared" ref="K44:M44" si="35">K45+K46</f>
        <v>69.17573999999999</v>
      </c>
      <c r="L44" s="228">
        <f t="shared" si="35"/>
        <v>0</v>
      </c>
      <c r="M44" s="228">
        <f t="shared" si="35"/>
        <v>14140.387337</v>
      </c>
    </row>
    <row r="45" spans="1:13" ht="15" customHeight="1" x14ac:dyDescent="0.2">
      <c r="A45" s="238" t="s">
        <v>391</v>
      </c>
      <c r="B45" s="154"/>
      <c r="C45" s="285"/>
      <c r="D45" s="153" t="s">
        <v>402</v>
      </c>
      <c r="E45" s="57"/>
      <c r="F45" s="228">
        <f t="shared" ref="F45:F46" si="36">I45-H45-G45</f>
        <v>2734.3963370000001</v>
      </c>
      <c r="G45" s="228">
        <v>0</v>
      </c>
      <c r="H45" s="228">
        <v>0</v>
      </c>
      <c r="I45" s="228">
        <v>2734.3963370000001</v>
      </c>
      <c r="J45" s="228">
        <f t="shared" ref="J45:J46" si="37">M45-L45-K45</f>
        <v>407.64774299999999</v>
      </c>
      <c r="K45" s="228">
        <v>22.5</v>
      </c>
      <c r="L45" s="228">
        <v>0</v>
      </c>
      <c r="M45" s="228">
        <v>430.14774299999999</v>
      </c>
    </row>
    <row r="46" spans="1:13" ht="15" customHeight="1" x14ac:dyDescent="0.2">
      <c r="A46" s="138"/>
      <c r="B46" s="56"/>
      <c r="C46" s="285"/>
      <c r="D46" s="153" t="s">
        <v>418</v>
      </c>
      <c r="E46" s="57"/>
      <c r="F46" s="228">
        <f t="shared" si="36"/>
        <v>18442.633339999997</v>
      </c>
      <c r="G46" s="228">
        <v>7.4757400000000001</v>
      </c>
      <c r="H46" s="228">
        <v>0</v>
      </c>
      <c r="I46" s="228">
        <v>18450.109079999998</v>
      </c>
      <c r="J46" s="228">
        <f t="shared" si="37"/>
        <v>13663.563854</v>
      </c>
      <c r="K46" s="228">
        <v>46.675739999999998</v>
      </c>
      <c r="L46" s="228">
        <v>0</v>
      </c>
      <c r="M46" s="228">
        <v>13710.239594000001</v>
      </c>
    </row>
    <row r="47" spans="1:13" ht="15" customHeight="1" x14ac:dyDescent="0.2">
      <c r="A47" s="238"/>
      <c r="B47" s="154" t="s">
        <v>403</v>
      </c>
      <c r="C47" s="285"/>
      <c r="D47" s="153"/>
      <c r="E47" s="57"/>
      <c r="F47" s="228">
        <f>SUM(F48:F50)</f>
        <v>12586.409908000001</v>
      </c>
      <c r="G47" s="228">
        <f t="shared" ref="G47:I47" si="38">SUM(G48:G50)</f>
        <v>0</v>
      </c>
      <c r="H47" s="228">
        <f t="shared" si="38"/>
        <v>0</v>
      </c>
      <c r="I47" s="228">
        <f t="shared" si="38"/>
        <v>12586.409908000001</v>
      </c>
      <c r="J47" s="228">
        <f>SUM(J48:J50)</f>
        <v>4937.341437</v>
      </c>
      <c r="K47" s="228">
        <f t="shared" ref="K47:M47" si="39">SUM(K48:K50)</f>
        <v>84.6</v>
      </c>
      <c r="L47" s="228">
        <f t="shared" si="39"/>
        <v>0</v>
      </c>
      <c r="M47" s="228">
        <f t="shared" si="39"/>
        <v>5021.9414370000004</v>
      </c>
    </row>
    <row r="48" spans="1:13" ht="15" customHeight="1" x14ac:dyDescent="0.2">
      <c r="A48" s="239" t="s">
        <v>391</v>
      </c>
      <c r="B48" s="156"/>
      <c r="C48" s="39"/>
      <c r="D48" s="39" t="s">
        <v>402</v>
      </c>
      <c r="E48" s="40"/>
      <c r="F48" s="228">
        <f t="shared" ref="F48:F50" si="40">I48-H48-G48</f>
        <v>8930.0414550000005</v>
      </c>
      <c r="G48" s="228">
        <v>0</v>
      </c>
      <c r="H48" s="228">
        <v>0</v>
      </c>
      <c r="I48" s="228">
        <v>8930.0414550000005</v>
      </c>
      <c r="J48" s="228">
        <f t="shared" ref="J48:J50" si="41">M48-L48-K48</f>
        <v>1856.5633600000001</v>
      </c>
      <c r="K48" s="228">
        <v>66.099999999999994</v>
      </c>
      <c r="L48" s="228">
        <v>0</v>
      </c>
      <c r="M48" s="228">
        <v>1922.66336</v>
      </c>
    </row>
    <row r="49" spans="1:13" ht="15" customHeight="1" x14ac:dyDescent="0.2">
      <c r="A49" s="239"/>
      <c r="B49" s="285"/>
      <c r="C49" s="285"/>
      <c r="D49" s="153" t="s">
        <v>404</v>
      </c>
      <c r="E49" s="57"/>
      <c r="F49" s="228">
        <f t="shared" si="40"/>
        <v>1300</v>
      </c>
      <c r="G49" s="228">
        <v>0</v>
      </c>
      <c r="H49" s="228">
        <v>0</v>
      </c>
      <c r="I49" s="228">
        <v>1300</v>
      </c>
      <c r="J49" s="228">
        <f t="shared" si="41"/>
        <v>1300.0029340000001</v>
      </c>
      <c r="K49" s="228">
        <v>0</v>
      </c>
      <c r="L49" s="228">
        <v>0</v>
      </c>
      <c r="M49" s="228">
        <v>1300.0029340000001</v>
      </c>
    </row>
    <row r="50" spans="1:13" ht="15" customHeight="1" x14ac:dyDescent="0.2">
      <c r="A50" s="138"/>
      <c r="B50" s="56"/>
      <c r="C50" s="285"/>
      <c r="D50" s="153" t="s">
        <v>419</v>
      </c>
      <c r="E50" s="57"/>
      <c r="F50" s="228">
        <f t="shared" si="40"/>
        <v>2356.368453</v>
      </c>
      <c r="G50" s="228">
        <v>0</v>
      </c>
      <c r="H50" s="228">
        <v>0</v>
      </c>
      <c r="I50" s="228">
        <v>2356.368453</v>
      </c>
      <c r="J50" s="228">
        <f t="shared" si="41"/>
        <v>1780.7751430000001</v>
      </c>
      <c r="K50" s="228">
        <v>18.5</v>
      </c>
      <c r="L50" s="228">
        <v>0</v>
      </c>
      <c r="M50" s="228">
        <v>1799.2751430000001</v>
      </c>
    </row>
    <row r="51" spans="1:13" ht="15" customHeight="1" x14ac:dyDescent="0.2">
      <c r="A51" s="247"/>
      <c r="B51" s="154" t="s">
        <v>405</v>
      </c>
      <c r="C51" s="157"/>
      <c r="D51" s="153"/>
      <c r="E51" s="57"/>
      <c r="F51" s="228">
        <f>I51-H51-G51</f>
        <v>575</v>
      </c>
      <c r="G51" s="228">
        <v>0</v>
      </c>
      <c r="H51" s="228">
        <v>0</v>
      </c>
      <c r="I51" s="228">
        <v>575</v>
      </c>
      <c r="J51" s="228">
        <f>M51-L51-K51</f>
        <v>575</v>
      </c>
      <c r="K51" s="228">
        <v>0</v>
      </c>
      <c r="L51" s="228">
        <v>0</v>
      </c>
      <c r="M51" s="228">
        <v>575</v>
      </c>
    </row>
    <row r="52" spans="1:13" ht="15" customHeight="1" x14ac:dyDescent="0.2">
      <c r="A52" s="239"/>
      <c r="B52" s="302" t="s">
        <v>406</v>
      </c>
      <c r="C52" s="39"/>
      <c r="D52" s="39"/>
      <c r="E52" s="40"/>
      <c r="F52" s="228">
        <f>I52-H52-G52</f>
        <v>0.63322599999999996</v>
      </c>
      <c r="G52" s="228">
        <v>0</v>
      </c>
      <c r="H52" s="228">
        <v>0</v>
      </c>
      <c r="I52" s="228">
        <v>0.63322599999999996</v>
      </c>
      <c r="J52" s="228">
        <f>M52-L52-K52</f>
        <v>0.63322599999999996</v>
      </c>
      <c r="K52" s="228">
        <v>0</v>
      </c>
      <c r="L52" s="228">
        <v>0</v>
      </c>
      <c r="M52" s="228">
        <v>0.63322599999999996</v>
      </c>
    </row>
    <row r="53" spans="1:13" s="34" customFormat="1" ht="15" customHeight="1" x14ac:dyDescent="0.2">
      <c r="A53" s="137"/>
      <c r="B53" s="296" t="s">
        <v>407</v>
      </c>
      <c r="C53" s="52"/>
      <c r="D53" s="52"/>
      <c r="E53" s="33"/>
      <c r="F53" s="225">
        <f>SUM(F54:F56)</f>
        <v>639.52990700000009</v>
      </c>
      <c r="G53" s="225">
        <f t="shared" ref="G53:I53" si="42">SUM(G54:G56)</f>
        <v>0</v>
      </c>
      <c r="H53" s="225">
        <f t="shared" si="42"/>
        <v>1513.2964999999999</v>
      </c>
      <c r="I53" s="225">
        <f t="shared" si="42"/>
        <v>2152.826407</v>
      </c>
      <c r="J53" s="225">
        <f>SUM(J54:J56)</f>
        <v>639.45720400000027</v>
      </c>
      <c r="K53" s="225">
        <f t="shared" ref="K53:M53" si="43">SUM(K54:K56)</f>
        <v>0</v>
      </c>
      <c r="L53" s="225">
        <f t="shared" si="43"/>
        <v>1513.2964999999999</v>
      </c>
      <c r="M53" s="299">
        <f t="shared" si="43"/>
        <v>2152.7537040000002</v>
      </c>
    </row>
    <row r="54" spans="1:13" ht="15" customHeight="1" x14ac:dyDescent="0.2">
      <c r="A54" s="239" t="s">
        <v>408</v>
      </c>
      <c r="B54" s="156"/>
      <c r="C54" s="39"/>
      <c r="D54" s="39"/>
      <c r="E54" s="40"/>
      <c r="F54" s="228">
        <f t="shared" ref="F54:F56" si="44">I54-H54-G54</f>
        <v>25</v>
      </c>
      <c r="G54" s="228">
        <v>0</v>
      </c>
      <c r="H54" s="228">
        <v>0</v>
      </c>
      <c r="I54" s="228">
        <v>25</v>
      </c>
      <c r="J54" s="228">
        <f t="shared" ref="J54:J56" si="45">M54-L54-K54</f>
        <v>25</v>
      </c>
      <c r="K54" s="228">
        <v>0</v>
      </c>
      <c r="L54" s="228">
        <v>0</v>
      </c>
      <c r="M54" s="228">
        <v>25</v>
      </c>
    </row>
    <row r="55" spans="1:13" ht="15" customHeight="1" x14ac:dyDescent="0.2">
      <c r="A55" s="239" t="s">
        <v>409</v>
      </c>
      <c r="B55" s="156"/>
      <c r="C55" s="39"/>
      <c r="D55" s="39"/>
      <c r="E55" s="40"/>
      <c r="F55" s="228">
        <f t="shared" si="44"/>
        <v>614.52990700000009</v>
      </c>
      <c r="G55" s="228">
        <v>0</v>
      </c>
      <c r="H55" s="228">
        <v>1513.2964999999999</v>
      </c>
      <c r="I55" s="228">
        <v>2127.826407</v>
      </c>
      <c r="J55" s="228">
        <f t="shared" si="45"/>
        <v>614.45720400000027</v>
      </c>
      <c r="K55" s="228">
        <v>0</v>
      </c>
      <c r="L55" s="228">
        <v>1513.2964999999999</v>
      </c>
      <c r="M55" s="228">
        <v>2127.7537040000002</v>
      </c>
    </row>
    <row r="56" spans="1:13" ht="15" customHeight="1" x14ac:dyDescent="0.2">
      <c r="A56" s="239" t="s">
        <v>410</v>
      </c>
      <c r="B56" s="156"/>
      <c r="C56" s="39"/>
      <c r="D56" s="39"/>
      <c r="E56" s="40"/>
      <c r="F56" s="228">
        <f t="shared" si="44"/>
        <v>0</v>
      </c>
      <c r="G56" s="228">
        <v>0</v>
      </c>
      <c r="H56" s="228">
        <v>0</v>
      </c>
      <c r="I56" s="228">
        <v>0</v>
      </c>
      <c r="J56" s="228">
        <f t="shared" si="45"/>
        <v>0</v>
      </c>
      <c r="K56" s="228">
        <v>0</v>
      </c>
      <c r="L56" s="228">
        <v>0</v>
      </c>
      <c r="M56" s="228">
        <v>0</v>
      </c>
    </row>
    <row r="57" spans="1:13" s="64" customFormat="1" ht="18" customHeight="1" x14ac:dyDescent="0.2">
      <c r="A57" s="63"/>
      <c r="B57" s="158"/>
      <c r="C57" s="160"/>
      <c r="D57" s="161" t="s">
        <v>411</v>
      </c>
      <c r="E57" s="158"/>
      <c r="F57" s="142">
        <f>F58+F60</f>
        <v>1910.5124370000001</v>
      </c>
      <c r="G57" s="142">
        <f t="shared" ref="G57:I57" si="46">G58+G60</f>
        <v>0</v>
      </c>
      <c r="H57" s="142">
        <f t="shared" si="46"/>
        <v>0</v>
      </c>
      <c r="I57" s="142">
        <f t="shared" si="46"/>
        <v>1910.5124370000001</v>
      </c>
      <c r="J57" s="142">
        <f>J58+J60</f>
        <v>1863.7663670000002</v>
      </c>
      <c r="K57" s="142">
        <f t="shared" ref="K57:M57" si="47">K58+K60</f>
        <v>0</v>
      </c>
      <c r="L57" s="142">
        <f t="shared" si="47"/>
        <v>0</v>
      </c>
      <c r="M57" s="142">
        <f t="shared" si="47"/>
        <v>1863.7663670000002</v>
      </c>
    </row>
    <row r="58" spans="1:13" s="44" customFormat="1" ht="15" customHeight="1" x14ac:dyDescent="0.2">
      <c r="A58" s="65"/>
      <c r="B58" s="303" t="s">
        <v>412</v>
      </c>
      <c r="C58" s="66"/>
      <c r="D58" s="66"/>
      <c r="E58" s="67"/>
      <c r="F58" s="304">
        <f>F59</f>
        <v>720.99743699999999</v>
      </c>
      <c r="G58" s="304">
        <f t="shared" ref="G58:I58" si="48">G59</f>
        <v>0</v>
      </c>
      <c r="H58" s="304">
        <f t="shared" si="48"/>
        <v>0</v>
      </c>
      <c r="I58" s="304">
        <f t="shared" si="48"/>
        <v>720.99743699999999</v>
      </c>
      <c r="J58" s="304">
        <f>J59</f>
        <v>674.25136699999996</v>
      </c>
      <c r="K58" s="304">
        <f t="shared" ref="K58:M58" si="49">K59</f>
        <v>0</v>
      </c>
      <c r="L58" s="304">
        <f t="shared" si="49"/>
        <v>0</v>
      </c>
      <c r="M58" s="304">
        <f t="shared" si="49"/>
        <v>674.25136699999996</v>
      </c>
    </row>
    <row r="59" spans="1:13" ht="15" customHeight="1" x14ac:dyDescent="0.2">
      <c r="A59" s="239" t="s">
        <v>413</v>
      </c>
      <c r="B59" s="156"/>
      <c r="C59" s="39"/>
      <c r="D59" s="39"/>
      <c r="E59" s="40"/>
      <c r="F59" s="228">
        <f>I59-H59-G59</f>
        <v>720.99743699999999</v>
      </c>
      <c r="G59" s="228">
        <v>0</v>
      </c>
      <c r="H59" s="228">
        <v>0</v>
      </c>
      <c r="I59" s="228">
        <v>720.99743699999999</v>
      </c>
      <c r="J59" s="228">
        <f>M59-L59-K59</f>
        <v>674.25136699999996</v>
      </c>
      <c r="K59" s="228">
        <v>0</v>
      </c>
      <c r="L59" s="228">
        <v>0</v>
      </c>
      <c r="M59" s="228">
        <v>674.25136699999996</v>
      </c>
    </row>
    <row r="60" spans="1:13" s="44" customFormat="1" ht="15" customHeight="1" x14ac:dyDescent="0.2">
      <c r="A60" s="250"/>
      <c r="B60" s="147" t="s">
        <v>414</v>
      </c>
      <c r="C60" s="46"/>
      <c r="D60" s="46"/>
      <c r="E60" s="47"/>
      <c r="F60" s="230">
        <f>SUM(F61:F62)</f>
        <v>1189.5150000000001</v>
      </c>
      <c r="G60" s="230">
        <f t="shared" ref="G60:I60" si="50">SUM(G61:G62)</f>
        <v>0</v>
      </c>
      <c r="H60" s="230">
        <f t="shared" si="50"/>
        <v>0</v>
      </c>
      <c r="I60" s="230">
        <f t="shared" si="50"/>
        <v>1189.5150000000001</v>
      </c>
      <c r="J60" s="230">
        <f>SUM(J61:J62)</f>
        <v>1189.5150000000001</v>
      </c>
      <c r="K60" s="230">
        <f t="shared" ref="K60:M60" si="51">SUM(K61:K62)</f>
        <v>0</v>
      </c>
      <c r="L60" s="230">
        <f t="shared" si="51"/>
        <v>0</v>
      </c>
      <c r="M60" s="230">
        <f t="shared" si="51"/>
        <v>1189.5150000000001</v>
      </c>
    </row>
    <row r="61" spans="1:13" ht="15" customHeight="1" x14ac:dyDescent="0.2">
      <c r="A61" s="239" t="s">
        <v>415</v>
      </c>
      <c r="B61" s="156"/>
      <c r="C61" s="39"/>
      <c r="D61" s="39"/>
      <c r="E61" s="40"/>
      <c r="F61" s="228">
        <f t="shared" ref="F61:F62" si="52">I61-H61-G61</f>
        <v>1169.0050000000001</v>
      </c>
      <c r="G61" s="228">
        <v>0</v>
      </c>
      <c r="H61" s="228">
        <v>0</v>
      </c>
      <c r="I61" s="228">
        <v>1169.0050000000001</v>
      </c>
      <c r="J61" s="228">
        <f t="shared" ref="J61:J62" si="53">M61-L61-K61</f>
        <v>1169.0050000000001</v>
      </c>
      <c r="K61" s="228">
        <v>0</v>
      </c>
      <c r="L61" s="228">
        <v>0</v>
      </c>
      <c r="M61" s="228">
        <v>1169.0050000000001</v>
      </c>
    </row>
    <row r="62" spans="1:13" ht="15" customHeight="1" x14ac:dyDescent="0.2">
      <c r="A62" s="239" t="s">
        <v>416</v>
      </c>
      <c r="B62" s="156"/>
      <c r="C62" s="39"/>
      <c r="D62" s="39"/>
      <c r="E62" s="40"/>
      <c r="F62" s="228">
        <f t="shared" si="52"/>
        <v>20.51</v>
      </c>
      <c r="G62" s="228">
        <v>0</v>
      </c>
      <c r="H62" s="228">
        <v>0</v>
      </c>
      <c r="I62" s="228">
        <v>20.51</v>
      </c>
      <c r="J62" s="228">
        <f t="shared" si="53"/>
        <v>20.51</v>
      </c>
      <c r="K62" s="228">
        <v>0</v>
      </c>
      <c r="L62" s="228">
        <v>0</v>
      </c>
      <c r="M62" s="228">
        <v>20.51</v>
      </c>
    </row>
    <row r="63" spans="1:13" s="64" customFormat="1" ht="18" customHeight="1" x14ac:dyDescent="0.2">
      <c r="A63" s="63"/>
      <c r="B63" s="68" t="s">
        <v>417</v>
      </c>
      <c r="C63" s="158"/>
      <c r="D63" s="162"/>
      <c r="E63" s="158"/>
      <c r="F63" s="142">
        <f>F7+F27+F57</f>
        <v>575726.63931400003</v>
      </c>
      <c r="G63" s="142">
        <f t="shared" ref="G63:I63" si="54">G7+G27+G57</f>
        <v>5803.3898000000008</v>
      </c>
      <c r="H63" s="142">
        <f t="shared" si="54"/>
        <v>-1549.8585000000003</v>
      </c>
      <c r="I63" s="142">
        <f t="shared" si="54"/>
        <v>579980.17061399994</v>
      </c>
      <c r="J63" s="142">
        <f>J7+J27+J57</f>
        <v>532718.69905899989</v>
      </c>
      <c r="K63" s="142">
        <f t="shared" ref="K63:M63" si="55">K7+K27+K57</f>
        <v>6222.8898000000008</v>
      </c>
      <c r="L63" s="142">
        <f t="shared" si="55"/>
        <v>-1551.8585000000003</v>
      </c>
      <c r="M63" s="142">
        <f t="shared" si="55"/>
        <v>537389.73035899992</v>
      </c>
    </row>
    <row r="64" spans="1:13" ht="28.5" customHeight="1" x14ac:dyDescent="0.2">
      <c r="A64" s="405" t="s">
        <v>708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</row>
    <row r="65" spans="1:13" s="70" customFormat="1" ht="17.25" customHeight="1" x14ac:dyDescent="0.2">
      <c r="A65" s="292" t="s">
        <v>713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</row>
    <row r="66" spans="1:13" s="69" customFormat="1" x14ac:dyDescent="0.2">
      <c r="A66" s="292" t="s">
        <v>366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</row>
    <row r="67" spans="1:13" collapsed="1" x14ac:dyDescent="0.2"/>
  </sheetData>
  <mergeCells count="14">
    <mergeCell ref="A1:M1"/>
    <mergeCell ref="A3:M3"/>
    <mergeCell ref="A64:M64"/>
    <mergeCell ref="B43:E43"/>
    <mergeCell ref="F4:I4"/>
    <mergeCell ref="J4:M4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39370078740157483" bottom="0.19685039370078741" header="0.51181102362204722" footer="0.11811023622047245"/>
  <pageSetup paperSize="9" scale="62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zoomScale="80" zoomScaleNormal="80" zoomScaleSheetLayoutView="100" workbookViewId="0">
      <selection activeCell="U17" sqref="U17"/>
    </sheetView>
  </sheetViews>
  <sheetFormatPr defaultRowHeight="12.75" x14ac:dyDescent="0.2"/>
  <cols>
    <col min="1" max="1" width="1.28515625" style="21" customWidth="1"/>
    <col min="2" max="2" width="1.7109375" style="21" customWidth="1"/>
    <col min="3" max="3" width="2.7109375" style="21" customWidth="1"/>
    <col min="4" max="4" width="1.7109375" style="21" customWidth="1"/>
    <col min="5" max="5" width="38.140625" style="21" customWidth="1"/>
    <col min="6" max="6" width="13.7109375" style="22" customWidth="1"/>
    <col min="7" max="7" width="13.42578125" style="251" customWidth="1"/>
    <col min="8" max="8" width="10.5703125" style="251" customWidth="1"/>
    <col min="9" max="9" width="11.28515625" style="251" customWidth="1"/>
    <col min="10" max="10" width="14.28515625" style="251" customWidth="1"/>
    <col min="11" max="11" width="12.7109375" style="251" customWidth="1"/>
    <col min="12" max="12" width="10.85546875" style="251" customWidth="1"/>
    <col min="13" max="13" width="12.140625" style="251" customWidth="1"/>
    <col min="14" max="14" width="0.7109375" style="22" hidden="1" customWidth="1"/>
    <col min="15" max="257" width="9.140625" style="22"/>
    <col min="258" max="258" width="1.28515625" style="22" customWidth="1"/>
    <col min="259" max="259" width="1.7109375" style="22" customWidth="1"/>
    <col min="260" max="260" width="2.7109375" style="22" customWidth="1"/>
    <col min="261" max="261" width="1.7109375" style="22" customWidth="1"/>
    <col min="262" max="262" width="70.5703125" style="22" customWidth="1"/>
    <col min="263" max="268" width="11.7109375" style="22" customWidth="1"/>
    <col min="269" max="513" width="9.140625" style="22"/>
    <col min="514" max="514" width="1.28515625" style="22" customWidth="1"/>
    <col min="515" max="515" width="1.7109375" style="22" customWidth="1"/>
    <col min="516" max="516" width="2.7109375" style="22" customWidth="1"/>
    <col min="517" max="517" width="1.7109375" style="22" customWidth="1"/>
    <col min="518" max="518" width="70.5703125" style="22" customWidth="1"/>
    <col min="519" max="524" width="11.7109375" style="22" customWidth="1"/>
    <col min="525" max="769" width="9.140625" style="22"/>
    <col min="770" max="770" width="1.28515625" style="22" customWidth="1"/>
    <col min="771" max="771" width="1.7109375" style="22" customWidth="1"/>
    <col min="772" max="772" width="2.7109375" style="22" customWidth="1"/>
    <col min="773" max="773" width="1.7109375" style="22" customWidth="1"/>
    <col min="774" max="774" width="70.5703125" style="22" customWidth="1"/>
    <col min="775" max="780" width="11.7109375" style="22" customWidth="1"/>
    <col min="781" max="1025" width="9.140625" style="22"/>
    <col min="1026" max="1026" width="1.28515625" style="22" customWidth="1"/>
    <col min="1027" max="1027" width="1.7109375" style="22" customWidth="1"/>
    <col min="1028" max="1028" width="2.7109375" style="22" customWidth="1"/>
    <col min="1029" max="1029" width="1.7109375" style="22" customWidth="1"/>
    <col min="1030" max="1030" width="70.5703125" style="22" customWidth="1"/>
    <col min="1031" max="1036" width="11.7109375" style="22" customWidth="1"/>
    <col min="1037" max="1281" width="9.140625" style="22"/>
    <col min="1282" max="1282" width="1.28515625" style="22" customWidth="1"/>
    <col min="1283" max="1283" width="1.7109375" style="22" customWidth="1"/>
    <col min="1284" max="1284" width="2.7109375" style="22" customWidth="1"/>
    <col min="1285" max="1285" width="1.7109375" style="22" customWidth="1"/>
    <col min="1286" max="1286" width="70.5703125" style="22" customWidth="1"/>
    <col min="1287" max="1292" width="11.7109375" style="22" customWidth="1"/>
    <col min="1293" max="1537" width="9.140625" style="22"/>
    <col min="1538" max="1538" width="1.28515625" style="22" customWidth="1"/>
    <col min="1539" max="1539" width="1.7109375" style="22" customWidth="1"/>
    <col min="1540" max="1540" width="2.7109375" style="22" customWidth="1"/>
    <col min="1541" max="1541" width="1.7109375" style="22" customWidth="1"/>
    <col min="1542" max="1542" width="70.5703125" style="22" customWidth="1"/>
    <col min="1543" max="1548" width="11.7109375" style="22" customWidth="1"/>
    <col min="1549" max="1793" width="9.140625" style="22"/>
    <col min="1794" max="1794" width="1.28515625" style="22" customWidth="1"/>
    <col min="1795" max="1795" width="1.7109375" style="22" customWidth="1"/>
    <col min="1796" max="1796" width="2.7109375" style="22" customWidth="1"/>
    <col min="1797" max="1797" width="1.7109375" style="22" customWidth="1"/>
    <col min="1798" max="1798" width="70.5703125" style="22" customWidth="1"/>
    <col min="1799" max="1804" width="11.7109375" style="22" customWidth="1"/>
    <col min="1805" max="2049" width="9.140625" style="22"/>
    <col min="2050" max="2050" width="1.28515625" style="22" customWidth="1"/>
    <col min="2051" max="2051" width="1.7109375" style="22" customWidth="1"/>
    <col min="2052" max="2052" width="2.7109375" style="22" customWidth="1"/>
    <col min="2053" max="2053" width="1.7109375" style="22" customWidth="1"/>
    <col min="2054" max="2054" width="70.5703125" style="22" customWidth="1"/>
    <col min="2055" max="2060" width="11.7109375" style="22" customWidth="1"/>
    <col min="2061" max="2305" width="9.140625" style="22"/>
    <col min="2306" max="2306" width="1.28515625" style="22" customWidth="1"/>
    <col min="2307" max="2307" width="1.7109375" style="22" customWidth="1"/>
    <col min="2308" max="2308" width="2.7109375" style="22" customWidth="1"/>
    <col min="2309" max="2309" width="1.7109375" style="22" customWidth="1"/>
    <col min="2310" max="2310" width="70.5703125" style="22" customWidth="1"/>
    <col min="2311" max="2316" width="11.7109375" style="22" customWidth="1"/>
    <col min="2317" max="2561" width="9.140625" style="22"/>
    <col min="2562" max="2562" width="1.28515625" style="22" customWidth="1"/>
    <col min="2563" max="2563" width="1.7109375" style="22" customWidth="1"/>
    <col min="2564" max="2564" width="2.7109375" style="22" customWidth="1"/>
    <col min="2565" max="2565" width="1.7109375" style="22" customWidth="1"/>
    <col min="2566" max="2566" width="70.5703125" style="22" customWidth="1"/>
    <col min="2567" max="2572" width="11.7109375" style="22" customWidth="1"/>
    <col min="2573" max="2817" width="9.140625" style="22"/>
    <col min="2818" max="2818" width="1.28515625" style="22" customWidth="1"/>
    <col min="2819" max="2819" width="1.7109375" style="22" customWidth="1"/>
    <col min="2820" max="2820" width="2.7109375" style="22" customWidth="1"/>
    <col min="2821" max="2821" width="1.7109375" style="22" customWidth="1"/>
    <col min="2822" max="2822" width="70.5703125" style="22" customWidth="1"/>
    <col min="2823" max="2828" width="11.7109375" style="22" customWidth="1"/>
    <col min="2829" max="3073" width="9.140625" style="22"/>
    <col min="3074" max="3074" width="1.28515625" style="22" customWidth="1"/>
    <col min="3075" max="3075" width="1.7109375" style="22" customWidth="1"/>
    <col min="3076" max="3076" width="2.7109375" style="22" customWidth="1"/>
    <col min="3077" max="3077" width="1.7109375" style="22" customWidth="1"/>
    <col min="3078" max="3078" width="70.5703125" style="22" customWidth="1"/>
    <col min="3079" max="3084" width="11.7109375" style="22" customWidth="1"/>
    <col min="3085" max="3329" width="9.140625" style="22"/>
    <col min="3330" max="3330" width="1.28515625" style="22" customWidth="1"/>
    <col min="3331" max="3331" width="1.7109375" style="22" customWidth="1"/>
    <col min="3332" max="3332" width="2.7109375" style="22" customWidth="1"/>
    <col min="3333" max="3333" width="1.7109375" style="22" customWidth="1"/>
    <col min="3334" max="3334" width="70.5703125" style="22" customWidth="1"/>
    <col min="3335" max="3340" width="11.7109375" style="22" customWidth="1"/>
    <col min="3341" max="3585" width="9.140625" style="22"/>
    <col min="3586" max="3586" width="1.28515625" style="22" customWidth="1"/>
    <col min="3587" max="3587" width="1.7109375" style="22" customWidth="1"/>
    <col min="3588" max="3588" width="2.7109375" style="22" customWidth="1"/>
    <col min="3589" max="3589" width="1.7109375" style="22" customWidth="1"/>
    <col min="3590" max="3590" width="70.5703125" style="22" customWidth="1"/>
    <col min="3591" max="3596" width="11.7109375" style="22" customWidth="1"/>
    <col min="3597" max="3841" width="9.140625" style="22"/>
    <col min="3842" max="3842" width="1.28515625" style="22" customWidth="1"/>
    <col min="3843" max="3843" width="1.7109375" style="22" customWidth="1"/>
    <col min="3844" max="3844" width="2.7109375" style="22" customWidth="1"/>
    <col min="3845" max="3845" width="1.7109375" style="22" customWidth="1"/>
    <col min="3846" max="3846" width="70.5703125" style="22" customWidth="1"/>
    <col min="3847" max="3852" width="11.7109375" style="22" customWidth="1"/>
    <col min="3853" max="4097" width="9.140625" style="22"/>
    <col min="4098" max="4098" width="1.28515625" style="22" customWidth="1"/>
    <col min="4099" max="4099" width="1.7109375" style="22" customWidth="1"/>
    <col min="4100" max="4100" width="2.7109375" style="22" customWidth="1"/>
    <col min="4101" max="4101" width="1.7109375" style="22" customWidth="1"/>
    <col min="4102" max="4102" width="70.5703125" style="22" customWidth="1"/>
    <col min="4103" max="4108" width="11.7109375" style="22" customWidth="1"/>
    <col min="4109" max="4353" width="9.140625" style="22"/>
    <col min="4354" max="4354" width="1.28515625" style="22" customWidth="1"/>
    <col min="4355" max="4355" width="1.7109375" style="22" customWidth="1"/>
    <col min="4356" max="4356" width="2.7109375" style="22" customWidth="1"/>
    <col min="4357" max="4357" width="1.7109375" style="22" customWidth="1"/>
    <col min="4358" max="4358" width="70.5703125" style="22" customWidth="1"/>
    <col min="4359" max="4364" width="11.7109375" style="22" customWidth="1"/>
    <col min="4365" max="4609" width="9.140625" style="22"/>
    <col min="4610" max="4610" width="1.28515625" style="22" customWidth="1"/>
    <col min="4611" max="4611" width="1.7109375" style="22" customWidth="1"/>
    <col min="4612" max="4612" width="2.7109375" style="22" customWidth="1"/>
    <col min="4613" max="4613" width="1.7109375" style="22" customWidth="1"/>
    <col min="4614" max="4614" width="70.5703125" style="22" customWidth="1"/>
    <col min="4615" max="4620" width="11.7109375" style="22" customWidth="1"/>
    <col min="4621" max="4865" width="9.140625" style="22"/>
    <col min="4866" max="4866" width="1.28515625" style="22" customWidth="1"/>
    <col min="4867" max="4867" width="1.7109375" style="22" customWidth="1"/>
    <col min="4868" max="4868" width="2.7109375" style="22" customWidth="1"/>
    <col min="4869" max="4869" width="1.7109375" style="22" customWidth="1"/>
    <col min="4870" max="4870" width="70.5703125" style="22" customWidth="1"/>
    <col min="4871" max="4876" width="11.7109375" style="22" customWidth="1"/>
    <col min="4877" max="5121" width="9.140625" style="22"/>
    <col min="5122" max="5122" width="1.28515625" style="22" customWidth="1"/>
    <col min="5123" max="5123" width="1.7109375" style="22" customWidth="1"/>
    <col min="5124" max="5124" width="2.7109375" style="22" customWidth="1"/>
    <col min="5125" max="5125" width="1.7109375" style="22" customWidth="1"/>
    <col min="5126" max="5126" width="70.5703125" style="22" customWidth="1"/>
    <col min="5127" max="5132" width="11.7109375" style="22" customWidth="1"/>
    <col min="5133" max="5377" width="9.140625" style="22"/>
    <col min="5378" max="5378" width="1.28515625" style="22" customWidth="1"/>
    <col min="5379" max="5379" width="1.7109375" style="22" customWidth="1"/>
    <col min="5380" max="5380" width="2.7109375" style="22" customWidth="1"/>
    <col min="5381" max="5381" width="1.7109375" style="22" customWidth="1"/>
    <col min="5382" max="5382" width="70.5703125" style="22" customWidth="1"/>
    <col min="5383" max="5388" width="11.7109375" style="22" customWidth="1"/>
    <col min="5389" max="5633" width="9.140625" style="22"/>
    <col min="5634" max="5634" width="1.28515625" style="22" customWidth="1"/>
    <col min="5635" max="5635" width="1.7109375" style="22" customWidth="1"/>
    <col min="5636" max="5636" width="2.7109375" style="22" customWidth="1"/>
    <col min="5637" max="5637" width="1.7109375" style="22" customWidth="1"/>
    <col min="5638" max="5638" width="70.5703125" style="22" customWidth="1"/>
    <col min="5639" max="5644" width="11.7109375" style="22" customWidth="1"/>
    <col min="5645" max="5889" width="9.140625" style="22"/>
    <col min="5890" max="5890" width="1.28515625" style="22" customWidth="1"/>
    <col min="5891" max="5891" width="1.7109375" style="22" customWidth="1"/>
    <col min="5892" max="5892" width="2.7109375" style="22" customWidth="1"/>
    <col min="5893" max="5893" width="1.7109375" style="22" customWidth="1"/>
    <col min="5894" max="5894" width="70.5703125" style="22" customWidth="1"/>
    <col min="5895" max="5900" width="11.7109375" style="22" customWidth="1"/>
    <col min="5901" max="6145" width="9.140625" style="22"/>
    <col min="6146" max="6146" width="1.28515625" style="22" customWidth="1"/>
    <col min="6147" max="6147" width="1.7109375" style="22" customWidth="1"/>
    <col min="6148" max="6148" width="2.7109375" style="22" customWidth="1"/>
    <col min="6149" max="6149" width="1.7109375" style="22" customWidth="1"/>
    <col min="6150" max="6150" width="70.5703125" style="22" customWidth="1"/>
    <col min="6151" max="6156" width="11.7109375" style="22" customWidth="1"/>
    <col min="6157" max="6401" width="9.140625" style="22"/>
    <col min="6402" max="6402" width="1.28515625" style="22" customWidth="1"/>
    <col min="6403" max="6403" width="1.7109375" style="22" customWidth="1"/>
    <col min="6404" max="6404" width="2.7109375" style="22" customWidth="1"/>
    <col min="6405" max="6405" width="1.7109375" style="22" customWidth="1"/>
    <col min="6406" max="6406" width="70.5703125" style="22" customWidth="1"/>
    <col min="6407" max="6412" width="11.7109375" style="22" customWidth="1"/>
    <col min="6413" max="6657" width="9.140625" style="22"/>
    <col min="6658" max="6658" width="1.28515625" style="22" customWidth="1"/>
    <col min="6659" max="6659" width="1.7109375" style="22" customWidth="1"/>
    <col min="6660" max="6660" width="2.7109375" style="22" customWidth="1"/>
    <col min="6661" max="6661" width="1.7109375" style="22" customWidth="1"/>
    <col min="6662" max="6662" width="70.5703125" style="22" customWidth="1"/>
    <col min="6663" max="6668" width="11.7109375" style="22" customWidth="1"/>
    <col min="6669" max="6913" width="9.140625" style="22"/>
    <col min="6914" max="6914" width="1.28515625" style="22" customWidth="1"/>
    <col min="6915" max="6915" width="1.7109375" style="22" customWidth="1"/>
    <col min="6916" max="6916" width="2.7109375" style="22" customWidth="1"/>
    <col min="6917" max="6917" width="1.7109375" style="22" customWidth="1"/>
    <col min="6918" max="6918" width="70.5703125" style="22" customWidth="1"/>
    <col min="6919" max="6924" width="11.7109375" style="22" customWidth="1"/>
    <col min="6925" max="7169" width="9.140625" style="22"/>
    <col min="7170" max="7170" width="1.28515625" style="22" customWidth="1"/>
    <col min="7171" max="7171" width="1.7109375" style="22" customWidth="1"/>
    <col min="7172" max="7172" width="2.7109375" style="22" customWidth="1"/>
    <col min="7173" max="7173" width="1.7109375" style="22" customWidth="1"/>
    <col min="7174" max="7174" width="70.5703125" style="22" customWidth="1"/>
    <col min="7175" max="7180" width="11.7109375" style="22" customWidth="1"/>
    <col min="7181" max="7425" width="9.140625" style="22"/>
    <col min="7426" max="7426" width="1.28515625" style="22" customWidth="1"/>
    <col min="7427" max="7427" width="1.7109375" style="22" customWidth="1"/>
    <col min="7428" max="7428" width="2.7109375" style="22" customWidth="1"/>
    <col min="7429" max="7429" width="1.7109375" style="22" customWidth="1"/>
    <col min="7430" max="7430" width="70.5703125" style="22" customWidth="1"/>
    <col min="7431" max="7436" width="11.7109375" style="22" customWidth="1"/>
    <col min="7437" max="7681" width="9.140625" style="22"/>
    <col min="7682" max="7682" width="1.28515625" style="22" customWidth="1"/>
    <col min="7683" max="7683" width="1.7109375" style="22" customWidth="1"/>
    <col min="7684" max="7684" width="2.7109375" style="22" customWidth="1"/>
    <col min="7685" max="7685" width="1.7109375" style="22" customWidth="1"/>
    <col min="7686" max="7686" width="70.5703125" style="22" customWidth="1"/>
    <col min="7687" max="7692" width="11.7109375" style="22" customWidth="1"/>
    <col min="7693" max="7937" width="9.140625" style="22"/>
    <col min="7938" max="7938" width="1.28515625" style="22" customWidth="1"/>
    <col min="7939" max="7939" width="1.7109375" style="22" customWidth="1"/>
    <col min="7940" max="7940" width="2.7109375" style="22" customWidth="1"/>
    <col min="7941" max="7941" width="1.7109375" style="22" customWidth="1"/>
    <col min="7942" max="7942" width="70.5703125" style="22" customWidth="1"/>
    <col min="7943" max="7948" width="11.7109375" style="22" customWidth="1"/>
    <col min="7949" max="8193" width="9.140625" style="22"/>
    <col min="8194" max="8194" width="1.28515625" style="22" customWidth="1"/>
    <col min="8195" max="8195" width="1.7109375" style="22" customWidth="1"/>
    <col min="8196" max="8196" width="2.7109375" style="22" customWidth="1"/>
    <col min="8197" max="8197" width="1.7109375" style="22" customWidth="1"/>
    <col min="8198" max="8198" width="70.5703125" style="22" customWidth="1"/>
    <col min="8199" max="8204" width="11.7109375" style="22" customWidth="1"/>
    <col min="8205" max="8449" width="9.140625" style="22"/>
    <col min="8450" max="8450" width="1.28515625" style="22" customWidth="1"/>
    <col min="8451" max="8451" width="1.7109375" style="22" customWidth="1"/>
    <col min="8452" max="8452" width="2.7109375" style="22" customWidth="1"/>
    <col min="8453" max="8453" width="1.7109375" style="22" customWidth="1"/>
    <col min="8454" max="8454" width="70.5703125" style="22" customWidth="1"/>
    <col min="8455" max="8460" width="11.7109375" style="22" customWidth="1"/>
    <col min="8461" max="8705" width="9.140625" style="22"/>
    <col min="8706" max="8706" width="1.28515625" style="22" customWidth="1"/>
    <col min="8707" max="8707" width="1.7109375" style="22" customWidth="1"/>
    <col min="8708" max="8708" width="2.7109375" style="22" customWidth="1"/>
    <col min="8709" max="8709" width="1.7109375" style="22" customWidth="1"/>
    <col min="8710" max="8710" width="70.5703125" style="22" customWidth="1"/>
    <col min="8711" max="8716" width="11.7109375" style="22" customWidth="1"/>
    <col min="8717" max="8961" width="9.140625" style="22"/>
    <col min="8962" max="8962" width="1.28515625" style="22" customWidth="1"/>
    <col min="8963" max="8963" width="1.7109375" style="22" customWidth="1"/>
    <col min="8964" max="8964" width="2.7109375" style="22" customWidth="1"/>
    <col min="8965" max="8965" width="1.7109375" style="22" customWidth="1"/>
    <col min="8966" max="8966" width="70.5703125" style="22" customWidth="1"/>
    <col min="8967" max="8972" width="11.7109375" style="22" customWidth="1"/>
    <col min="8973" max="9217" width="9.140625" style="22"/>
    <col min="9218" max="9218" width="1.28515625" style="22" customWidth="1"/>
    <col min="9219" max="9219" width="1.7109375" style="22" customWidth="1"/>
    <col min="9220" max="9220" width="2.7109375" style="22" customWidth="1"/>
    <col min="9221" max="9221" width="1.7109375" style="22" customWidth="1"/>
    <col min="9222" max="9222" width="70.5703125" style="22" customWidth="1"/>
    <col min="9223" max="9228" width="11.7109375" style="22" customWidth="1"/>
    <col min="9229" max="9473" width="9.140625" style="22"/>
    <col min="9474" max="9474" width="1.28515625" style="22" customWidth="1"/>
    <col min="9475" max="9475" width="1.7109375" style="22" customWidth="1"/>
    <col min="9476" max="9476" width="2.7109375" style="22" customWidth="1"/>
    <col min="9477" max="9477" width="1.7109375" style="22" customWidth="1"/>
    <col min="9478" max="9478" width="70.5703125" style="22" customWidth="1"/>
    <col min="9479" max="9484" width="11.7109375" style="22" customWidth="1"/>
    <col min="9485" max="9729" width="9.140625" style="22"/>
    <col min="9730" max="9730" width="1.28515625" style="22" customWidth="1"/>
    <col min="9731" max="9731" width="1.7109375" style="22" customWidth="1"/>
    <col min="9732" max="9732" width="2.7109375" style="22" customWidth="1"/>
    <col min="9733" max="9733" width="1.7109375" style="22" customWidth="1"/>
    <col min="9734" max="9734" width="70.5703125" style="22" customWidth="1"/>
    <col min="9735" max="9740" width="11.7109375" style="22" customWidth="1"/>
    <col min="9741" max="9985" width="9.140625" style="22"/>
    <col min="9986" max="9986" width="1.28515625" style="22" customWidth="1"/>
    <col min="9987" max="9987" width="1.7109375" style="22" customWidth="1"/>
    <col min="9988" max="9988" width="2.7109375" style="22" customWidth="1"/>
    <col min="9989" max="9989" width="1.7109375" style="22" customWidth="1"/>
    <col min="9990" max="9990" width="70.5703125" style="22" customWidth="1"/>
    <col min="9991" max="9996" width="11.7109375" style="22" customWidth="1"/>
    <col min="9997" max="10241" width="9.140625" style="22"/>
    <col min="10242" max="10242" width="1.28515625" style="22" customWidth="1"/>
    <col min="10243" max="10243" width="1.7109375" style="22" customWidth="1"/>
    <col min="10244" max="10244" width="2.7109375" style="22" customWidth="1"/>
    <col min="10245" max="10245" width="1.7109375" style="22" customWidth="1"/>
    <col min="10246" max="10246" width="70.5703125" style="22" customWidth="1"/>
    <col min="10247" max="10252" width="11.7109375" style="22" customWidth="1"/>
    <col min="10253" max="10497" width="9.140625" style="22"/>
    <col min="10498" max="10498" width="1.28515625" style="22" customWidth="1"/>
    <col min="10499" max="10499" width="1.7109375" style="22" customWidth="1"/>
    <col min="10500" max="10500" width="2.7109375" style="22" customWidth="1"/>
    <col min="10501" max="10501" width="1.7109375" style="22" customWidth="1"/>
    <col min="10502" max="10502" width="70.5703125" style="22" customWidth="1"/>
    <col min="10503" max="10508" width="11.7109375" style="22" customWidth="1"/>
    <col min="10509" max="10753" width="9.140625" style="22"/>
    <col min="10754" max="10754" width="1.28515625" style="22" customWidth="1"/>
    <col min="10755" max="10755" width="1.7109375" style="22" customWidth="1"/>
    <col min="10756" max="10756" width="2.7109375" style="22" customWidth="1"/>
    <col min="10757" max="10757" width="1.7109375" style="22" customWidth="1"/>
    <col min="10758" max="10758" width="70.5703125" style="22" customWidth="1"/>
    <col min="10759" max="10764" width="11.7109375" style="22" customWidth="1"/>
    <col min="10765" max="11009" width="9.140625" style="22"/>
    <col min="11010" max="11010" width="1.28515625" style="22" customWidth="1"/>
    <col min="11011" max="11011" width="1.7109375" style="22" customWidth="1"/>
    <col min="11012" max="11012" width="2.7109375" style="22" customWidth="1"/>
    <col min="11013" max="11013" width="1.7109375" style="22" customWidth="1"/>
    <col min="11014" max="11014" width="70.5703125" style="22" customWidth="1"/>
    <col min="11015" max="11020" width="11.7109375" style="22" customWidth="1"/>
    <col min="11021" max="11265" width="9.140625" style="22"/>
    <col min="11266" max="11266" width="1.28515625" style="22" customWidth="1"/>
    <col min="11267" max="11267" width="1.7109375" style="22" customWidth="1"/>
    <col min="11268" max="11268" width="2.7109375" style="22" customWidth="1"/>
    <col min="11269" max="11269" width="1.7109375" style="22" customWidth="1"/>
    <col min="11270" max="11270" width="70.5703125" style="22" customWidth="1"/>
    <col min="11271" max="11276" width="11.7109375" style="22" customWidth="1"/>
    <col min="11277" max="11521" width="9.140625" style="22"/>
    <col min="11522" max="11522" width="1.28515625" style="22" customWidth="1"/>
    <col min="11523" max="11523" width="1.7109375" style="22" customWidth="1"/>
    <col min="11524" max="11524" width="2.7109375" style="22" customWidth="1"/>
    <col min="11525" max="11525" width="1.7109375" style="22" customWidth="1"/>
    <col min="11526" max="11526" width="70.5703125" style="22" customWidth="1"/>
    <col min="11527" max="11532" width="11.7109375" style="22" customWidth="1"/>
    <col min="11533" max="11777" width="9.140625" style="22"/>
    <col min="11778" max="11778" width="1.28515625" style="22" customWidth="1"/>
    <col min="11779" max="11779" width="1.7109375" style="22" customWidth="1"/>
    <col min="11780" max="11780" width="2.7109375" style="22" customWidth="1"/>
    <col min="11781" max="11781" width="1.7109375" style="22" customWidth="1"/>
    <col min="11782" max="11782" width="70.5703125" style="22" customWidth="1"/>
    <col min="11783" max="11788" width="11.7109375" style="22" customWidth="1"/>
    <col min="11789" max="12033" width="9.140625" style="22"/>
    <col min="12034" max="12034" width="1.28515625" style="22" customWidth="1"/>
    <col min="12035" max="12035" width="1.7109375" style="22" customWidth="1"/>
    <col min="12036" max="12036" width="2.7109375" style="22" customWidth="1"/>
    <col min="12037" max="12037" width="1.7109375" style="22" customWidth="1"/>
    <col min="12038" max="12038" width="70.5703125" style="22" customWidth="1"/>
    <col min="12039" max="12044" width="11.7109375" style="22" customWidth="1"/>
    <col min="12045" max="12289" width="9.140625" style="22"/>
    <col min="12290" max="12290" width="1.28515625" style="22" customWidth="1"/>
    <col min="12291" max="12291" width="1.7109375" style="22" customWidth="1"/>
    <col min="12292" max="12292" width="2.7109375" style="22" customWidth="1"/>
    <col min="12293" max="12293" width="1.7109375" style="22" customWidth="1"/>
    <col min="12294" max="12294" width="70.5703125" style="22" customWidth="1"/>
    <col min="12295" max="12300" width="11.7109375" style="22" customWidth="1"/>
    <col min="12301" max="12545" width="9.140625" style="22"/>
    <col min="12546" max="12546" width="1.28515625" style="22" customWidth="1"/>
    <col min="12547" max="12547" width="1.7109375" style="22" customWidth="1"/>
    <col min="12548" max="12548" width="2.7109375" style="22" customWidth="1"/>
    <col min="12549" max="12549" width="1.7109375" style="22" customWidth="1"/>
    <col min="12550" max="12550" width="70.5703125" style="22" customWidth="1"/>
    <col min="12551" max="12556" width="11.7109375" style="22" customWidth="1"/>
    <col min="12557" max="12801" width="9.140625" style="22"/>
    <col min="12802" max="12802" width="1.28515625" style="22" customWidth="1"/>
    <col min="12803" max="12803" width="1.7109375" style="22" customWidth="1"/>
    <col min="12804" max="12804" width="2.7109375" style="22" customWidth="1"/>
    <col min="12805" max="12805" width="1.7109375" style="22" customWidth="1"/>
    <col min="12806" max="12806" width="70.5703125" style="22" customWidth="1"/>
    <col min="12807" max="12812" width="11.7109375" style="22" customWidth="1"/>
    <col min="12813" max="13057" width="9.140625" style="22"/>
    <col min="13058" max="13058" width="1.28515625" style="22" customWidth="1"/>
    <col min="13059" max="13059" width="1.7109375" style="22" customWidth="1"/>
    <col min="13060" max="13060" width="2.7109375" style="22" customWidth="1"/>
    <col min="13061" max="13061" width="1.7109375" style="22" customWidth="1"/>
    <col min="13062" max="13062" width="70.5703125" style="22" customWidth="1"/>
    <col min="13063" max="13068" width="11.7109375" style="22" customWidth="1"/>
    <col min="13069" max="13313" width="9.140625" style="22"/>
    <col min="13314" max="13314" width="1.28515625" style="22" customWidth="1"/>
    <col min="13315" max="13315" width="1.7109375" style="22" customWidth="1"/>
    <col min="13316" max="13316" width="2.7109375" style="22" customWidth="1"/>
    <col min="13317" max="13317" width="1.7109375" style="22" customWidth="1"/>
    <col min="13318" max="13318" width="70.5703125" style="22" customWidth="1"/>
    <col min="13319" max="13324" width="11.7109375" style="22" customWidth="1"/>
    <col min="13325" max="13569" width="9.140625" style="22"/>
    <col min="13570" max="13570" width="1.28515625" style="22" customWidth="1"/>
    <col min="13571" max="13571" width="1.7109375" style="22" customWidth="1"/>
    <col min="13572" max="13572" width="2.7109375" style="22" customWidth="1"/>
    <col min="13573" max="13573" width="1.7109375" style="22" customWidth="1"/>
    <col min="13574" max="13574" width="70.5703125" style="22" customWidth="1"/>
    <col min="13575" max="13580" width="11.7109375" style="22" customWidth="1"/>
    <col min="13581" max="13825" width="9.140625" style="22"/>
    <col min="13826" max="13826" width="1.28515625" style="22" customWidth="1"/>
    <col min="13827" max="13827" width="1.7109375" style="22" customWidth="1"/>
    <col min="13828" max="13828" width="2.7109375" style="22" customWidth="1"/>
    <col min="13829" max="13829" width="1.7109375" style="22" customWidth="1"/>
    <col min="13830" max="13830" width="70.5703125" style="22" customWidth="1"/>
    <col min="13831" max="13836" width="11.7109375" style="22" customWidth="1"/>
    <col min="13837" max="14081" width="9.140625" style="22"/>
    <col min="14082" max="14082" width="1.28515625" style="22" customWidth="1"/>
    <col min="14083" max="14083" width="1.7109375" style="22" customWidth="1"/>
    <col min="14084" max="14084" width="2.7109375" style="22" customWidth="1"/>
    <col min="14085" max="14085" width="1.7109375" style="22" customWidth="1"/>
    <col min="14086" max="14086" width="70.5703125" style="22" customWidth="1"/>
    <col min="14087" max="14092" width="11.7109375" style="22" customWidth="1"/>
    <col min="14093" max="14337" width="9.140625" style="22"/>
    <col min="14338" max="14338" width="1.28515625" style="22" customWidth="1"/>
    <col min="14339" max="14339" width="1.7109375" style="22" customWidth="1"/>
    <col min="14340" max="14340" width="2.7109375" style="22" customWidth="1"/>
    <col min="14341" max="14341" width="1.7109375" style="22" customWidth="1"/>
    <col min="14342" max="14342" width="70.5703125" style="22" customWidth="1"/>
    <col min="14343" max="14348" width="11.7109375" style="22" customWidth="1"/>
    <col min="14349" max="14593" width="9.140625" style="22"/>
    <col min="14594" max="14594" width="1.28515625" style="22" customWidth="1"/>
    <col min="14595" max="14595" width="1.7109375" style="22" customWidth="1"/>
    <col min="14596" max="14596" width="2.7109375" style="22" customWidth="1"/>
    <col min="14597" max="14597" width="1.7109375" style="22" customWidth="1"/>
    <col min="14598" max="14598" width="70.5703125" style="22" customWidth="1"/>
    <col min="14599" max="14604" width="11.7109375" style="22" customWidth="1"/>
    <col min="14605" max="14849" width="9.140625" style="22"/>
    <col min="14850" max="14850" width="1.28515625" style="22" customWidth="1"/>
    <col min="14851" max="14851" width="1.7109375" style="22" customWidth="1"/>
    <col min="14852" max="14852" width="2.7109375" style="22" customWidth="1"/>
    <col min="14853" max="14853" width="1.7109375" style="22" customWidth="1"/>
    <col min="14854" max="14854" width="70.5703125" style="22" customWidth="1"/>
    <col min="14855" max="14860" width="11.7109375" style="22" customWidth="1"/>
    <col min="14861" max="15105" width="9.140625" style="22"/>
    <col min="15106" max="15106" width="1.28515625" style="22" customWidth="1"/>
    <col min="15107" max="15107" width="1.7109375" style="22" customWidth="1"/>
    <col min="15108" max="15108" width="2.7109375" style="22" customWidth="1"/>
    <col min="15109" max="15109" width="1.7109375" style="22" customWidth="1"/>
    <col min="15110" max="15110" width="70.5703125" style="22" customWidth="1"/>
    <col min="15111" max="15116" width="11.7109375" style="22" customWidth="1"/>
    <col min="15117" max="15361" width="9.140625" style="22"/>
    <col min="15362" max="15362" width="1.28515625" style="22" customWidth="1"/>
    <col min="15363" max="15363" width="1.7109375" style="22" customWidth="1"/>
    <col min="15364" max="15364" width="2.7109375" style="22" customWidth="1"/>
    <col min="15365" max="15365" width="1.7109375" style="22" customWidth="1"/>
    <col min="15366" max="15366" width="70.5703125" style="22" customWidth="1"/>
    <col min="15367" max="15372" width="11.7109375" style="22" customWidth="1"/>
    <col min="15373" max="15617" width="9.140625" style="22"/>
    <col min="15618" max="15618" width="1.28515625" style="22" customWidth="1"/>
    <col min="15619" max="15619" width="1.7109375" style="22" customWidth="1"/>
    <col min="15620" max="15620" width="2.7109375" style="22" customWidth="1"/>
    <col min="15621" max="15621" width="1.7109375" style="22" customWidth="1"/>
    <col min="15622" max="15622" width="70.5703125" style="22" customWidth="1"/>
    <col min="15623" max="15628" width="11.7109375" style="22" customWidth="1"/>
    <col min="15629" max="15873" width="9.140625" style="22"/>
    <col min="15874" max="15874" width="1.28515625" style="22" customWidth="1"/>
    <col min="15875" max="15875" width="1.7109375" style="22" customWidth="1"/>
    <col min="15876" max="15876" width="2.7109375" style="22" customWidth="1"/>
    <col min="15877" max="15877" width="1.7109375" style="22" customWidth="1"/>
    <col min="15878" max="15878" width="70.5703125" style="22" customWidth="1"/>
    <col min="15879" max="15884" width="11.7109375" style="22" customWidth="1"/>
    <col min="15885" max="16129" width="9.140625" style="22"/>
    <col min="16130" max="16130" width="1.28515625" style="22" customWidth="1"/>
    <col min="16131" max="16131" width="1.7109375" style="22" customWidth="1"/>
    <col min="16132" max="16132" width="2.7109375" style="22" customWidth="1"/>
    <col min="16133" max="16133" width="1.7109375" style="22" customWidth="1"/>
    <col min="16134" max="16134" width="70.5703125" style="22" customWidth="1"/>
    <col min="16135" max="16140" width="11.7109375" style="22" customWidth="1"/>
    <col min="16141" max="16384" width="9.140625" style="22"/>
  </cols>
  <sheetData>
    <row r="1" spans="1:15" ht="15.75" x14ac:dyDescent="0.25">
      <c r="B1" s="414" t="s">
        <v>628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21"/>
    </row>
    <row r="2" spans="1:15" ht="15.75" x14ac:dyDescent="0.25">
      <c r="B2" s="352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5" ht="15" x14ac:dyDescent="0.25">
      <c r="B3" s="416" t="s">
        <v>270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7"/>
      <c r="O3" s="21"/>
    </row>
    <row r="4" spans="1:15" s="24" customFormat="1" ht="28.5" customHeight="1" x14ac:dyDescent="0.2">
      <c r="A4" s="219"/>
      <c r="B4" s="25"/>
      <c r="C4" s="25"/>
      <c r="D4" s="25"/>
      <c r="E4" s="348"/>
      <c r="F4" s="408" t="s">
        <v>604</v>
      </c>
      <c r="G4" s="409"/>
      <c r="H4" s="409"/>
      <c r="I4" s="410"/>
      <c r="J4" s="419" t="s">
        <v>605</v>
      </c>
      <c r="K4" s="420"/>
      <c r="L4" s="420"/>
      <c r="M4" s="421"/>
    </row>
    <row r="5" spans="1:15" s="24" customFormat="1" ht="28.5" customHeight="1" x14ac:dyDescent="0.2">
      <c r="A5" s="134"/>
      <c r="B5" s="25"/>
      <c r="C5" s="25"/>
      <c r="D5" s="25"/>
      <c r="E5" s="25"/>
      <c r="F5" s="422" t="s">
        <v>624</v>
      </c>
      <c r="G5" s="411" t="s">
        <v>707</v>
      </c>
      <c r="H5" s="422" t="s">
        <v>498</v>
      </c>
      <c r="I5" s="413" t="s">
        <v>625</v>
      </c>
      <c r="J5" s="422" t="s">
        <v>624</v>
      </c>
      <c r="K5" s="411" t="s">
        <v>707</v>
      </c>
      <c r="L5" s="422" t="s">
        <v>498</v>
      </c>
      <c r="M5" s="413" t="s">
        <v>625</v>
      </c>
    </row>
    <row r="6" spans="1:15" s="24" customFormat="1" ht="85.5" customHeight="1" x14ac:dyDescent="0.2">
      <c r="A6" s="26"/>
      <c r="B6" s="27"/>
      <c r="C6" s="27"/>
      <c r="D6" s="27"/>
      <c r="E6" s="27"/>
      <c r="F6" s="412"/>
      <c r="G6" s="412"/>
      <c r="H6" s="412"/>
      <c r="I6" s="412"/>
      <c r="J6" s="412"/>
      <c r="K6" s="412"/>
      <c r="L6" s="412"/>
      <c r="M6" s="412"/>
    </row>
    <row r="7" spans="1:15" s="31" customFormat="1" ht="20.25" customHeight="1" x14ac:dyDescent="0.2">
      <c r="A7" s="28"/>
      <c r="B7" s="158"/>
      <c r="C7" s="158"/>
      <c r="D7" s="29" t="s">
        <v>367</v>
      </c>
      <c r="E7" s="30"/>
      <c r="F7" s="142">
        <f>F8+F21</f>
        <v>520121.59817900008</v>
      </c>
      <c r="G7" s="142">
        <f t="shared" ref="G7:I7" si="0">G8+G21</f>
        <v>-291.39594</v>
      </c>
      <c r="H7" s="142">
        <f t="shared" si="0"/>
        <v>6891.1000000000013</v>
      </c>
      <c r="I7" s="142">
        <f t="shared" si="0"/>
        <v>526721.30223899998</v>
      </c>
      <c r="J7" s="142">
        <f>J8+J21</f>
        <v>493213.96279000002</v>
      </c>
      <c r="K7" s="142">
        <f t="shared" ref="K7:M7" si="1">K8+K21</f>
        <v>-253.99594000000002</v>
      </c>
      <c r="L7" s="142">
        <f t="shared" si="1"/>
        <v>6891.1000000000013</v>
      </c>
      <c r="M7" s="142">
        <f t="shared" si="1"/>
        <v>499851.06684999994</v>
      </c>
    </row>
    <row r="8" spans="1:15" s="34" customFormat="1" ht="15" customHeight="1" x14ac:dyDescent="0.2">
      <c r="A8" s="222"/>
      <c r="B8" s="223"/>
      <c r="C8" s="224" t="s">
        <v>368</v>
      </c>
      <c r="D8" s="32"/>
      <c r="E8" s="33"/>
      <c r="F8" s="225">
        <f>F9+F15</f>
        <v>514487.51487100008</v>
      </c>
      <c r="G8" s="225">
        <f t="shared" ref="G8:I8" si="2">G9+G15</f>
        <v>-291.39594</v>
      </c>
      <c r="H8" s="225">
        <f t="shared" si="2"/>
        <v>6892.9000000000015</v>
      </c>
      <c r="I8" s="225">
        <f t="shared" si="2"/>
        <v>521089.01893100003</v>
      </c>
      <c r="J8" s="225">
        <f>J9+J15</f>
        <v>487719.171798</v>
      </c>
      <c r="K8" s="225">
        <f t="shared" ref="K8:M8" si="3">K9+K15</f>
        <v>-253.99594000000002</v>
      </c>
      <c r="L8" s="225">
        <f t="shared" si="3"/>
        <v>6892.9000000000015</v>
      </c>
      <c r="M8" s="225">
        <f t="shared" si="3"/>
        <v>494358.07585799997</v>
      </c>
    </row>
    <row r="9" spans="1:15" s="34" customFormat="1" ht="15" customHeight="1" x14ac:dyDescent="0.2">
      <c r="A9" s="135"/>
      <c r="B9" s="35" t="s">
        <v>369</v>
      </c>
      <c r="C9" s="36"/>
      <c r="D9" s="37"/>
      <c r="E9" s="38"/>
      <c r="F9" s="226">
        <f>SUM(F10:F14)</f>
        <v>275175.23399200005</v>
      </c>
      <c r="G9" s="226">
        <f t="shared" ref="G9:I9" si="4">SUM(G10:G14)</f>
        <v>-291.39837599999998</v>
      </c>
      <c r="H9" s="226">
        <f t="shared" si="4"/>
        <v>2184.2000000000003</v>
      </c>
      <c r="I9" s="226">
        <f t="shared" si="4"/>
        <v>277068.03561600001</v>
      </c>
      <c r="J9" s="226">
        <f>SUM(J10:J14)</f>
        <v>263409.100309</v>
      </c>
      <c r="K9" s="226">
        <f t="shared" ref="K9:M9" si="5">SUM(K10:K14)</f>
        <v>-274.99837600000001</v>
      </c>
      <c r="L9" s="226">
        <f t="shared" si="5"/>
        <v>2184.2000000000003</v>
      </c>
      <c r="M9" s="226">
        <f t="shared" si="5"/>
        <v>265318.30193299998</v>
      </c>
    </row>
    <row r="10" spans="1:15" ht="15" customHeight="1" x14ac:dyDescent="0.2">
      <c r="A10" s="227" t="s">
        <v>370</v>
      </c>
      <c r="B10" s="39"/>
      <c r="C10" s="39"/>
      <c r="D10" s="39"/>
      <c r="E10" s="40"/>
      <c r="F10" s="228">
        <f>I10-H10-G10</f>
        <v>213434.07051000002</v>
      </c>
      <c r="G10" s="228">
        <v>-292.84845300000001</v>
      </c>
      <c r="H10" s="228">
        <f>-2526.29+4123</f>
        <v>1596.71</v>
      </c>
      <c r="I10" s="228">
        <v>214737.932057</v>
      </c>
      <c r="J10" s="228">
        <f>M10-L10-K10</f>
        <v>204627.524859</v>
      </c>
      <c r="K10" s="228">
        <v>-280.04845299999999</v>
      </c>
      <c r="L10" s="228">
        <f>-2526.29+4123</f>
        <v>1596.71</v>
      </c>
      <c r="M10" s="228">
        <v>205944.18640599999</v>
      </c>
    </row>
    <row r="11" spans="1:15" ht="15" customHeight="1" x14ac:dyDescent="0.2">
      <c r="A11" s="227" t="s">
        <v>371</v>
      </c>
      <c r="B11" s="39"/>
      <c r="C11" s="39"/>
      <c r="D11" s="39"/>
      <c r="E11" s="41"/>
      <c r="F11" s="228">
        <f t="shared" ref="F11:F14" si="6">I11-H11-G11</f>
        <v>34612.343440999997</v>
      </c>
      <c r="G11" s="228">
        <v>1.4500770000000001</v>
      </c>
      <c r="H11" s="228">
        <v>662.36</v>
      </c>
      <c r="I11" s="228">
        <v>35276.153517999999</v>
      </c>
      <c r="J11" s="228">
        <f t="shared" ref="J11:J14" si="7">M11-L11-K11</f>
        <v>32146.242236999999</v>
      </c>
      <c r="K11" s="228">
        <v>5.0500769999999999</v>
      </c>
      <c r="L11" s="228">
        <v>662.36</v>
      </c>
      <c r="M11" s="228">
        <v>32813.652313999999</v>
      </c>
    </row>
    <row r="12" spans="1:15" ht="15" customHeight="1" x14ac:dyDescent="0.2">
      <c r="A12" s="227" t="s">
        <v>372</v>
      </c>
      <c r="B12" s="39"/>
      <c r="C12" s="39"/>
      <c r="D12" s="39"/>
      <c r="E12" s="40"/>
      <c r="F12" s="228">
        <f t="shared" si="6"/>
        <v>19133.237932</v>
      </c>
      <c r="G12" s="228">
        <v>0</v>
      </c>
      <c r="H12" s="228">
        <v>-74.87</v>
      </c>
      <c r="I12" s="228">
        <v>19058.367932000001</v>
      </c>
      <c r="J12" s="228">
        <f t="shared" si="7"/>
        <v>18876.385421999999</v>
      </c>
      <c r="K12" s="228">
        <v>0</v>
      </c>
      <c r="L12" s="228">
        <v>-74.87</v>
      </c>
      <c r="M12" s="228">
        <v>18801.515422</v>
      </c>
    </row>
    <row r="13" spans="1:15" ht="15" customHeight="1" x14ac:dyDescent="0.2">
      <c r="A13" s="227" t="s">
        <v>373</v>
      </c>
      <c r="B13" s="39"/>
      <c r="C13" s="39"/>
      <c r="D13" s="39"/>
      <c r="E13" s="40"/>
      <c r="F13" s="228">
        <f t="shared" si="6"/>
        <v>2530.4354309999999</v>
      </c>
      <c r="G13" s="228">
        <v>0</v>
      </c>
      <c r="H13" s="228">
        <v>0</v>
      </c>
      <c r="I13" s="228">
        <v>2530.4354309999999</v>
      </c>
      <c r="J13" s="228">
        <f t="shared" si="7"/>
        <v>2527.330993</v>
      </c>
      <c r="K13" s="228">
        <v>0</v>
      </c>
      <c r="L13" s="228">
        <v>0</v>
      </c>
      <c r="M13" s="228">
        <v>2527.330993</v>
      </c>
    </row>
    <row r="14" spans="1:15" ht="15" customHeight="1" x14ac:dyDescent="0.2">
      <c r="A14" s="227" t="s">
        <v>374</v>
      </c>
      <c r="B14" s="39"/>
      <c r="C14" s="39"/>
      <c r="D14" s="39"/>
      <c r="E14" s="40"/>
      <c r="F14" s="228">
        <f t="shared" si="6"/>
        <v>5465.1466780000001</v>
      </c>
      <c r="G14" s="228">
        <v>0</v>
      </c>
      <c r="H14" s="228">
        <v>0</v>
      </c>
      <c r="I14" s="228">
        <v>5465.1466780000001</v>
      </c>
      <c r="J14" s="228">
        <f t="shared" si="7"/>
        <v>5231.616798</v>
      </c>
      <c r="K14" s="228">
        <v>0</v>
      </c>
      <c r="L14" s="228">
        <v>0</v>
      </c>
      <c r="M14" s="228">
        <v>5231.616798</v>
      </c>
    </row>
    <row r="15" spans="1:15" s="44" customFormat="1" ht="15" customHeight="1" x14ac:dyDescent="0.2">
      <c r="A15" s="229"/>
      <c r="B15" s="143" t="s">
        <v>626</v>
      </c>
      <c r="C15" s="42"/>
      <c r="D15" s="42"/>
      <c r="E15" s="43"/>
      <c r="F15" s="230">
        <f>SUM(F16:F20)</f>
        <v>239312.280879</v>
      </c>
      <c r="G15" s="230">
        <f t="shared" ref="G15:I15" si="8">SUM(G16:G20)</f>
        <v>2.4359999999999998E-3</v>
      </c>
      <c r="H15" s="230">
        <f t="shared" si="8"/>
        <v>4708.7000000000007</v>
      </c>
      <c r="I15" s="230">
        <f t="shared" si="8"/>
        <v>244020.98331500002</v>
      </c>
      <c r="J15" s="230">
        <f>SUM(J16:J20)</f>
        <v>224310.07148899999</v>
      </c>
      <c r="K15" s="230">
        <f t="shared" ref="K15:M15" si="9">SUM(K16:K20)</f>
        <v>21.002435999999999</v>
      </c>
      <c r="L15" s="230">
        <f t="shared" si="9"/>
        <v>4708.7000000000007</v>
      </c>
      <c r="M15" s="230">
        <f t="shared" si="9"/>
        <v>229039.77392499999</v>
      </c>
    </row>
    <row r="16" spans="1:15" ht="15" customHeight="1" x14ac:dyDescent="0.2">
      <c r="A16" s="45" t="s">
        <v>627</v>
      </c>
      <c r="B16" s="39"/>
      <c r="C16" s="39"/>
      <c r="D16" s="39"/>
      <c r="E16" s="40"/>
      <c r="F16" s="228">
        <f t="shared" ref="F16:F20" si="10">I16-H16-G16</f>
        <v>155616.83001800001</v>
      </c>
      <c r="G16" s="228">
        <v>2.4359999999999998E-3</v>
      </c>
      <c r="H16" s="231">
        <f>433.18+3000</f>
        <v>3433.18</v>
      </c>
      <c r="I16" s="232">
        <f>161450.012454-2400</f>
        <v>159050.01245400001</v>
      </c>
      <c r="J16" s="228">
        <f t="shared" ref="J16:J20" si="11">M16-L16-K16</f>
        <v>141170.77475399998</v>
      </c>
      <c r="K16" s="228">
        <v>21.002435999999999</v>
      </c>
      <c r="L16" s="231">
        <f>433.18+3000</f>
        <v>3433.18</v>
      </c>
      <c r="M16" s="232">
        <f>147024.95719-2400</f>
        <v>144624.95718999999</v>
      </c>
    </row>
    <row r="17" spans="1:13" ht="15" customHeight="1" x14ac:dyDescent="0.2">
      <c r="A17" s="227" t="s">
        <v>375</v>
      </c>
      <c r="B17" s="39"/>
      <c r="C17" s="39"/>
      <c r="D17" s="39"/>
      <c r="E17" s="40"/>
      <c r="F17" s="228">
        <f t="shared" si="10"/>
        <v>21769.450860999998</v>
      </c>
      <c r="G17" s="228">
        <v>0</v>
      </c>
      <c r="H17" s="228">
        <f>-3.08+1096</f>
        <v>1092.92</v>
      </c>
      <c r="I17" s="228">
        <v>22862.370860999999</v>
      </c>
      <c r="J17" s="228">
        <f t="shared" si="11"/>
        <v>21213.296735000004</v>
      </c>
      <c r="K17" s="228">
        <v>0</v>
      </c>
      <c r="L17" s="228">
        <f>-3.08+1096</f>
        <v>1092.92</v>
      </c>
      <c r="M17" s="228">
        <v>22306.216735000002</v>
      </c>
    </row>
    <row r="18" spans="1:13" ht="15" customHeight="1" x14ac:dyDescent="0.2">
      <c r="A18" s="227" t="s">
        <v>376</v>
      </c>
      <c r="B18" s="39"/>
      <c r="C18" s="39"/>
      <c r="D18" s="39"/>
      <c r="E18" s="40"/>
      <c r="F18" s="228">
        <f t="shared" si="10"/>
        <v>35515</v>
      </c>
      <c r="G18" s="228">
        <v>0</v>
      </c>
      <c r="H18" s="228">
        <v>51.8</v>
      </c>
      <c r="I18" s="228">
        <v>35566.800000000003</v>
      </c>
      <c r="J18" s="228">
        <f t="shared" si="11"/>
        <v>35515</v>
      </c>
      <c r="K18" s="228">
        <v>0</v>
      </c>
      <c r="L18" s="228">
        <v>51.8</v>
      </c>
      <c r="M18" s="228">
        <v>35566.800000000003</v>
      </c>
    </row>
    <row r="19" spans="1:13" ht="15" customHeight="1" x14ac:dyDescent="0.2">
      <c r="A19" s="227" t="s">
        <v>377</v>
      </c>
      <c r="B19" s="39"/>
      <c r="C19" s="39"/>
      <c r="D19" s="39"/>
      <c r="E19" s="40"/>
      <c r="F19" s="228">
        <f t="shared" si="10"/>
        <v>10728</v>
      </c>
      <c r="G19" s="228">
        <v>0</v>
      </c>
      <c r="H19" s="228">
        <v>130.80000000000001</v>
      </c>
      <c r="I19" s="228">
        <v>10858.8</v>
      </c>
      <c r="J19" s="228">
        <f t="shared" si="11"/>
        <v>10728</v>
      </c>
      <c r="K19" s="228">
        <v>0</v>
      </c>
      <c r="L19" s="228">
        <v>130.80000000000001</v>
      </c>
      <c r="M19" s="228">
        <v>10858.8</v>
      </c>
    </row>
    <row r="20" spans="1:13" ht="15" customHeight="1" x14ac:dyDescent="0.2">
      <c r="A20" s="144" t="s">
        <v>378</v>
      </c>
      <c r="B20" s="145"/>
      <c r="C20" s="39"/>
      <c r="D20" s="39"/>
      <c r="E20" s="40"/>
      <c r="F20" s="228">
        <f t="shared" si="10"/>
        <v>15683</v>
      </c>
      <c r="G20" s="228">
        <v>0</v>
      </c>
      <c r="H20" s="228">
        <v>0</v>
      </c>
      <c r="I20" s="228">
        <v>15683</v>
      </c>
      <c r="J20" s="228">
        <f t="shared" si="11"/>
        <v>15683</v>
      </c>
      <c r="K20" s="228">
        <v>0</v>
      </c>
      <c r="L20" s="228">
        <v>0</v>
      </c>
      <c r="M20" s="228">
        <v>15683</v>
      </c>
    </row>
    <row r="21" spans="1:13" s="44" customFormat="1" ht="15" customHeight="1" x14ac:dyDescent="0.2">
      <c r="A21" s="233"/>
      <c r="B21" s="146"/>
      <c r="C21" s="147" t="s">
        <v>379</v>
      </c>
      <c r="D21" s="46"/>
      <c r="E21" s="47"/>
      <c r="F21" s="230">
        <f>F22+F24</f>
        <v>5634.0833080000002</v>
      </c>
      <c r="G21" s="230">
        <f t="shared" ref="G21:I21" si="12">G22+G24</f>
        <v>0</v>
      </c>
      <c r="H21" s="230">
        <f t="shared" si="12"/>
        <v>-1.8</v>
      </c>
      <c r="I21" s="230">
        <f t="shared" si="12"/>
        <v>5632.283308</v>
      </c>
      <c r="J21" s="230">
        <f>J22+J24</f>
        <v>5494.7909920000002</v>
      </c>
      <c r="K21" s="230">
        <f t="shared" ref="K21:M21" si="13">K22+K24</f>
        <v>0</v>
      </c>
      <c r="L21" s="230">
        <f t="shared" si="13"/>
        <v>-1.8</v>
      </c>
      <c r="M21" s="230">
        <f t="shared" si="13"/>
        <v>5492.990992</v>
      </c>
    </row>
    <row r="22" spans="1:13" s="44" customFormat="1" ht="15" customHeight="1" x14ac:dyDescent="0.2">
      <c r="A22" s="234"/>
      <c r="B22" s="143" t="s">
        <v>380</v>
      </c>
      <c r="C22" s="42"/>
      <c r="D22" s="48"/>
      <c r="E22" s="43"/>
      <c r="F22" s="230">
        <f>F23</f>
        <v>4761.7328260000004</v>
      </c>
      <c r="G22" s="230">
        <f t="shared" ref="G22:I22" si="14">G23</f>
        <v>0</v>
      </c>
      <c r="H22" s="230">
        <f t="shared" si="14"/>
        <v>0</v>
      </c>
      <c r="I22" s="230">
        <f t="shared" si="14"/>
        <v>4761.7328260000004</v>
      </c>
      <c r="J22" s="230">
        <f>J23</f>
        <v>4687.1581059999999</v>
      </c>
      <c r="K22" s="230">
        <f t="shared" ref="K22:M22" si="15">K23</f>
        <v>0</v>
      </c>
      <c r="L22" s="230">
        <f t="shared" si="15"/>
        <v>0</v>
      </c>
      <c r="M22" s="230">
        <f t="shared" si="15"/>
        <v>4687.1581059999999</v>
      </c>
    </row>
    <row r="23" spans="1:13" s="49" customFormat="1" ht="15" customHeight="1" x14ac:dyDescent="0.2">
      <c r="A23" s="227" t="s">
        <v>381</v>
      </c>
      <c r="B23" s="39"/>
      <c r="C23" s="39"/>
      <c r="D23" s="39"/>
      <c r="E23" s="40"/>
      <c r="F23" s="228">
        <f>I23-H23-G23</f>
        <v>4761.7328260000004</v>
      </c>
      <c r="G23" s="228">
        <v>0</v>
      </c>
      <c r="H23" s="228">
        <v>0</v>
      </c>
      <c r="I23" s="228">
        <v>4761.7328260000004</v>
      </c>
      <c r="J23" s="228">
        <f>M23-L23-K23</f>
        <v>4687.1581059999999</v>
      </c>
      <c r="K23" s="228">
        <v>0</v>
      </c>
      <c r="L23" s="228">
        <v>0</v>
      </c>
      <c r="M23" s="228">
        <v>4687.1581059999999</v>
      </c>
    </row>
    <row r="24" spans="1:13" s="44" customFormat="1" ht="15" customHeight="1" x14ac:dyDescent="0.2">
      <c r="A24" s="136"/>
      <c r="B24" s="143" t="s">
        <v>382</v>
      </c>
      <c r="C24" s="50"/>
      <c r="D24" s="48"/>
      <c r="E24" s="43"/>
      <c r="F24" s="230">
        <f>F25+F26</f>
        <v>872.35048200000006</v>
      </c>
      <c r="G24" s="230">
        <f t="shared" ref="G24:I24" si="16">G25+G26</f>
        <v>0</v>
      </c>
      <c r="H24" s="230">
        <f t="shared" si="16"/>
        <v>-1.8</v>
      </c>
      <c r="I24" s="230">
        <f t="shared" si="16"/>
        <v>870.5504820000001</v>
      </c>
      <c r="J24" s="230">
        <f>J25+J26</f>
        <v>807.63288599999998</v>
      </c>
      <c r="K24" s="230">
        <f t="shared" ref="K24:M24" si="17">K25+K26</f>
        <v>0</v>
      </c>
      <c r="L24" s="230">
        <f t="shared" si="17"/>
        <v>-1.8</v>
      </c>
      <c r="M24" s="230">
        <f t="shared" si="17"/>
        <v>805.83288600000003</v>
      </c>
    </row>
    <row r="25" spans="1:13" s="49" customFormat="1" ht="15" customHeight="1" x14ac:dyDescent="0.2">
      <c r="A25" s="227" t="s">
        <v>383</v>
      </c>
      <c r="B25" s="39"/>
      <c r="C25" s="39"/>
      <c r="D25" s="39"/>
      <c r="E25" s="40"/>
      <c r="F25" s="228">
        <f t="shared" ref="F25:F26" si="18">I25-H25-G25</f>
        <v>794.10703599999999</v>
      </c>
      <c r="G25" s="228">
        <v>0</v>
      </c>
      <c r="H25" s="228">
        <v>-1.8</v>
      </c>
      <c r="I25" s="228">
        <v>792.30703600000004</v>
      </c>
      <c r="J25" s="228">
        <f t="shared" ref="J25:J26" si="19">M25-L25-K25</f>
        <v>759.67149199999994</v>
      </c>
      <c r="K25" s="228">
        <v>0</v>
      </c>
      <c r="L25" s="228">
        <v>-1.8</v>
      </c>
      <c r="M25" s="228">
        <v>757.87149199999999</v>
      </c>
    </row>
    <row r="26" spans="1:13" s="49" customFormat="1" ht="15" customHeight="1" x14ac:dyDescent="0.2">
      <c r="A26" s="144" t="s">
        <v>384</v>
      </c>
      <c r="B26" s="145"/>
      <c r="C26" s="145"/>
      <c r="D26" s="145"/>
      <c r="E26" s="148"/>
      <c r="F26" s="235">
        <f t="shared" si="18"/>
        <v>78.243446000000006</v>
      </c>
      <c r="G26" s="228">
        <v>0</v>
      </c>
      <c r="H26" s="235">
        <v>0</v>
      </c>
      <c r="I26" s="235">
        <v>78.243446000000006</v>
      </c>
      <c r="J26" s="235">
        <f t="shared" si="19"/>
        <v>47.961393999999999</v>
      </c>
      <c r="K26" s="228">
        <v>0</v>
      </c>
      <c r="L26" s="235">
        <v>0</v>
      </c>
      <c r="M26" s="235">
        <v>47.961393999999999</v>
      </c>
    </row>
    <row r="27" spans="1:13" s="31" customFormat="1" ht="18" customHeight="1" x14ac:dyDescent="0.2">
      <c r="A27" s="28"/>
      <c r="B27" s="158"/>
      <c r="C27" s="159"/>
      <c r="D27" s="29" t="s">
        <v>385</v>
      </c>
      <c r="E27" s="51"/>
      <c r="F27" s="142">
        <f>F28+F53</f>
        <v>75550.141277000002</v>
      </c>
      <c r="G27" s="142">
        <f t="shared" ref="G27:I27" si="20">G28+G53</f>
        <v>0</v>
      </c>
      <c r="H27" s="142">
        <f t="shared" si="20"/>
        <v>483.93099999999998</v>
      </c>
      <c r="I27" s="142">
        <f t="shared" si="20"/>
        <v>76034.072276999999</v>
      </c>
      <c r="J27" s="142">
        <f>J28+J53</f>
        <v>59486.162049000006</v>
      </c>
      <c r="K27" s="142">
        <f t="shared" ref="K27:M27" si="21">K28+K53</f>
        <v>28.9</v>
      </c>
      <c r="L27" s="142">
        <f t="shared" si="21"/>
        <v>483.93099999999998</v>
      </c>
      <c r="M27" s="142">
        <f t="shared" si="21"/>
        <v>59998.993048999997</v>
      </c>
    </row>
    <row r="28" spans="1:13" s="34" customFormat="1" ht="15" customHeight="1" x14ac:dyDescent="0.2">
      <c r="A28" s="137"/>
      <c r="B28" s="224" t="s">
        <v>386</v>
      </c>
      <c r="C28" s="52"/>
      <c r="D28" s="52"/>
      <c r="E28" s="33"/>
      <c r="F28" s="225">
        <f>F29+F30+F31+F32+F36+F38</f>
        <v>74987.133742000005</v>
      </c>
      <c r="G28" s="225">
        <f t="shared" ref="G28:I28" si="22">G29+G30+G31+G32+G36+G38</f>
        <v>0</v>
      </c>
      <c r="H28" s="225">
        <f t="shared" si="22"/>
        <v>462.71499999999997</v>
      </c>
      <c r="I28" s="225">
        <f t="shared" si="22"/>
        <v>75449.848742000002</v>
      </c>
      <c r="J28" s="225">
        <f>J29+J30+J31+J32+J36+J38</f>
        <v>58923.206506000002</v>
      </c>
      <c r="K28" s="225">
        <f t="shared" ref="K28:M28" si="23">K29+K30+K31+K32+K36+K38</f>
        <v>28.9</v>
      </c>
      <c r="L28" s="225">
        <f t="shared" si="23"/>
        <v>462.71499999999997</v>
      </c>
      <c r="M28" s="225">
        <f t="shared" si="23"/>
        <v>59414.821506</v>
      </c>
    </row>
    <row r="29" spans="1:13" ht="15" customHeight="1" x14ac:dyDescent="0.2">
      <c r="A29" s="236" t="s">
        <v>387</v>
      </c>
      <c r="B29" s="53"/>
      <c r="C29" s="53"/>
      <c r="D29" s="53"/>
      <c r="E29" s="54"/>
      <c r="F29" s="237">
        <f t="shared" ref="F29:F31" si="24">I29-H29-G29</f>
        <v>899.46098600000005</v>
      </c>
      <c r="G29" s="237">
        <v>0</v>
      </c>
      <c r="H29" s="237">
        <v>466.21499999999997</v>
      </c>
      <c r="I29" s="237">
        <v>1365.675986</v>
      </c>
      <c r="J29" s="237">
        <f t="shared" ref="J29:J31" si="25">M29-L29-K29</f>
        <v>899.59430800000018</v>
      </c>
      <c r="K29" s="237">
        <v>0</v>
      </c>
      <c r="L29" s="237">
        <v>466.21499999999997</v>
      </c>
      <c r="M29" s="237">
        <v>1365.8093080000001</v>
      </c>
    </row>
    <row r="30" spans="1:13" ht="15" customHeight="1" x14ac:dyDescent="0.2">
      <c r="A30" s="236" t="s">
        <v>388</v>
      </c>
      <c r="B30" s="53"/>
      <c r="C30" s="53"/>
      <c r="D30" s="53"/>
      <c r="E30" s="54"/>
      <c r="F30" s="237">
        <f t="shared" si="24"/>
        <v>450.08587599999998</v>
      </c>
      <c r="G30" s="237">
        <v>0</v>
      </c>
      <c r="H30" s="237">
        <v>0</v>
      </c>
      <c r="I30" s="237">
        <v>450.08587599999998</v>
      </c>
      <c r="J30" s="237">
        <f t="shared" si="25"/>
        <v>450.08587599999998</v>
      </c>
      <c r="K30" s="237">
        <v>0</v>
      </c>
      <c r="L30" s="237">
        <v>0</v>
      </c>
      <c r="M30" s="237">
        <v>450.08587599999998</v>
      </c>
    </row>
    <row r="31" spans="1:13" ht="15" customHeight="1" x14ac:dyDescent="0.2">
      <c r="A31" s="236" t="s">
        <v>389</v>
      </c>
      <c r="B31" s="53"/>
      <c r="C31" s="53"/>
      <c r="D31" s="53"/>
      <c r="E31" s="54"/>
      <c r="F31" s="237">
        <f t="shared" si="24"/>
        <v>8457.2588240000005</v>
      </c>
      <c r="G31" s="237">
        <v>0</v>
      </c>
      <c r="H31" s="237">
        <v>0</v>
      </c>
      <c r="I31" s="237">
        <v>8457.2588240000005</v>
      </c>
      <c r="J31" s="237">
        <f t="shared" si="25"/>
        <v>8692.6961599999995</v>
      </c>
      <c r="K31" s="237">
        <v>3.9</v>
      </c>
      <c r="L31" s="237">
        <v>0</v>
      </c>
      <c r="M31" s="237">
        <v>8696.5961599999991</v>
      </c>
    </row>
    <row r="32" spans="1:13" ht="15" customHeight="1" x14ac:dyDescent="0.2">
      <c r="A32" s="236" t="s">
        <v>390</v>
      </c>
      <c r="B32" s="53"/>
      <c r="C32" s="149"/>
      <c r="D32" s="53"/>
      <c r="E32" s="54"/>
      <c r="F32" s="237">
        <f>SUM(F33:F35)</f>
        <v>11765.554123</v>
      </c>
      <c r="G32" s="237">
        <f t="shared" ref="G32:I32" si="26">SUM(G33:G35)</f>
        <v>0</v>
      </c>
      <c r="H32" s="237">
        <f t="shared" si="26"/>
        <v>0</v>
      </c>
      <c r="I32" s="237">
        <f t="shared" si="26"/>
        <v>11765.554123</v>
      </c>
      <c r="J32" s="237">
        <f>SUM(J33:J35)</f>
        <v>10034.905906</v>
      </c>
      <c r="K32" s="237">
        <f t="shared" ref="K32:M32" si="27">SUM(K33:K35)</f>
        <v>2.2999999999999998</v>
      </c>
      <c r="L32" s="237">
        <f t="shared" si="27"/>
        <v>0</v>
      </c>
      <c r="M32" s="237">
        <f t="shared" si="27"/>
        <v>10037.205905999999</v>
      </c>
    </row>
    <row r="33" spans="1:13" ht="15" customHeight="1" x14ac:dyDescent="0.2">
      <c r="A33" s="238" t="s">
        <v>391</v>
      </c>
      <c r="B33" s="150"/>
      <c r="C33" s="151"/>
      <c r="D33" s="152" t="s">
        <v>392</v>
      </c>
      <c r="E33" s="55"/>
      <c r="F33" s="228">
        <f t="shared" ref="F33:F36" si="28">I33-H33-G33</f>
        <v>1600</v>
      </c>
      <c r="G33" s="228">
        <v>0</v>
      </c>
      <c r="H33" s="228">
        <v>0</v>
      </c>
      <c r="I33" s="228">
        <v>1600</v>
      </c>
      <c r="J33" s="228">
        <f t="shared" ref="J33:J36" si="29">M33-L33-K33</f>
        <v>1600</v>
      </c>
      <c r="K33" s="228">
        <v>0</v>
      </c>
      <c r="L33" s="228">
        <v>0</v>
      </c>
      <c r="M33" s="228">
        <v>1600</v>
      </c>
    </row>
    <row r="34" spans="1:13" ht="15" customHeight="1" x14ac:dyDescent="0.2">
      <c r="A34" s="138"/>
      <c r="B34" s="56"/>
      <c r="C34" s="192"/>
      <c r="D34" s="153" t="s">
        <v>502</v>
      </c>
      <c r="E34" s="57"/>
      <c r="F34" s="228">
        <f t="shared" si="28"/>
        <v>2137.9636770000002</v>
      </c>
      <c r="G34" s="228">
        <v>0</v>
      </c>
      <c r="H34" s="228">
        <v>0</v>
      </c>
      <c r="I34" s="228">
        <v>2137.9636770000002</v>
      </c>
      <c r="J34" s="228">
        <f t="shared" si="29"/>
        <v>417.46136999999999</v>
      </c>
      <c r="K34" s="228">
        <v>2.2999999999999998</v>
      </c>
      <c r="L34" s="228">
        <v>0</v>
      </c>
      <c r="M34" s="228">
        <v>419.76137</v>
      </c>
    </row>
    <row r="35" spans="1:13" ht="15" customHeight="1" x14ac:dyDescent="0.2">
      <c r="A35" s="239"/>
      <c r="B35" s="154"/>
      <c r="C35" s="240"/>
      <c r="D35" s="153" t="s">
        <v>503</v>
      </c>
      <c r="E35" s="57"/>
      <c r="F35" s="241">
        <f t="shared" si="28"/>
        <v>8027.5904460000002</v>
      </c>
      <c r="G35" s="228">
        <v>0</v>
      </c>
      <c r="H35" s="228">
        <v>0</v>
      </c>
      <c r="I35" s="228">
        <v>8027.5904460000002</v>
      </c>
      <c r="J35" s="241">
        <f t="shared" si="29"/>
        <v>8017.444536</v>
      </c>
      <c r="K35" s="228">
        <v>0</v>
      </c>
      <c r="L35" s="228">
        <v>0</v>
      </c>
      <c r="M35" s="228">
        <v>8017.444536</v>
      </c>
    </row>
    <row r="36" spans="1:13" s="34" customFormat="1" ht="15" customHeight="1" x14ac:dyDescent="0.2">
      <c r="A36" s="58" t="s">
        <v>393</v>
      </c>
      <c r="B36" s="59"/>
      <c r="C36" s="59"/>
      <c r="D36" s="59"/>
      <c r="E36" s="60"/>
      <c r="F36" s="242">
        <f t="shared" si="28"/>
        <v>6499.6273060000003</v>
      </c>
      <c r="G36" s="243">
        <v>0</v>
      </c>
      <c r="H36" s="244">
        <v>0</v>
      </c>
      <c r="I36" s="225">
        <f>4099.627306+2400</f>
        <v>6499.6273060000003</v>
      </c>
      <c r="J36" s="242">
        <f t="shared" si="29"/>
        <v>6510.7372540000006</v>
      </c>
      <c r="K36" s="243">
        <v>0.7</v>
      </c>
      <c r="L36" s="244">
        <v>0</v>
      </c>
      <c r="M36" s="225">
        <f>4111.437254+2400</f>
        <v>6511.4372540000004</v>
      </c>
    </row>
    <row r="37" spans="1:13" ht="15" customHeight="1" x14ac:dyDescent="0.2">
      <c r="A37" s="239"/>
      <c r="B37" s="155" t="s">
        <v>394</v>
      </c>
      <c r="C37" s="39"/>
      <c r="D37" s="39"/>
      <c r="E37" s="57"/>
      <c r="F37" s="228">
        <f>I37-H37-G37</f>
        <v>2400</v>
      </c>
      <c r="G37" s="228">
        <v>0</v>
      </c>
      <c r="H37" s="228">
        <v>0</v>
      </c>
      <c r="I37" s="228">
        <v>2400</v>
      </c>
      <c r="J37" s="228">
        <f>M37-L37-K37</f>
        <v>2400</v>
      </c>
      <c r="K37" s="228">
        <v>0</v>
      </c>
      <c r="L37" s="228">
        <v>0</v>
      </c>
      <c r="M37" s="228">
        <v>2400</v>
      </c>
    </row>
    <row r="38" spans="1:13" ht="15" customHeight="1" x14ac:dyDescent="0.2">
      <c r="A38" s="61" t="s">
        <v>395</v>
      </c>
      <c r="B38" s="53"/>
      <c r="C38" s="53"/>
      <c r="D38" s="53"/>
      <c r="E38" s="54"/>
      <c r="F38" s="237">
        <f>F39+F40+F41+F42+F43+F44+F47+F51+F52</f>
        <v>46915.146627000002</v>
      </c>
      <c r="G38" s="237">
        <f t="shared" ref="G38:I38" si="30">G39+G40+G41+G42+G43+G44+G47+G51+G52</f>
        <v>0</v>
      </c>
      <c r="H38" s="237">
        <f t="shared" si="30"/>
        <v>-3.5</v>
      </c>
      <c r="I38" s="237">
        <f t="shared" si="30"/>
        <v>46911.646627000002</v>
      </c>
      <c r="J38" s="237">
        <f>J39+J40+J41+J42+J43+J44+J47+J51+J52</f>
        <v>32335.187002000002</v>
      </c>
      <c r="K38" s="237">
        <f t="shared" ref="K38:M38" si="31">K39+K40+K41+K42+K43+K44+K47+K51+K52</f>
        <v>22</v>
      </c>
      <c r="L38" s="237">
        <f t="shared" si="31"/>
        <v>-3.5</v>
      </c>
      <c r="M38" s="237">
        <f t="shared" si="31"/>
        <v>32353.687002000002</v>
      </c>
    </row>
    <row r="39" spans="1:13" ht="15" customHeight="1" x14ac:dyDescent="0.2">
      <c r="A39" s="239"/>
      <c r="B39" s="156" t="s">
        <v>396</v>
      </c>
      <c r="C39" s="39"/>
      <c r="D39" s="39"/>
      <c r="E39" s="40"/>
      <c r="F39" s="228">
        <f t="shared" ref="F39:F43" si="32">I39-H39-G39</f>
        <v>2069.8510000000001</v>
      </c>
      <c r="G39" s="228">
        <v>0</v>
      </c>
      <c r="H39" s="228">
        <v>0</v>
      </c>
      <c r="I39" s="228">
        <v>2069.8510000000001</v>
      </c>
      <c r="J39" s="228">
        <f t="shared" ref="J39:J43" si="33">M39-L39-K39</f>
        <v>2069.8510000000001</v>
      </c>
      <c r="K39" s="228">
        <v>0</v>
      </c>
      <c r="L39" s="228">
        <v>0</v>
      </c>
      <c r="M39" s="228">
        <v>2069.8510000000001</v>
      </c>
    </row>
    <row r="40" spans="1:13" ht="15" customHeight="1" x14ac:dyDescent="0.2">
      <c r="A40" s="139"/>
      <c r="B40" s="245" t="s">
        <v>397</v>
      </c>
      <c r="C40" s="39"/>
      <c r="D40" s="39"/>
      <c r="E40" s="40"/>
      <c r="F40" s="228">
        <f t="shared" si="32"/>
        <v>3610.0129470000002</v>
      </c>
      <c r="G40" s="228">
        <v>0</v>
      </c>
      <c r="H40" s="228">
        <v>0</v>
      </c>
      <c r="I40" s="228">
        <v>3610.0129470000002</v>
      </c>
      <c r="J40" s="228">
        <f t="shared" si="33"/>
        <v>3610.0129470000002</v>
      </c>
      <c r="K40" s="228">
        <v>0</v>
      </c>
      <c r="L40" s="228">
        <v>0</v>
      </c>
      <c r="M40" s="228">
        <v>3610.0129470000002</v>
      </c>
    </row>
    <row r="41" spans="1:13" ht="15" customHeight="1" x14ac:dyDescent="0.2">
      <c r="A41" s="239"/>
      <c r="B41" s="156" t="s">
        <v>398</v>
      </c>
      <c r="C41" s="39"/>
      <c r="D41" s="39"/>
      <c r="E41" s="40"/>
      <c r="F41" s="228">
        <f t="shared" si="32"/>
        <v>6356.4532829999998</v>
      </c>
      <c r="G41" s="228">
        <v>0</v>
      </c>
      <c r="H41" s="228">
        <v>0</v>
      </c>
      <c r="I41" s="228">
        <v>6356.4532829999998</v>
      </c>
      <c r="J41" s="228">
        <f t="shared" si="33"/>
        <v>6353.1339090000001</v>
      </c>
      <c r="K41" s="228">
        <v>0</v>
      </c>
      <c r="L41" s="228">
        <v>0</v>
      </c>
      <c r="M41" s="228">
        <v>6353.1339090000001</v>
      </c>
    </row>
    <row r="42" spans="1:13" ht="15" customHeight="1" x14ac:dyDescent="0.2">
      <c r="A42" s="239"/>
      <c r="B42" s="156" t="s">
        <v>399</v>
      </c>
      <c r="C42" s="39"/>
      <c r="D42" s="39"/>
      <c r="E42" s="40"/>
      <c r="F42" s="228">
        <f t="shared" si="32"/>
        <v>0</v>
      </c>
      <c r="G42" s="228">
        <v>0</v>
      </c>
      <c r="H42" s="228">
        <v>0</v>
      </c>
      <c r="I42" s="228">
        <v>0</v>
      </c>
      <c r="J42" s="228">
        <f t="shared" si="33"/>
        <v>0</v>
      </c>
      <c r="K42" s="228">
        <v>0</v>
      </c>
      <c r="L42" s="228">
        <v>0</v>
      </c>
      <c r="M42" s="228">
        <v>0</v>
      </c>
    </row>
    <row r="43" spans="1:13" ht="15" customHeight="1" x14ac:dyDescent="0.2">
      <c r="A43" s="139"/>
      <c r="B43" s="406" t="s">
        <v>400</v>
      </c>
      <c r="C43" s="406"/>
      <c r="D43" s="406"/>
      <c r="E43" s="407"/>
      <c r="F43" s="228">
        <f t="shared" si="32"/>
        <v>557.66725599999995</v>
      </c>
      <c r="G43" s="228">
        <v>0</v>
      </c>
      <c r="H43" s="228">
        <v>0</v>
      </c>
      <c r="I43" s="228">
        <v>557.66725599999995</v>
      </c>
      <c r="J43" s="228">
        <f t="shared" si="33"/>
        <v>555.87134900000001</v>
      </c>
      <c r="K43" s="228">
        <v>0</v>
      </c>
      <c r="L43" s="228">
        <v>0</v>
      </c>
      <c r="M43" s="228">
        <v>555.87134900000001</v>
      </c>
    </row>
    <row r="44" spans="1:13" ht="15" customHeight="1" x14ac:dyDescent="0.2">
      <c r="A44" s="246"/>
      <c r="B44" s="156" t="s">
        <v>401</v>
      </c>
      <c r="C44" s="39"/>
      <c r="D44" s="39"/>
      <c r="E44" s="40"/>
      <c r="F44" s="228">
        <f>F45+F46</f>
        <v>21358.152956999998</v>
      </c>
      <c r="G44" s="228">
        <f t="shared" ref="G44:I44" si="34">G45+G46</f>
        <v>0</v>
      </c>
      <c r="H44" s="228">
        <f t="shared" si="34"/>
        <v>-3.5</v>
      </c>
      <c r="I44" s="228">
        <f t="shared" si="34"/>
        <v>21354.652956999998</v>
      </c>
      <c r="J44" s="228">
        <f>J45+J46</f>
        <v>14201.123883000002</v>
      </c>
      <c r="K44" s="228">
        <f t="shared" ref="K44:M44" si="35">K45+K46</f>
        <v>8.5</v>
      </c>
      <c r="L44" s="228">
        <f t="shared" si="35"/>
        <v>-3.5</v>
      </c>
      <c r="M44" s="228">
        <f t="shared" si="35"/>
        <v>14206.123883</v>
      </c>
    </row>
    <row r="45" spans="1:13" ht="15" customHeight="1" x14ac:dyDescent="0.2">
      <c r="A45" s="238" t="s">
        <v>391</v>
      </c>
      <c r="B45" s="154"/>
      <c r="C45" s="192"/>
      <c r="D45" s="153" t="s">
        <v>402</v>
      </c>
      <c r="E45" s="57"/>
      <c r="F45" s="228">
        <f t="shared" ref="F45:F46" si="36">I45-H45-G45</f>
        <v>2872.6136080000001</v>
      </c>
      <c r="G45" s="228">
        <v>0</v>
      </c>
      <c r="H45" s="228">
        <v>0</v>
      </c>
      <c r="I45" s="228">
        <v>2872.6136080000001</v>
      </c>
      <c r="J45" s="228">
        <f t="shared" ref="J45:J46" si="37">M45-L45-K45</f>
        <v>477.92017300000003</v>
      </c>
      <c r="K45" s="228">
        <v>3.2</v>
      </c>
      <c r="L45" s="228">
        <v>0</v>
      </c>
      <c r="M45" s="228">
        <v>481.12017300000002</v>
      </c>
    </row>
    <row r="46" spans="1:13" ht="15" customHeight="1" x14ac:dyDescent="0.2">
      <c r="A46" s="238"/>
      <c r="B46" s="154"/>
      <c r="C46" s="192"/>
      <c r="D46" s="153" t="s">
        <v>418</v>
      </c>
      <c r="E46" s="57"/>
      <c r="F46" s="228">
        <f t="shared" si="36"/>
        <v>18485.539348999999</v>
      </c>
      <c r="G46" s="228">
        <v>0</v>
      </c>
      <c r="H46" s="228">
        <v>-3.5</v>
      </c>
      <c r="I46" s="228">
        <v>18482.039348999999</v>
      </c>
      <c r="J46" s="228">
        <f t="shared" si="37"/>
        <v>13723.203710000002</v>
      </c>
      <c r="K46" s="228">
        <v>5.3</v>
      </c>
      <c r="L46" s="228">
        <v>-3.5</v>
      </c>
      <c r="M46" s="228">
        <v>13725.003710000001</v>
      </c>
    </row>
    <row r="47" spans="1:13" ht="15" customHeight="1" x14ac:dyDescent="0.2">
      <c r="A47" s="238"/>
      <c r="B47" s="154" t="s">
        <v>403</v>
      </c>
      <c r="C47" s="192"/>
      <c r="D47" s="153"/>
      <c r="E47" s="57"/>
      <c r="F47" s="228">
        <f>SUM(F48:F50)</f>
        <v>12362.375958000001</v>
      </c>
      <c r="G47" s="228">
        <f t="shared" ref="G47:I47" si="38">SUM(G48:G50)</f>
        <v>0</v>
      </c>
      <c r="H47" s="228">
        <f t="shared" si="38"/>
        <v>0</v>
      </c>
      <c r="I47" s="228">
        <f t="shared" si="38"/>
        <v>12362.375958000001</v>
      </c>
      <c r="J47" s="228">
        <f>SUM(J48:J50)</f>
        <v>4944.5606879999996</v>
      </c>
      <c r="K47" s="228">
        <f t="shared" ref="K47:M47" si="39">SUM(K48:K50)</f>
        <v>13.5</v>
      </c>
      <c r="L47" s="228">
        <f t="shared" si="39"/>
        <v>0</v>
      </c>
      <c r="M47" s="228">
        <f t="shared" si="39"/>
        <v>4958.0606879999996</v>
      </c>
    </row>
    <row r="48" spans="1:13" ht="15" customHeight="1" x14ac:dyDescent="0.2">
      <c r="A48" s="239" t="s">
        <v>391</v>
      </c>
      <c r="B48" s="156"/>
      <c r="C48" s="39"/>
      <c r="D48" s="39" t="s">
        <v>402</v>
      </c>
      <c r="E48" s="40"/>
      <c r="F48" s="228">
        <f t="shared" ref="F48:F50" si="40">I48-H48-G48</f>
        <v>8757.0540970000002</v>
      </c>
      <c r="G48" s="228">
        <v>0</v>
      </c>
      <c r="H48" s="228">
        <v>0</v>
      </c>
      <c r="I48" s="228">
        <v>8757.0540970000002</v>
      </c>
      <c r="J48" s="228">
        <f t="shared" ref="J48:J50" si="41">M48-L48-K48</f>
        <v>1885.802013</v>
      </c>
      <c r="K48" s="228">
        <v>9.5</v>
      </c>
      <c r="L48" s="228">
        <v>0</v>
      </c>
      <c r="M48" s="228">
        <v>1895.302013</v>
      </c>
    </row>
    <row r="49" spans="1:13" ht="15" customHeight="1" x14ac:dyDescent="0.2">
      <c r="A49" s="138"/>
      <c r="B49" s="56"/>
      <c r="C49" s="62"/>
      <c r="D49" s="153" t="s">
        <v>404</v>
      </c>
      <c r="E49" s="57"/>
      <c r="F49" s="228">
        <f t="shared" si="40"/>
        <v>1250</v>
      </c>
      <c r="G49" s="228">
        <v>0</v>
      </c>
      <c r="H49" s="228">
        <v>0</v>
      </c>
      <c r="I49" s="228">
        <v>1250</v>
      </c>
      <c r="J49" s="228">
        <f t="shared" si="41"/>
        <v>1250.002219</v>
      </c>
      <c r="K49" s="228">
        <v>0</v>
      </c>
      <c r="L49" s="228">
        <v>0</v>
      </c>
      <c r="M49" s="228">
        <v>1250.002219</v>
      </c>
    </row>
    <row r="50" spans="1:13" ht="15" customHeight="1" x14ac:dyDescent="0.2">
      <c r="A50" s="138"/>
      <c r="B50" s="56"/>
      <c r="C50" s="62"/>
      <c r="D50" s="153" t="s">
        <v>419</v>
      </c>
      <c r="E50" s="57"/>
      <c r="F50" s="228">
        <f t="shared" si="40"/>
        <v>2355.3218609999999</v>
      </c>
      <c r="G50" s="228">
        <v>0</v>
      </c>
      <c r="H50" s="228">
        <v>0</v>
      </c>
      <c r="I50" s="228">
        <v>2355.3218609999999</v>
      </c>
      <c r="J50" s="228">
        <f t="shared" si="41"/>
        <v>1808.7564560000001</v>
      </c>
      <c r="K50" s="228">
        <v>4</v>
      </c>
      <c r="L50" s="228">
        <v>0</v>
      </c>
      <c r="M50" s="228">
        <v>1812.7564560000001</v>
      </c>
    </row>
    <row r="51" spans="1:13" ht="15" customHeight="1" x14ac:dyDescent="0.2">
      <c r="A51" s="247"/>
      <c r="B51" s="154" t="s">
        <v>405</v>
      </c>
      <c r="C51" s="157"/>
      <c r="D51" s="153"/>
      <c r="E51" s="57"/>
      <c r="F51" s="228">
        <f>I51-H51-G51</f>
        <v>600</v>
      </c>
      <c r="G51" s="228">
        <v>0</v>
      </c>
      <c r="H51" s="228">
        <v>0</v>
      </c>
      <c r="I51" s="228">
        <v>600</v>
      </c>
      <c r="J51" s="228">
        <f>M51-L51-K51</f>
        <v>600</v>
      </c>
      <c r="K51" s="228">
        <v>0</v>
      </c>
      <c r="L51" s="228">
        <v>0</v>
      </c>
      <c r="M51" s="228">
        <v>600</v>
      </c>
    </row>
    <row r="52" spans="1:13" ht="15" customHeight="1" x14ac:dyDescent="0.2">
      <c r="A52" s="239"/>
      <c r="B52" s="245" t="s">
        <v>406</v>
      </c>
      <c r="C52" s="39"/>
      <c r="D52" s="39"/>
      <c r="E52" s="40"/>
      <c r="F52" s="228">
        <f>I52-H52-G52</f>
        <v>0.63322599999999996</v>
      </c>
      <c r="G52" s="228">
        <v>0</v>
      </c>
      <c r="H52" s="228">
        <v>0</v>
      </c>
      <c r="I52" s="228">
        <v>0.63322599999999996</v>
      </c>
      <c r="J52" s="228">
        <f>M52-L52-K52</f>
        <v>0.63322599999999996</v>
      </c>
      <c r="K52" s="228">
        <v>0</v>
      </c>
      <c r="L52" s="228">
        <v>0</v>
      </c>
      <c r="M52" s="228">
        <v>0.63322599999999996</v>
      </c>
    </row>
    <row r="53" spans="1:13" s="34" customFormat="1" ht="15" customHeight="1" x14ac:dyDescent="0.2">
      <c r="A53" s="137"/>
      <c r="B53" s="224" t="s">
        <v>407</v>
      </c>
      <c r="C53" s="52"/>
      <c r="D53" s="52"/>
      <c r="E53" s="33"/>
      <c r="F53" s="225">
        <f>SUM(F54:F56)</f>
        <v>563.00753499999996</v>
      </c>
      <c r="G53" s="225">
        <f t="shared" ref="G53:I53" si="42">SUM(G54:G56)</f>
        <v>0</v>
      </c>
      <c r="H53" s="225">
        <f t="shared" si="42"/>
        <v>21.216000000000001</v>
      </c>
      <c r="I53" s="225">
        <f t="shared" si="42"/>
        <v>584.22353499999997</v>
      </c>
      <c r="J53" s="225">
        <f>SUM(J54:J56)</f>
        <v>562.95554300000003</v>
      </c>
      <c r="K53" s="225">
        <f t="shared" ref="K53:M53" si="43">SUM(K54:K56)</f>
        <v>0</v>
      </c>
      <c r="L53" s="225">
        <f t="shared" si="43"/>
        <v>21.216000000000001</v>
      </c>
      <c r="M53" s="225">
        <f t="shared" si="43"/>
        <v>584.17154300000004</v>
      </c>
    </row>
    <row r="54" spans="1:13" ht="15" customHeight="1" x14ac:dyDescent="0.2">
      <c r="A54" s="239" t="s">
        <v>408</v>
      </c>
      <c r="B54" s="156"/>
      <c r="C54" s="39"/>
      <c r="D54" s="39"/>
      <c r="E54" s="40"/>
      <c r="F54" s="228">
        <f t="shared" ref="F54:F56" si="44">I54-H54-G54</f>
        <v>25</v>
      </c>
      <c r="G54" s="228">
        <v>0</v>
      </c>
      <c r="H54" s="228">
        <v>0</v>
      </c>
      <c r="I54" s="228">
        <v>25</v>
      </c>
      <c r="J54" s="228">
        <f t="shared" ref="J54:J56" si="45">M54-L54-K54</f>
        <v>25</v>
      </c>
      <c r="K54" s="228">
        <v>0</v>
      </c>
      <c r="L54" s="228">
        <v>0</v>
      </c>
      <c r="M54" s="228">
        <v>25</v>
      </c>
    </row>
    <row r="55" spans="1:13" ht="15" customHeight="1" x14ac:dyDescent="0.2">
      <c r="A55" s="239" t="s">
        <v>409</v>
      </c>
      <c r="B55" s="156"/>
      <c r="C55" s="39"/>
      <c r="D55" s="39"/>
      <c r="E55" s="40"/>
      <c r="F55" s="228">
        <f t="shared" si="44"/>
        <v>538.00753499999996</v>
      </c>
      <c r="G55" s="228">
        <v>0</v>
      </c>
      <c r="H55" s="228">
        <v>21.216000000000001</v>
      </c>
      <c r="I55" s="228">
        <v>559.22353499999997</v>
      </c>
      <c r="J55" s="228">
        <f t="shared" si="45"/>
        <v>537.95554300000003</v>
      </c>
      <c r="K55" s="228">
        <v>0</v>
      </c>
      <c r="L55" s="228">
        <v>21.216000000000001</v>
      </c>
      <c r="M55" s="228">
        <v>559.17154300000004</v>
      </c>
    </row>
    <row r="56" spans="1:13" ht="15" customHeight="1" x14ac:dyDescent="0.2">
      <c r="A56" s="239" t="s">
        <v>410</v>
      </c>
      <c r="B56" s="156"/>
      <c r="C56" s="39"/>
      <c r="D56" s="39"/>
      <c r="E56" s="40"/>
      <c r="F56" s="228">
        <f t="shared" si="44"/>
        <v>0</v>
      </c>
      <c r="G56" s="228">
        <v>0</v>
      </c>
      <c r="H56" s="228">
        <v>0</v>
      </c>
      <c r="I56" s="228">
        <v>0</v>
      </c>
      <c r="J56" s="228">
        <f t="shared" si="45"/>
        <v>0</v>
      </c>
      <c r="K56" s="228">
        <v>0</v>
      </c>
      <c r="L56" s="228">
        <v>0</v>
      </c>
      <c r="M56" s="228">
        <v>0</v>
      </c>
    </row>
    <row r="57" spans="1:13" s="64" customFormat="1" ht="18" customHeight="1" x14ac:dyDescent="0.2">
      <c r="A57" s="63"/>
      <c r="B57" s="158"/>
      <c r="C57" s="160"/>
      <c r="D57" s="161" t="s">
        <v>411</v>
      </c>
      <c r="E57" s="158"/>
      <c r="F57" s="142">
        <f>F58+F60</f>
        <v>1896.7511509999999</v>
      </c>
      <c r="G57" s="142">
        <f t="shared" ref="G57:I57" si="46">G58+G60</f>
        <v>0</v>
      </c>
      <c r="H57" s="142">
        <f t="shared" si="46"/>
        <v>0</v>
      </c>
      <c r="I57" s="142">
        <f t="shared" si="46"/>
        <v>1896.7511509999999</v>
      </c>
      <c r="J57" s="142">
        <f>J58+J60</f>
        <v>1849.364231</v>
      </c>
      <c r="K57" s="142">
        <f t="shared" ref="K57:M57" si="47">K58+K60</f>
        <v>0</v>
      </c>
      <c r="L57" s="142">
        <f t="shared" si="47"/>
        <v>0</v>
      </c>
      <c r="M57" s="142">
        <f t="shared" si="47"/>
        <v>1849.364231</v>
      </c>
    </row>
    <row r="58" spans="1:13" s="44" customFormat="1" ht="15" customHeight="1" x14ac:dyDescent="0.2">
      <c r="A58" s="65"/>
      <c r="B58" s="248" t="s">
        <v>412</v>
      </c>
      <c r="C58" s="66"/>
      <c r="D58" s="66"/>
      <c r="E58" s="67"/>
      <c r="F58" s="249">
        <f>F59</f>
        <v>707.23615099999995</v>
      </c>
      <c r="G58" s="249">
        <f t="shared" ref="G58:I58" si="48">G59</f>
        <v>0</v>
      </c>
      <c r="H58" s="249">
        <f t="shared" si="48"/>
        <v>0</v>
      </c>
      <c r="I58" s="249">
        <f t="shared" si="48"/>
        <v>707.23615099999995</v>
      </c>
      <c r="J58" s="249">
        <f>J59</f>
        <v>659.84923100000003</v>
      </c>
      <c r="K58" s="249">
        <f t="shared" ref="K58:M58" si="49">K59</f>
        <v>0</v>
      </c>
      <c r="L58" s="249">
        <f t="shared" si="49"/>
        <v>0</v>
      </c>
      <c r="M58" s="249">
        <f t="shared" si="49"/>
        <v>659.84923100000003</v>
      </c>
    </row>
    <row r="59" spans="1:13" ht="15" customHeight="1" x14ac:dyDescent="0.2">
      <c r="A59" s="239" t="s">
        <v>413</v>
      </c>
      <c r="B59" s="156"/>
      <c r="C59" s="39"/>
      <c r="D59" s="39"/>
      <c r="E59" s="40"/>
      <c r="F59" s="228">
        <f>I59-H59-G59</f>
        <v>707.23615099999995</v>
      </c>
      <c r="G59" s="228">
        <v>0</v>
      </c>
      <c r="H59" s="228">
        <v>0</v>
      </c>
      <c r="I59" s="228">
        <v>707.23615099999995</v>
      </c>
      <c r="J59" s="228">
        <f>M59-L59-K59</f>
        <v>659.84923100000003</v>
      </c>
      <c r="K59" s="228">
        <v>0</v>
      </c>
      <c r="L59" s="228">
        <v>0</v>
      </c>
      <c r="M59" s="228">
        <v>659.84923100000003</v>
      </c>
    </row>
    <row r="60" spans="1:13" s="44" customFormat="1" ht="15" customHeight="1" x14ac:dyDescent="0.2">
      <c r="A60" s="250"/>
      <c r="B60" s="147" t="s">
        <v>414</v>
      </c>
      <c r="C60" s="46"/>
      <c r="D60" s="46"/>
      <c r="E60" s="47"/>
      <c r="F60" s="230">
        <f>SUM(F61:F62)</f>
        <v>1189.5150000000001</v>
      </c>
      <c r="G60" s="230">
        <f t="shared" ref="G60:I60" si="50">SUM(G61:G62)</f>
        <v>0</v>
      </c>
      <c r="H60" s="230">
        <f t="shared" si="50"/>
        <v>0</v>
      </c>
      <c r="I60" s="230">
        <f t="shared" si="50"/>
        <v>1189.5150000000001</v>
      </c>
      <c r="J60" s="230">
        <f>SUM(J61:J62)</f>
        <v>1189.5150000000001</v>
      </c>
      <c r="K60" s="230">
        <f t="shared" ref="K60:M60" si="51">SUM(K61:K62)</f>
        <v>0</v>
      </c>
      <c r="L60" s="230">
        <f t="shared" si="51"/>
        <v>0</v>
      </c>
      <c r="M60" s="230">
        <f t="shared" si="51"/>
        <v>1189.5150000000001</v>
      </c>
    </row>
    <row r="61" spans="1:13" ht="15" customHeight="1" x14ac:dyDescent="0.2">
      <c r="A61" s="239" t="s">
        <v>415</v>
      </c>
      <c r="B61" s="156"/>
      <c r="C61" s="39"/>
      <c r="D61" s="39"/>
      <c r="E61" s="40"/>
      <c r="F61" s="228">
        <f t="shared" ref="F61:F62" si="52">I61-H61-G61</f>
        <v>1169.0050000000001</v>
      </c>
      <c r="G61" s="228">
        <v>0</v>
      </c>
      <c r="H61" s="228">
        <v>0</v>
      </c>
      <c r="I61" s="228">
        <v>1169.0050000000001</v>
      </c>
      <c r="J61" s="228">
        <f t="shared" ref="J61:J62" si="53">M61-L61-K61</f>
        <v>1169.0050000000001</v>
      </c>
      <c r="K61" s="228">
        <v>0</v>
      </c>
      <c r="L61" s="228">
        <v>0</v>
      </c>
      <c r="M61" s="228">
        <v>1169.0050000000001</v>
      </c>
    </row>
    <row r="62" spans="1:13" ht="15" customHeight="1" x14ac:dyDescent="0.2">
      <c r="A62" s="239" t="s">
        <v>416</v>
      </c>
      <c r="B62" s="156"/>
      <c r="C62" s="39"/>
      <c r="D62" s="39"/>
      <c r="E62" s="40"/>
      <c r="F62" s="228">
        <f t="shared" si="52"/>
        <v>20.51</v>
      </c>
      <c r="G62" s="228">
        <v>0</v>
      </c>
      <c r="H62" s="228">
        <v>0</v>
      </c>
      <c r="I62" s="228">
        <v>20.51</v>
      </c>
      <c r="J62" s="228">
        <f t="shared" si="53"/>
        <v>20.51</v>
      </c>
      <c r="K62" s="228">
        <v>0</v>
      </c>
      <c r="L62" s="228">
        <v>0</v>
      </c>
      <c r="M62" s="228">
        <v>20.51</v>
      </c>
    </row>
    <row r="63" spans="1:13" s="64" customFormat="1" ht="18" customHeight="1" x14ac:dyDescent="0.2">
      <c r="A63" s="63"/>
      <c r="B63" s="68" t="s">
        <v>417</v>
      </c>
      <c r="C63" s="158"/>
      <c r="D63" s="162"/>
      <c r="E63" s="158"/>
      <c r="F63" s="142">
        <f>F7+F27+F57</f>
        <v>597568.49060700007</v>
      </c>
      <c r="G63" s="142">
        <f t="shared" ref="G63:I63" si="54">G7+G27+G57</f>
        <v>-291.39594</v>
      </c>
      <c r="H63" s="142">
        <f t="shared" si="54"/>
        <v>7375.0310000000009</v>
      </c>
      <c r="I63" s="142">
        <f t="shared" si="54"/>
        <v>604652.12566700007</v>
      </c>
      <c r="J63" s="142">
        <f>J7+J27+J57</f>
        <v>554549.48907000001</v>
      </c>
      <c r="K63" s="142">
        <f t="shared" ref="K63:M63" si="55">K7+K27+K57</f>
        <v>-225.09594000000001</v>
      </c>
      <c r="L63" s="142">
        <f t="shared" si="55"/>
        <v>7375.0310000000009</v>
      </c>
      <c r="M63" s="142">
        <f t="shared" si="55"/>
        <v>561699.42412999994</v>
      </c>
    </row>
    <row r="64" spans="1:13" ht="25.5" customHeight="1" x14ac:dyDescent="0.2">
      <c r="A64" s="405" t="s">
        <v>708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</row>
    <row r="65" spans="1:13" s="70" customFormat="1" ht="17.25" customHeight="1" x14ac:dyDescent="0.2">
      <c r="A65" s="418" t="s">
        <v>495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</row>
    <row r="66" spans="1:13" s="69" customFormat="1" ht="12.75" customHeight="1" x14ac:dyDescent="0.2">
      <c r="A66" s="418" t="s">
        <v>366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</row>
    <row r="67" spans="1:13" collapsed="1" x14ac:dyDescent="0.2"/>
  </sheetData>
  <mergeCells count="16">
    <mergeCell ref="B1:M1"/>
    <mergeCell ref="B3:N3"/>
    <mergeCell ref="A64:M64"/>
    <mergeCell ref="A65:M65"/>
    <mergeCell ref="A66:M66"/>
    <mergeCell ref="B43:E43"/>
    <mergeCell ref="F4:I4"/>
    <mergeCell ref="J4:M4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39370078740157483" bottom="0.19685039370078741" header="0.51181102362204722" footer="0.11811023622047245"/>
  <pageSetup paperSize="9" scale="70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="80" zoomScaleNormal="80" zoomScaleSheetLayoutView="100" workbookViewId="0">
      <selection activeCell="E6" sqref="E6"/>
    </sheetView>
  </sheetViews>
  <sheetFormatPr defaultRowHeight="12.75" x14ac:dyDescent="0.2"/>
  <cols>
    <col min="1" max="1" width="1.28515625" style="21" customWidth="1"/>
    <col min="2" max="2" width="1.7109375" style="21" customWidth="1"/>
    <col min="3" max="3" width="2.7109375" style="21" customWidth="1"/>
    <col min="4" max="4" width="1.7109375" style="21" customWidth="1"/>
    <col min="5" max="5" width="41.28515625" style="21" customWidth="1"/>
    <col min="6" max="6" width="13.5703125" style="22" customWidth="1"/>
    <col min="7" max="7" width="12" style="22" customWidth="1"/>
    <col min="8" max="8" width="9.28515625" style="22" customWidth="1"/>
    <col min="9" max="9" width="11.85546875" style="22" customWidth="1"/>
    <col min="10" max="10" width="14.7109375" style="22" customWidth="1"/>
    <col min="11" max="11" width="14.140625" style="22" customWidth="1"/>
    <col min="12" max="12" width="9.28515625" style="22" customWidth="1"/>
    <col min="13" max="13" width="13.42578125" style="22" customWidth="1"/>
    <col min="14" max="257" width="9.140625" style="22"/>
    <col min="258" max="258" width="1.28515625" style="22" customWidth="1"/>
    <col min="259" max="259" width="1.7109375" style="22" customWidth="1"/>
    <col min="260" max="260" width="2.7109375" style="22" customWidth="1"/>
    <col min="261" max="261" width="1.7109375" style="22" customWidth="1"/>
    <col min="262" max="262" width="70.5703125" style="22" customWidth="1"/>
    <col min="263" max="268" width="11.7109375" style="22" customWidth="1"/>
    <col min="269" max="513" width="9.140625" style="22"/>
    <col min="514" max="514" width="1.28515625" style="22" customWidth="1"/>
    <col min="515" max="515" width="1.7109375" style="22" customWidth="1"/>
    <col min="516" max="516" width="2.7109375" style="22" customWidth="1"/>
    <col min="517" max="517" width="1.7109375" style="22" customWidth="1"/>
    <col min="518" max="518" width="70.5703125" style="22" customWidth="1"/>
    <col min="519" max="524" width="11.7109375" style="22" customWidth="1"/>
    <col min="525" max="769" width="9.140625" style="22"/>
    <col min="770" max="770" width="1.28515625" style="22" customWidth="1"/>
    <col min="771" max="771" width="1.7109375" style="22" customWidth="1"/>
    <col min="772" max="772" width="2.7109375" style="22" customWidth="1"/>
    <col min="773" max="773" width="1.7109375" style="22" customWidth="1"/>
    <col min="774" max="774" width="70.5703125" style="22" customWidth="1"/>
    <col min="775" max="780" width="11.7109375" style="22" customWidth="1"/>
    <col min="781" max="1025" width="9.140625" style="22"/>
    <col min="1026" max="1026" width="1.28515625" style="22" customWidth="1"/>
    <col min="1027" max="1027" width="1.7109375" style="22" customWidth="1"/>
    <col min="1028" max="1028" width="2.7109375" style="22" customWidth="1"/>
    <col min="1029" max="1029" width="1.7109375" style="22" customWidth="1"/>
    <col min="1030" max="1030" width="70.5703125" style="22" customWidth="1"/>
    <col min="1031" max="1036" width="11.7109375" style="22" customWidth="1"/>
    <col min="1037" max="1281" width="9.140625" style="22"/>
    <col min="1282" max="1282" width="1.28515625" style="22" customWidth="1"/>
    <col min="1283" max="1283" width="1.7109375" style="22" customWidth="1"/>
    <col min="1284" max="1284" width="2.7109375" style="22" customWidth="1"/>
    <col min="1285" max="1285" width="1.7109375" style="22" customWidth="1"/>
    <col min="1286" max="1286" width="70.5703125" style="22" customWidth="1"/>
    <col min="1287" max="1292" width="11.7109375" style="22" customWidth="1"/>
    <col min="1293" max="1537" width="9.140625" style="22"/>
    <col min="1538" max="1538" width="1.28515625" style="22" customWidth="1"/>
    <col min="1539" max="1539" width="1.7109375" style="22" customWidth="1"/>
    <col min="1540" max="1540" width="2.7109375" style="22" customWidth="1"/>
    <col min="1541" max="1541" width="1.7109375" style="22" customWidth="1"/>
    <col min="1542" max="1542" width="70.5703125" style="22" customWidth="1"/>
    <col min="1543" max="1548" width="11.7109375" style="22" customWidth="1"/>
    <col min="1549" max="1793" width="9.140625" style="22"/>
    <col min="1794" max="1794" width="1.28515625" style="22" customWidth="1"/>
    <col min="1795" max="1795" width="1.7109375" style="22" customWidth="1"/>
    <col min="1796" max="1796" width="2.7109375" style="22" customWidth="1"/>
    <col min="1797" max="1797" width="1.7109375" style="22" customWidth="1"/>
    <col min="1798" max="1798" width="70.5703125" style="22" customWidth="1"/>
    <col min="1799" max="1804" width="11.7109375" style="22" customWidth="1"/>
    <col min="1805" max="2049" width="9.140625" style="22"/>
    <col min="2050" max="2050" width="1.28515625" style="22" customWidth="1"/>
    <col min="2051" max="2051" width="1.7109375" style="22" customWidth="1"/>
    <col min="2052" max="2052" width="2.7109375" style="22" customWidth="1"/>
    <col min="2053" max="2053" width="1.7109375" style="22" customWidth="1"/>
    <col min="2054" max="2054" width="70.5703125" style="22" customWidth="1"/>
    <col min="2055" max="2060" width="11.7109375" style="22" customWidth="1"/>
    <col min="2061" max="2305" width="9.140625" style="22"/>
    <col min="2306" max="2306" width="1.28515625" style="22" customWidth="1"/>
    <col min="2307" max="2307" width="1.7109375" style="22" customWidth="1"/>
    <col min="2308" max="2308" width="2.7109375" style="22" customWidth="1"/>
    <col min="2309" max="2309" width="1.7109375" style="22" customWidth="1"/>
    <col min="2310" max="2310" width="70.5703125" style="22" customWidth="1"/>
    <col min="2311" max="2316" width="11.7109375" style="22" customWidth="1"/>
    <col min="2317" max="2561" width="9.140625" style="22"/>
    <col min="2562" max="2562" width="1.28515625" style="22" customWidth="1"/>
    <col min="2563" max="2563" width="1.7109375" style="22" customWidth="1"/>
    <col min="2564" max="2564" width="2.7109375" style="22" customWidth="1"/>
    <col min="2565" max="2565" width="1.7109375" style="22" customWidth="1"/>
    <col min="2566" max="2566" width="70.5703125" style="22" customWidth="1"/>
    <col min="2567" max="2572" width="11.7109375" style="22" customWidth="1"/>
    <col min="2573" max="2817" width="9.140625" style="22"/>
    <col min="2818" max="2818" width="1.28515625" style="22" customWidth="1"/>
    <col min="2819" max="2819" width="1.7109375" style="22" customWidth="1"/>
    <col min="2820" max="2820" width="2.7109375" style="22" customWidth="1"/>
    <col min="2821" max="2821" width="1.7109375" style="22" customWidth="1"/>
    <col min="2822" max="2822" width="70.5703125" style="22" customWidth="1"/>
    <col min="2823" max="2828" width="11.7109375" style="22" customWidth="1"/>
    <col min="2829" max="3073" width="9.140625" style="22"/>
    <col min="3074" max="3074" width="1.28515625" style="22" customWidth="1"/>
    <col min="3075" max="3075" width="1.7109375" style="22" customWidth="1"/>
    <col min="3076" max="3076" width="2.7109375" style="22" customWidth="1"/>
    <col min="3077" max="3077" width="1.7109375" style="22" customWidth="1"/>
    <col min="3078" max="3078" width="70.5703125" style="22" customWidth="1"/>
    <col min="3079" max="3084" width="11.7109375" style="22" customWidth="1"/>
    <col min="3085" max="3329" width="9.140625" style="22"/>
    <col min="3330" max="3330" width="1.28515625" style="22" customWidth="1"/>
    <col min="3331" max="3331" width="1.7109375" style="22" customWidth="1"/>
    <col min="3332" max="3332" width="2.7109375" style="22" customWidth="1"/>
    <col min="3333" max="3333" width="1.7109375" style="22" customWidth="1"/>
    <col min="3334" max="3334" width="70.5703125" style="22" customWidth="1"/>
    <col min="3335" max="3340" width="11.7109375" style="22" customWidth="1"/>
    <col min="3341" max="3585" width="9.140625" style="22"/>
    <col min="3586" max="3586" width="1.28515625" style="22" customWidth="1"/>
    <col min="3587" max="3587" width="1.7109375" style="22" customWidth="1"/>
    <col min="3588" max="3588" width="2.7109375" style="22" customWidth="1"/>
    <col min="3589" max="3589" width="1.7109375" style="22" customWidth="1"/>
    <col min="3590" max="3590" width="70.5703125" style="22" customWidth="1"/>
    <col min="3591" max="3596" width="11.7109375" style="22" customWidth="1"/>
    <col min="3597" max="3841" width="9.140625" style="22"/>
    <col min="3842" max="3842" width="1.28515625" style="22" customWidth="1"/>
    <col min="3843" max="3843" width="1.7109375" style="22" customWidth="1"/>
    <col min="3844" max="3844" width="2.7109375" style="22" customWidth="1"/>
    <col min="3845" max="3845" width="1.7109375" style="22" customWidth="1"/>
    <col min="3846" max="3846" width="70.5703125" style="22" customWidth="1"/>
    <col min="3847" max="3852" width="11.7109375" style="22" customWidth="1"/>
    <col min="3853" max="4097" width="9.140625" style="22"/>
    <col min="4098" max="4098" width="1.28515625" style="22" customWidth="1"/>
    <col min="4099" max="4099" width="1.7109375" style="22" customWidth="1"/>
    <col min="4100" max="4100" width="2.7109375" style="22" customWidth="1"/>
    <col min="4101" max="4101" width="1.7109375" style="22" customWidth="1"/>
    <col min="4102" max="4102" width="70.5703125" style="22" customWidth="1"/>
    <col min="4103" max="4108" width="11.7109375" style="22" customWidth="1"/>
    <col min="4109" max="4353" width="9.140625" style="22"/>
    <col min="4354" max="4354" width="1.28515625" style="22" customWidth="1"/>
    <col min="4355" max="4355" width="1.7109375" style="22" customWidth="1"/>
    <col min="4356" max="4356" width="2.7109375" style="22" customWidth="1"/>
    <col min="4357" max="4357" width="1.7109375" style="22" customWidth="1"/>
    <col min="4358" max="4358" width="70.5703125" style="22" customWidth="1"/>
    <col min="4359" max="4364" width="11.7109375" style="22" customWidth="1"/>
    <col min="4365" max="4609" width="9.140625" style="22"/>
    <col min="4610" max="4610" width="1.28515625" style="22" customWidth="1"/>
    <col min="4611" max="4611" width="1.7109375" style="22" customWidth="1"/>
    <col min="4612" max="4612" width="2.7109375" style="22" customWidth="1"/>
    <col min="4613" max="4613" width="1.7109375" style="22" customWidth="1"/>
    <col min="4614" max="4614" width="70.5703125" style="22" customWidth="1"/>
    <col min="4615" max="4620" width="11.7109375" style="22" customWidth="1"/>
    <col min="4621" max="4865" width="9.140625" style="22"/>
    <col min="4866" max="4866" width="1.28515625" style="22" customWidth="1"/>
    <col min="4867" max="4867" width="1.7109375" style="22" customWidth="1"/>
    <col min="4868" max="4868" width="2.7109375" style="22" customWidth="1"/>
    <col min="4869" max="4869" width="1.7109375" style="22" customWidth="1"/>
    <col min="4870" max="4870" width="70.5703125" style="22" customWidth="1"/>
    <col min="4871" max="4876" width="11.7109375" style="22" customWidth="1"/>
    <col min="4877" max="5121" width="9.140625" style="22"/>
    <col min="5122" max="5122" width="1.28515625" style="22" customWidth="1"/>
    <col min="5123" max="5123" width="1.7109375" style="22" customWidth="1"/>
    <col min="5124" max="5124" width="2.7109375" style="22" customWidth="1"/>
    <col min="5125" max="5125" width="1.7109375" style="22" customWidth="1"/>
    <col min="5126" max="5126" width="70.5703125" style="22" customWidth="1"/>
    <col min="5127" max="5132" width="11.7109375" style="22" customWidth="1"/>
    <col min="5133" max="5377" width="9.140625" style="22"/>
    <col min="5378" max="5378" width="1.28515625" style="22" customWidth="1"/>
    <col min="5379" max="5379" width="1.7109375" style="22" customWidth="1"/>
    <col min="5380" max="5380" width="2.7109375" style="22" customWidth="1"/>
    <col min="5381" max="5381" width="1.7109375" style="22" customWidth="1"/>
    <col min="5382" max="5382" width="70.5703125" style="22" customWidth="1"/>
    <col min="5383" max="5388" width="11.7109375" style="22" customWidth="1"/>
    <col min="5389" max="5633" width="9.140625" style="22"/>
    <col min="5634" max="5634" width="1.28515625" style="22" customWidth="1"/>
    <col min="5635" max="5635" width="1.7109375" style="22" customWidth="1"/>
    <col min="5636" max="5636" width="2.7109375" style="22" customWidth="1"/>
    <col min="5637" max="5637" width="1.7109375" style="22" customWidth="1"/>
    <col min="5638" max="5638" width="70.5703125" style="22" customWidth="1"/>
    <col min="5639" max="5644" width="11.7109375" style="22" customWidth="1"/>
    <col min="5645" max="5889" width="9.140625" style="22"/>
    <col min="5890" max="5890" width="1.28515625" style="22" customWidth="1"/>
    <col min="5891" max="5891" width="1.7109375" style="22" customWidth="1"/>
    <col min="5892" max="5892" width="2.7109375" style="22" customWidth="1"/>
    <col min="5893" max="5893" width="1.7109375" style="22" customWidth="1"/>
    <col min="5894" max="5894" width="70.5703125" style="22" customWidth="1"/>
    <col min="5895" max="5900" width="11.7109375" style="22" customWidth="1"/>
    <col min="5901" max="6145" width="9.140625" style="22"/>
    <col min="6146" max="6146" width="1.28515625" style="22" customWidth="1"/>
    <col min="6147" max="6147" width="1.7109375" style="22" customWidth="1"/>
    <col min="6148" max="6148" width="2.7109375" style="22" customWidth="1"/>
    <col min="6149" max="6149" width="1.7109375" style="22" customWidth="1"/>
    <col min="6150" max="6150" width="70.5703125" style="22" customWidth="1"/>
    <col min="6151" max="6156" width="11.7109375" style="22" customWidth="1"/>
    <col min="6157" max="6401" width="9.140625" style="22"/>
    <col min="6402" max="6402" width="1.28515625" style="22" customWidth="1"/>
    <col min="6403" max="6403" width="1.7109375" style="22" customWidth="1"/>
    <col min="6404" max="6404" width="2.7109375" style="22" customWidth="1"/>
    <col min="6405" max="6405" width="1.7109375" style="22" customWidth="1"/>
    <col min="6406" max="6406" width="70.5703125" style="22" customWidth="1"/>
    <col min="6407" max="6412" width="11.7109375" style="22" customWidth="1"/>
    <col min="6413" max="6657" width="9.140625" style="22"/>
    <col min="6658" max="6658" width="1.28515625" style="22" customWidth="1"/>
    <col min="6659" max="6659" width="1.7109375" style="22" customWidth="1"/>
    <col min="6660" max="6660" width="2.7109375" style="22" customWidth="1"/>
    <col min="6661" max="6661" width="1.7109375" style="22" customWidth="1"/>
    <col min="6662" max="6662" width="70.5703125" style="22" customWidth="1"/>
    <col min="6663" max="6668" width="11.7109375" style="22" customWidth="1"/>
    <col min="6669" max="6913" width="9.140625" style="22"/>
    <col min="6914" max="6914" width="1.28515625" style="22" customWidth="1"/>
    <col min="6915" max="6915" width="1.7109375" style="22" customWidth="1"/>
    <col min="6916" max="6916" width="2.7109375" style="22" customWidth="1"/>
    <col min="6917" max="6917" width="1.7109375" style="22" customWidth="1"/>
    <col min="6918" max="6918" width="70.5703125" style="22" customWidth="1"/>
    <col min="6919" max="6924" width="11.7109375" style="22" customWidth="1"/>
    <col min="6925" max="7169" width="9.140625" style="22"/>
    <col min="7170" max="7170" width="1.28515625" style="22" customWidth="1"/>
    <col min="7171" max="7171" width="1.7109375" style="22" customWidth="1"/>
    <col min="7172" max="7172" width="2.7109375" style="22" customWidth="1"/>
    <col min="7173" max="7173" width="1.7109375" style="22" customWidth="1"/>
    <col min="7174" max="7174" width="70.5703125" style="22" customWidth="1"/>
    <col min="7175" max="7180" width="11.7109375" style="22" customWidth="1"/>
    <col min="7181" max="7425" width="9.140625" style="22"/>
    <col min="7426" max="7426" width="1.28515625" style="22" customWidth="1"/>
    <col min="7427" max="7427" width="1.7109375" style="22" customWidth="1"/>
    <col min="7428" max="7428" width="2.7109375" style="22" customWidth="1"/>
    <col min="7429" max="7429" width="1.7109375" style="22" customWidth="1"/>
    <col min="7430" max="7430" width="70.5703125" style="22" customWidth="1"/>
    <col min="7431" max="7436" width="11.7109375" style="22" customWidth="1"/>
    <col min="7437" max="7681" width="9.140625" style="22"/>
    <col min="7682" max="7682" width="1.28515625" style="22" customWidth="1"/>
    <col min="7683" max="7683" width="1.7109375" style="22" customWidth="1"/>
    <col min="7684" max="7684" width="2.7109375" style="22" customWidth="1"/>
    <col min="7685" max="7685" width="1.7109375" style="22" customWidth="1"/>
    <col min="7686" max="7686" width="70.5703125" style="22" customWidth="1"/>
    <col min="7687" max="7692" width="11.7109375" style="22" customWidth="1"/>
    <col min="7693" max="7937" width="9.140625" style="22"/>
    <col min="7938" max="7938" width="1.28515625" style="22" customWidth="1"/>
    <col min="7939" max="7939" width="1.7109375" style="22" customWidth="1"/>
    <col min="7940" max="7940" width="2.7109375" style="22" customWidth="1"/>
    <col min="7941" max="7941" width="1.7109375" style="22" customWidth="1"/>
    <col min="7942" max="7942" width="70.5703125" style="22" customWidth="1"/>
    <col min="7943" max="7948" width="11.7109375" style="22" customWidth="1"/>
    <col min="7949" max="8193" width="9.140625" style="22"/>
    <col min="8194" max="8194" width="1.28515625" style="22" customWidth="1"/>
    <col min="8195" max="8195" width="1.7109375" style="22" customWidth="1"/>
    <col min="8196" max="8196" width="2.7109375" style="22" customWidth="1"/>
    <col min="8197" max="8197" width="1.7109375" style="22" customWidth="1"/>
    <col min="8198" max="8198" width="70.5703125" style="22" customWidth="1"/>
    <col min="8199" max="8204" width="11.7109375" style="22" customWidth="1"/>
    <col min="8205" max="8449" width="9.140625" style="22"/>
    <col min="8450" max="8450" width="1.28515625" style="22" customWidth="1"/>
    <col min="8451" max="8451" width="1.7109375" style="22" customWidth="1"/>
    <col min="8452" max="8452" width="2.7109375" style="22" customWidth="1"/>
    <col min="8453" max="8453" width="1.7109375" style="22" customWidth="1"/>
    <col min="8454" max="8454" width="70.5703125" style="22" customWidth="1"/>
    <col min="8455" max="8460" width="11.7109375" style="22" customWidth="1"/>
    <col min="8461" max="8705" width="9.140625" style="22"/>
    <col min="8706" max="8706" width="1.28515625" style="22" customWidth="1"/>
    <col min="8707" max="8707" width="1.7109375" style="22" customWidth="1"/>
    <col min="8708" max="8708" width="2.7109375" style="22" customWidth="1"/>
    <col min="8709" max="8709" width="1.7109375" style="22" customWidth="1"/>
    <col min="8710" max="8710" width="70.5703125" style="22" customWidth="1"/>
    <col min="8711" max="8716" width="11.7109375" style="22" customWidth="1"/>
    <col min="8717" max="8961" width="9.140625" style="22"/>
    <col min="8962" max="8962" width="1.28515625" style="22" customWidth="1"/>
    <col min="8963" max="8963" width="1.7109375" style="22" customWidth="1"/>
    <col min="8964" max="8964" width="2.7109375" style="22" customWidth="1"/>
    <col min="8965" max="8965" width="1.7109375" style="22" customWidth="1"/>
    <col min="8966" max="8966" width="70.5703125" style="22" customWidth="1"/>
    <col min="8967" max="8972" width="11.7109375" style="22" customWidth="1"/>
    <col min="8973" max="9217" width="9.140625" style="22"/>
    <col min="9218" max="9218" width="1.28515625" style="22" customWidth="1"/>
    <col min="9219" max="9219" width="1.7109375" style="22" customWidth="1"/>
    <col min="9220" max="9220" width="2.7109375" style="22" customWidth="1"/>
    <col min="9221" max="9221" width="1.7109375" style="22" customWidth="1"/>
    <col min="9222" max="9222" width="70.5703125" style="22" customWidth="1"/>
    <col min="9223" max="9228" width="11.7109375" style="22" customWidth="1"/>
    <col min="9229" max="9473" width="9.140625" style="22"/>
    <col min="9474" max="9474" width="1.28515625" style="22" customWidth="1"/>
    <col min="9475" max="9475" width="1.7109375" style="22" customWidth="1"/>
    <col min="9476" max="9476" width="2.7109375" style="22" customWidth="1"/>
    <col min="9477" max="9477" width="1.7109375" style="22" customWidth="1"/>
    <col min="9478" max="9478" width="70.5703125" style="22" customWidth="1"/>
    <col min="9479" max="9484" width="11.7109375" style="22" customWidth="1"/>
    <col min="9485" max="9729" width="9.140625" style="22"/>
    <col min="9730" max="9730" width="1.28515625" style="22" customWidth="1"/>
    <col min="9731" max="9731" width="1.7109375" style="22" customWidth="1"/>
    <col min="9732" max="9732" width="2.7109375" style="22" customWidth="1"/>
    <col min="9733" max="9733" width="1.7109375" style="22" customWidth="1"/>
    <col min="9734" max="9734" width="70.5703125" style="22" customWidth="1"/>
    <col min="9735" max="9740" width="11.7109375" style="22" customWidth="1"/>
    <col min="9741" max="9985" width="9.140625" style="22"/>
    <col min="9986" max="9986" width="1.28515625" style="22" customWidth="1"/>
    <col min="9987" max="9987" width="1.7109375" style="22" customWidth="1"/>
    <col min="9988" max="9988" width="2.7109375" style="22" customWidth="1"/>
    <col min="9989" max="9989" width="1.7109375" style="22" customWidth="1"/>
    <col min="9990" max="9990" width="70.5703125" style="22" customWidth="1"/>
    <col min="9991" max="9996" width="11.7109375" style="22" customWidth="1"/>
    <col min="9997" max="10241" width="9.140625" style="22"/>
    <col min="10242" max="10242" width="1.28515625" style="22" customWidth="1"/>
    <col min="10243" max="10243" width="1.7109375" style="22" customWidth="1"/>
    <col min="10244" max="10244" width="2.7109375" style="22" customWidth="1"/>
    <col min="10245" max="10245" width="1.7109375" style="22" customWidth="1"/>
    <col min="10246" max="10246" width="70.5703125" style="22" customWidth="1"/>
    <col min="10247" max="10252" width="11.7109375" style="22" customWidth="1"/>
    <col min="10253" max="10497" width="9.140625" style="22"/>
    <col min="10498" max="10498" width="1.28515625" style="22" customWidth="1"/>
    <col min="10499" max="10499" width="1.7109375" style="22" customWidth="1"/>
    <col min="10500" max="10500" width="2.7109375" style="22" customWidth="1"/>
    <col min="10501" max="10501" width="1.7109375" style="22" customWidth="1"/>
    <col min="10502" max="10502" width="70.5703125" style="22" customWidth="1"/>
    <col min="10503" max="10508" width="11.7109375" style="22" customWidth="1"/>
    <col min="10509" max="10753" width="9.140625" style="22"/>
    <col min="10754" max="10754" width="1.28515625" style="22" customWidth="1"/>
    <col min="10755" max="10755" width="1.7109375" style="22" customWidth="1"/>
    <col min="10756" max="10756" width="2.7109375" style="22" customWidth="1"/>
    <col min="10757" max="10757" width="1.7109375" style="22" customWidth="1"/>
    <col min="10758" max="10758" width="70.5703125" style="22" customWidth="1"/>
    <col min="10759" max="10764" width="11.7109375" style="22" customWidth="1"/>
    <col min="10765" max="11009" width="9.140625" style="22"/>
    <col min="11010" max="11010" width="1.28515625" style="22" customWidth="1"/>
    <col min="11011" max="11011" width="1.7109375" style="22" customWidth="1"/>
    <col min="11012" max="11012" width="2.7109375" style="22" customWidth="1"/>
    <col min="11013" max="11013" width="1.7109375" style="22" customWidth="1"/>
    <col min="11014" max="11014" width="70.5703125" style="22" customWidth="1"/>
    <col min="11015" max="11020" width="11.7109375" style="22" customWidth="1"/>
    <col min="11021" max="11265" width="9.140625" style="22"/>
    <col min="11266" max="11266" width="1.28515625" style="22" customWidth="1"/>
    <col min="11267" max="11267" width="1.7109375" style="22" customWidth="1"/>
    <col min="11268" max="11268" width="2.7109375" style="22" customWidth="1"/>
    <col min="11269" max="11269" width="1.7109375" style="22" customWidth="1"/>
    <col min="11270" max="11270" width="70.5703125" style="22" customWidth="1"/>
    <col min="11271" max="11276" width="11.7109375" style="22" customWidth="1"/>
    <col min="11277" max="11521" width="9.140625" style="22"/>
    <col min="11522" max="11522" width="1.28515625" style="22" customWidth="1"/>
    <col min="11523" max="11523" width="1.7109375" style="22" customWidth="1"/>
    <col min="11524" max="11524" width="2.7109375" style="22" customWidth="1"/>
    <col min="11525" max="11525" width="1.7109375" style="22" customWidth="1"/>
    <col min="11526" max="11526" width="70.5703125" style="22" customWidth="1"/>
    <col min="11527" max="11532" width="11.7109375" style="22" customWidth="1"/>
    <col min="11533" max="11777" width="9.140625" style="22"/>
    <col min="11778" max="11778" width="1.28515625" style="22" customWidth="1"/>
    <col min="11779" max="11779" width="1.7109375" style="22" customWidth="1"/>
    <col min="11780" max="11780" width="2.7109375" style="22" customWidth="1"/>
    <col min="11781" max="11781" width="1.7109375" style="22" customWidth="1"/>
    <col min="11782" max="11782" width="70.5703125" style="22" customWidth="1"/>
    <col min="11783" max="11788" width="11.7109375" style="22" customWidth="1"/>
    <col min="11789" max="12033" width="9.140625" style="22"/>
    <col min="12034" max="12034" width="1.28515625" style="22" customWidth="1"/>
    <col min="12035" max="12035" width="1.7109375" style="22" customWidth="1"/>
    <col min="12036" max="12036" width="2.7109375" style="22" customWidth="1"/>
    <col min="12037" max="12037" width="1.7109375" style="22" customWidth="1"/>
    <col min="12038" max="12038" width="70.5703125" style="22" customWidth="1"/>
    <col min="12039" max="12044" width="11.7109375" style="22" customWidth="1"/>
    <col min="12045" max="12289" width="9.140625" style="22"/>
    <col min="12290" max="12290" width="1.28515625" style="22" customWidth="1"/>
    <col min="12291" max="12291" width="1.7109375" style="22" customWidth="1"/>
    <col min="12292" max="12292" width="2.7109375" style="22" customWidth="1"/>
    <col min="12293" max="12293" width="1.7109375" style="22" customWidth="1"/>
    <col min="12294" max="12294" width="70.5703125" style="22" customWidth="1"/>
    <col min="12295" max="12300" width="11.7109375" style="22" customWidth="1"/>
    <col min="12301" max="12545" width="9.140625" style="22"/>
    <col min="12546" max="12546" width="1.28515625" style="22" customWidth="1"/>
    <col min="12547" max="12547" width="1.7109375" style="22" customWidth="1"/>
    <col min="12548" max="12548" width="2.7109375" style="22" customWidth="1"/>
    <col min="12549" max="12549" width="1.7109375" style="22" customWidth="1"/>
    <col min="12550" max="12550" width="70.5703125" style="22" customWidth="1"/>
    <col min="12551" max="12556" width="11.7109375" style="22" customWidth="1"/>
    <col min="12557" max="12801" width="9.140625" style="22"/>
    <col min="12802" max="12802" width="1.28515625" style="22" customWidth="1"/>
    <col min="12803" max="12803" width="1.7109375" style="22" customWidth="1"/>
    <col min="12804" max="12804" width="2.7109375" style="22" customWidth="1"/>
    <col min="12805" max="12805" width="1.7109375" style="22" customWidth="1"/>
    <col min="12806" max="12806" width="70.5703125" style="22" customWidth="1"/>
    <col min="12807" max="12812" width="11.7109375" style="22" customWidth="1"/>
    <col min="12813" max="13057" width="9.140625" style="22"/>
    <col min="13058" max="13058" width="1.28515625" style="22" customWidth="1"/>
    <col min="13059" max="13059" width="1.7109375" style="22" customWidth="1"/>
    <col min="13060" max="13060" width="2.7109375" style="22" customWidth="1"/>
    <col min="13061" max="13061" width="1.7109375" style="22" customWidth="1"/>
    <col min="13062" max="13062" width="70.5703125" style="22" customWidth="1"/>
    <col min="13063" max="13068" width="11.7109375" style="22" customWidth="1"/>
    <col min="13069" max="13313" width="9.140625" style="22"/>
    <col min="13314" max="13314" width="1.28515625" style="22" customWidth="1"/>
    <col min="13315" max="13315" width="1.7109375" style="22" customWidth="1"/>
    <col min="13316" max="13316" width="2.7109375" style="22" customWidth="1"/>
    <col min="13317" max="13317" width="1.7109375" style="22" customWidth="1"/>
    <col min="13318" max="13318" width="70.5703125" style="22" customWidth="1"/>
    <col min="13319" max="13324" width="11.7109375" style="22" customWidth="1"/>
    <col min="13325" max="13569" width="9.140625" style="22"/>
    <col min="13570" max="13570" width="1.28515625" style="22" customWidth="1"/>
    <col min="13571" max="13571" width="1.7109375" style="22" customWidth="1"/>
    <col min="13572" max="13572" width="2.7109375" style="22" customWidth="1"/>
    <col min="13573" max="13573" width="1.7109375" style="22" customWidth="1"/>
    <col min="13574" max="13574" width="70.5703125" style="22" customWidth="1"/>
    <col min="13575" max="13580" width="11.7109375" style="22" customWidth="1"/>
    <col min="13581" max="13825" width="9.140625" style="22"/>
    <col min="13826" max="13826" width="1.28515625" style="22" customWidth="1"/>
    <col min="13827" max="13827" width="1.7109375" style="22" customWidth="1"/>
    <col min="13828" max="13828" width="2.7109375" style="22" customWidth="1"/>
    <col min="13829" max="13829" width="1.7109375" style="22" customWidth="1"/>
    <col min="13830" max="13830" width="70.5703125" style="22" customWidth="1"/>
    <col min="13831" max="13836" width="11.7109375" style="22" customWidth="1"/>
    <col min="13837" max="14081" width="9.140625" style="22"/>
    <col min="14082" max="14082" width="1.28515625" style="22" customWidth="1"/>
    <col min="14083" max="14083" width="1.7109375" style="22" customWidth="1"/>
    <col min="14084" max="14084" width="2.7109375" style="22" customWidth="1"/>
    <col min="14085" max="14085" width="1.7109375" style="22" customWidth="1"/>
    <col min="14086" max="14086" width="70.5703125" style="22" customWidth="1"/>
    <col min="14087" max="14092" width="11.7109375" style="22" customWidth="1"/>
    <col min="14093" max="14337" width="9.140625" style="22"/>
    <col min="14338" max="14338" width="1.28515625" style="22" customWidth="1"/>
    <col min="14339" max="14339" width="1.7109375" style="22" customWidth="1"/>
    <col min="14340" max="14340" width="2.7109375" style="22" customWidth="1"/>
    <col min="14341" max="14341" width="1.7109375" style="22" customWidth="1"/>
    <col min="14342" max="14342" width="70.5703125" style="22" customWidth="1"/>
    <col min="14343" max="14348" width="11.7109375" style="22" customWidth="1"/>
    <col min="14349" max="14593" width="9.140625" style="22"/>
    <col min="14594" max="14594" width="1.28515625" style="22" customWidth="1"/>
    <col min="14595" max="14595" width="1.7109375" style="22" customWidth="1"/>
    <col min="14596" max="14596" width="2.7109375" style="22" customWidth="1"/>
    <col min="14597" max="14597" width="1.7109375" style="22" customWidth="1"/>
    <col min="14598" max="14598" width="70.5703125" style="22" customWidth="1"/>
    <col min="14599" max="14604" width="11.7109375" style="22" customWidth="1"/>
    <col min="14605" max="14849" width="9.140625" style="22"/>
    <col min="14850" max="14850" width="1.28515625" style="22" customWidth="1"/>
    <col min="14851" max="14851" width="1.7109375" style="22" customWidth="1"/>
    <col min="14852" max="14852" width="2.7109375" style="22" customWidth="1"/>
    <col min="14853" max="14853" width="1.7109375" style="22" customWidth="1"/>
    <col min="14854" max="14854" width="70.5703125" style="22" customWidth="1"/>
    <col min="14855" max="14860" width="11.7109375" style="22" customWidth="1"/>
    <col min="14861" max="15105" width="9.140625" style="22"/>
    <col min="15106" max="15106" width="1.28515625" style="22" customWidth="1"/>
    <col min="15107" max="15107" width="1.7109375" style="22" customWidth="1"/>
    <col min="15108" max="15108" width="2.7109375" style="22" customWidth="1"/>
    <col min="15109" max="15109" width="1.7109375" style="22" customWidth="1"/>
    <col min="15110" max="15110" width="70.5703125" style="22" customWidth="1"/>
    <col min="15111" max="15116" width="11.7109375" style="22" customWidth="1"/>
    <col min="15117" max="15361" width="9.140625" style="22"/>
    <col min="15362" max="15362" width="1.28515625" style="22" customWidth="1"/>
    <col min="15363" max="15363" width="1.7109375" style="22" customWidth="1"/>
    <col min="15364" max="15364" width="2.7109375" style="22" customWidth="1"/>
    <col min="15365" max="15365" width="1.7109375" style="22" customWidth="1"/>
    <col min="15366" max="15366" width="70.5703125" style="22" customWidth="1"/>
    <col min="15367" max="15372" width="11.7109375" style="22" customWidth="1"/>
    <col min="15373" max="15617" width="9.140625" style="22"/>
    <col min="15618" max="15618" width="1.28515625" style="22" customWidth="1"/>
    <col min="15619" max="15619" width="1.7109375" style="22" customWidth="1"/>
    <col min="15620" max="15620" width="2.7109375" style="22" customWidth="1"/>
    <col min="15621" max="15621" width="1.7109375" style="22" customWidth="1"/>
    <col min="15622" max="15622" width="70.5703125" style="22" customWidth="1"/>
    <col min="15623" max="15628" width="11.7109375" style="22" customWidth="1"/>
    <col min="15629" max="15873" width="9.140625" style="22"/>
    <col min="15874" max="15874" width="1.28515625" style="22" customWidth="1"/>
    <col min="15875" max="15875" width="1.7109375" style="22" customWidth="1"/>
    <col min="15876" max="15876" width="2.7109375" style="22" customWidth="1"/>
    <col min="15877" max="15877" width="1.7109375" style="22" customWidth="1"/>
    <col min="15878" max="15878" width="70.5703125" style="22" customWidth="1"/>
    <col min="15879" max="15884" width="11.7109375" style="22" customWidth="1"/>
    <col min="15885" max="16129" width="9.140625" style="22"/>
    <col min="16130" max="16130" width="1.28515625" style="22" customWidth="1"/>
    <col min="16131" max="16131" width="1.7109375" style="22" customWidth="1"/>
    <col min="16132" max="16132" width="2.7109375" style="22" customWidth="1"/>
    <col min="16133" max="16133" width="1.7109375" style="22" customWidth="1"/>
    <col min="16134" max="16134" width="70.5703125" style="22" customWidth="1"/>
    <col min="16135" max="16140" width="11.7109375" style="22" customWidth="1"/>
    <col min="16141" max="16384" width="9.140625" style="22"/>
  </cols>
  <sheetData>
    <row r="1" spans="1:13" ht="15.75" x14ac:dyDescent="0.25">
      <c r="B1" s="424" t="s">
        <v>629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x14ac:dyDescent="0.2">
      <c r="B2" s="23"/>
    </row>
    <row r="3" spans="1:13" ht="15" x14ac:dyDescent="0.25">
      <c r="A3" s="423" t="s">
        <v>270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</row>
    <row r="4" spans="1:13" s="24" customFormat="1" ht="28.5" customHeight="1" x14ac:dyDescent="0.2">
      <c r="A4" s="219"/>
      <c r="B4" s="220"/>
      <c r="C4" s="220"/>
      <c r="D4" s="220"/>
      <c r="E4" s="221"/>
      <c r="F4" s="425" t="s">
        <v>613</v>
      </c>
      <c r="G4" s="426"/>
      <c r="H4" s="426"/>
      <c r="I4" s="427"/>
      <c r="J4" s="425" t="s">
        <v>614</v>
      </c>
      <c r="K4" s="426"/>
      <c r="L4" s="426"/>
      <c r="M4" s="427"/>
    </row>
    <row r="5" spans="1:13" s="24" customFormat="1" ht="28.5" customHeight="1" x14ac:dyDescent="0.2">
      <c r="A5" s="134"/>
      <c r="B5" s="25"/>
      <c r="C5" s="25"/>
      <c r="D5" s="25"/>
      <c r="E5" s="25"/>
      <c r="F5" s="422" t="s">
        <v>624</v>
      </c>
      <c r="G5" s="411" t="s">
        <v>707</v>
      </c>
      <c r="H5" s="422" t="s">
        <v>498</v>
      </c>
      <c r="I5" s="413" t="s">
        <v>625</v>
      </c>
      <c r="J5" s="422" t="s">
        <v>624</v>
      </c>
      <c r="K5" s="411" t="s">
        <v>707</v>
      </c>
      <c r="L5" s="422" t="s">
        <v>498</v>
      </c>
      <c r="M5" s="413" t="s">
        <v>625</v>
      </c>
    </row>
    <row r="6" spans="1:13" s="24" customFormat="1" ht="85.5" customHeight="1" x14ac:dyDescent="0.2">
      <c r="A6" s="26"/>
      <c r="B6" s="27"/>
      <c r="C6" s="27"/>
      <c r="D6" s="27"/>
      <c r="E6" s="27"/>
      <c r="F6" s="412"/>
      <c r="G6" s="412"/>
      <c r="H6" s="412"/>
      <c r="I6" s="412"/>
      <c r="J6" s="412"/>
      <c r="K6" s="412"/>
      <c r="L6" s="412"/>
      <c r="M6" s="412"/>
    </row>
    <row r="7" spans="1:13" s="31" customFormat="1" ht="20.25" customHeight="1" x14ac:dyDescent="0.2">
      <c r="A7" s="28"/>
      <c r="B7" s="158"/>
      <c r="C7" s="158"/>
      <c r="D7" s="29" t="s">
        <v>367</v>
      </c>
      <c r="E7" s="30"/>
      <c r="F7" s="142">
        <f>F8+F21</f>
        <v>532394.87499199994</v>
      </c>
      <c r="G7" s="142">
        <f t="shared" ref="G7:I7" si="0">G8+G21</f>
        <v>55.704059999999998</v>
      </c>
      <c r="H7" s="142">
        <f t="shared" si="0"/>
        <v>9814.880000000001</v>
      </c>
      <c r="I7" s="142">
        <f t="shared" si="0"/>
        <v>542265.45905199996</v>
      </c>
      <c r="J7" s="142">
        <f>J8+J21</f>
        <v>503837.51598700002</v>
      </c>
      <c r="K7" s="142">
        <f t="shared" ref="K7:M7" si="1">K8+K21</f>
        <v>80.604060000000004</v>
      </c>
      <c r="L7" s="142">
        <f t="shared" si="1"/>
        <v>9814.880000000001</v>
      </c>
      <c r="M7" s="142">
        <f t="shared" si="1"/>
        <v>513733.00004700001</v>
      </c>
    </row>
    <row r="8" spans="1:13" s="34" customFormat="1" ht="15" customHeight="1" x14ac:dyDescent="0.2">
      <c r="A8" s="222"/>
      <c r="B8" s="223"/>
      <c r="C8" s="224" t="s">
        <v>368</v>
      </c>
      <c r="D8" s="32"/>
      <c r="E8" s="33"/>
      <c r="F8" s="225">
        <f>F9+F15</f>
        <v>526722.17797599989</v>
      </c>
      <c r="G8" s="225">
        <f t="shared" ref="G8:I8" si="2">G9+G15</f>
        <v>55.704059999999998</v>
      </c>
      <c r="H8" s="225">
        <f t="shared" si="2"/>
        <v>9816.68</v>
      </c>
      <c r="I8" s="225">
        <f t="shared" si="2"/>
        <v>536594.56203599996</v>
      </c>
      <c r="J8" s="225">
        <f>J9+J15</f>
        <v>498309.40224600001</v>
      </c>
      <c r="K8" s="225">
        <f t="shared" ref="K8:M8" si="3">K9+K15</f>
        <v>80.604060000000004</v>
      </c>
      <c r="L8" s="225">
        <f t="shared" si="3"/>
        <v>9816.68</v>
      </c>
      <c r="M8" s="225">
        <f t="shared" si="3"/>
        <v>508206.68630599999</v>
      </c>
    </row>
    <row r="9" spans="1:13" s="34" customFormat="1" ht="15" customHeight="1" x14ac:dyDescent="0.2">
      <c r="A9" s="135"/>
      <c r="B9" s="35" t="s">
        <v>369</v>
      </c>
      <c r="C9" s="36"/>
      <c r="D9" s="37"/>
      <c r="E9" s="38"/>
      <c r="F9" s="226">
        <f>SUM(F10:F14)</f>
        <v>281875.47863899998</v>
      </c>
      <c r="G9" s="226">
        <f t="shared" ref="G9:I9" si="4">SUM(G10:G14)</f>
        <v>55.701623999999995</v>
      </c>
      <c r="H9" s="226">
        <f t="shared" si="4"/>
        <v>2991.7300000000005</v>
      </c>
      <c r="I9" s="226">
        <f t="shared" si="4"/>
        <v>284922.910263</v>
      </c>
      <c r="J9" s="226">
        <f>SUM(J10:J14)</f>
        <v>269149.47671399999</v>
      </c>
      <c r="K9" s="226">
        <f t="shared" ref="K9:M9" si="5">SUM(K10:K14)</f>
        <v>66.801624000000004</v>
      </c>
      <c r="L9" s="226">
        <f t="shared" si="5"/>
        <v>2991.7300000000005</v>
      </c>
      <c r="M9" s="226">
        <f t="shared" si="5"/>
        <v>272208.00833799999</v>
      </c>
    </row>
    <row r="10" spans="1:13" ht="15" customHeight="1" x14ac:dyDescent="0.2">
      <c r="A10" s="227" t="s">
        <v>370</v>
      </c>
      <c r="B10" s="39"/>
      <c r="C10" s="39"/>
      <c r="D10" s="39"/>
      <c r="E10" s="40"/>
      <c r="F10" s="228">
        <f>I10-H10-G10</f>
        <v>219167.46518699999</v>
      </c>
      <c r="G10" s="228">
        <v>56.351546999999997</v>
      </c>
      <c r="H10" s="228">
        <f>-3355.99+5867</f>
        <v>2511.0100000000002</v>
      </c>
      <c r="I10" s="228">
        <v>221734.826734</v>
      </c>
      <c r="J10" s="228">
        <f>M10-L10-K10</f>
        <v>209571.61113499998</v>
      </c>
      <c r="K10" s="228">
        <v>65.051546999999999</v>
      </c>
      <c r="L10" s="228">
        <f>-3355.99+5867</f>
        <v>2511.0100000000002</v>
      </c>
      <c r="M10" s="228">
        <v>212147.672682</v>
      </c>
    </row>
    <row r="11" spans="1:13" ht="15" customHeight="1" x14ac:dyDescent="0.2">
      <c r="A11" s="227" t="s">
        <v>371</v>
      </c>
      <c r="B11" s="39"/>
      <c r="C11" s="39"/>
      <c r="D11" s="39"/>
      <c r="E11" s="41"/>
      <c r="F11" s="228">
        <f t="shared" ref="F11:F14" si="6">I11-H11-G11</f>
        <v>35741.893615000001</v>
      </c>
      <c r="G11" s="228">
        <v>-0.64992300000000003</v>
      </c>
      <c r="H11" s="228">
        <f>-615.41+958</f>
        <v>342.59000000000003</v>
      </c>
      <c r="I11" s="228">
        <v>36083.833692</v>
      </c>
      <c r="J11" s="228">
        <f t="shared" ref="J11:J14" si="7">M11-L11-K11</f>
        <v>33145.793080000003</v>
      </c>
      <c r="K11" s="228">
        <v>1.7500770000000001</v>
      </c>
      <c r="L11" s="228">
        <f>-615.41+958</f>
        <v>342.59000000000003</v>
      </c>
      <c r="M11" s="228">
        <v>33490.133156999997</v>
      </c>
    </row>
    <row r="12" spans="1:13" ht="15" customHeight="1" x14ac:dyDescent="0.2">
      <c r="A12" s="227" t="s">
        <v>372</v>
      </c>
      <c r="B12" s="39"/>
      <c r="C12" s="39"/>
      <c r="D12" s="39"/>
      <c r="E12" s="40"/>
      <c r="F12" s="228">
        <f t="shared" si="6"/>
        <v>18833.224435</v>
      </c>
      <c r="G12" s="228">
        <v>0</v>
      </c>
      <c r="H12" s="228">
        <f>-74.87+163</f>
        <v>88.13</v>
      </c>
      <c r="I12" s="228">
        <v>18921.354435000001</v>
      </c>
      <c r="J12" s="228">
        <f t="shared" si="7"/>
        <v>18554.339992999998</v>
      </c>
      <c r="K12" s="228">
        <v>0</v>
      </c>
      <c r="L12" s="228">
        <f>-74.87+163</f>
        <v>88.13</v>
      </c>
      <c r="M12" s="228">
        <v>18642.469992999999</v>
      </c>
    </row>
    <row r="13" spans="1:13" ht="15" customHeight="1" x14ac:dyDescent="0.2">
      <c r="A13" s="227" t="s">
        <v>373</v>
      </c>
      <c r="B13" s="39"/>
      <c r="C13" s="39"/>
      <c r="D13" s="39"/>
      <c r="E13" s="40"/>
      <c r="F13" s="228">
        <f t="shared" si="6"/>
        <v>2573.6916890000002</v>
      </c>
      <c r="G13" s="228">
        <v>0</v>
      </c>
      <c r="H13" s="228">
        <v>50</v>
      </c>
      <c r="I13" s="228">
        <v>2623.6916890000002</v>
      </c>
      <c r="J13" s="228">
        <f t="shared" si="7"/>
        <v>2570.3295969999999</v>
      </c>
      <c r="K13" s="228">
        <v>0</v>
      </c>
      <c r="L13" s="228">
        <v>50</v>
      </c>
      <c r="M13" s="228">
        <v>2620.3295969999999</v>
      </c>
    </row>
    <row r="14" spans="1:13" ht="15" customHeight="1" x14ac:dyDescent="0.2">
      <c r="A14" s="227" t="s">
        <v>374</v>
      </c>
      <c r="B14" s="39"/>
      <c r="C14" s="39"/>
      <c r="D14" s="39"/>
      <c r="E14" s="40"/>
      <c r="F14" s="228">
        <f t="shared" si="6"/>
        <v>5559.2037129999999</v>
      </c>
      <c r="G14" s="228">
        <v>0</v>
      </c>
      <c r="H14" s="228"/>
      <c r="I14" s="228">
        <v>5559.2037129999999</v>
      </c>
      <c r="J14" s="228">
        <f t="shared" si="7"/>
        <v>5307.4029090000004</v>
      </c>
      <c r="K14" s="228">
        <v>0</v>
      </c>
      <c r="L14" s="228"/>
      <c r="M14" s="228">
        <v>5307.4029090000004</v>
      </c>
    </row>
    <row r="15" spans="1:13" s="44" customFormat="1" ht="15" customHeight="1" x14ac:dyDescent="0.2">
      <c r="A15" s="229"/>
      <c r="B15" s="143" t="s">
        <v>630</v>
      </c>
      <c r="C15" s="42"/>
      <c r="D15" s="42"/>
      <c r="E15" s="43"/>
      <c r="F15" s="230">
        <f>SUM(F16:F20)</f>
        <v>244846.69933699997</v>
      </c>
      <c r="G15" s="230">
        <f t="shared" ref="G15:I15" si="8">SUM(G16:G20)</f>
        <v>2.4359999999999998E-3</v>
      </c>
      <c r="H15" s="230">
        <f t="shared" si="8"/>
        <v>6824.95</v>
      </c>
      <c r="I15" s="230">
        <f t="shared" si="8"/>
        <v>251671.65177299999</v>
      </c>
      <c r="J15" s="230">
        <f>SUM(J16:J20)</f>
        <v>229159.92553199999</v>
      </c>
      <c r="K15" s="230">
        <f t="shared" ref="K15:M15" si="9">SUM(K16:K20)</f>
        <v>13.802436</v>
      </c>
      <c r="L15" s="230">
        <f t="shared" si="9"/>
        <v>6824.95</v>
      </c>
      <c r="M15" s="230">
        <f t="shared" si="9"/>
        <v>235998.677968</v>
      </c>
    </row>
    <row r="16" spans="1:13" ht="15" customHeight="1" x14ac:dyDescent="0.2">
      <c r="A16" s="45" t="s">
        <v>627</v>
      </c>
      <c r="B16" s="39"/>
      <c r="C16" s="39"/>
      <c r="D16" s="39"/>
      <c r="E16" s="40"/>
      <c r="F16" s="228">
        <f t="shared" ref="F16:F20" si="10">I16-H16-G16</f>
        <v>159858.16006499997</v>
      </c>
      <c r="G16" s="228">
        <v>2.4359999999999998E-3</v>
      </c>
      <c r="H16" s="231">
        <f>406.73+4521</f>
        <v>4927.7299999999996</v>
      </c>
      <c r="I16" s="232">
        <f>167285.892501-2500</f>
        <v>164785.89250099999</v>
      </c>
      <c r="J16" s="228">
        <f t="shared" ref="J16:J20" si="11">M16-L16-K16</f>
        <v>144750.184014</v>
      </c>
      <c r="K16" s="228">
        <v>13.802436</v>
      </c>
      <c r="L16" s="231">
        <f>406.73+4521</f>
        <v>4927.7299999999996</v>
      </c>
      <c r="M16" s="232">
        <f>152191.71645-2500</f>
        <v>149691.71645000001</v>
      </c>
    </row>
    <row r="17" spans="1:13" ht="15" customHeight="1" x14ac:dyDescent="0.2">
      <c r="A17" s="227" t="s">
        <v>375</v>
      </c>
      <c r="B17" s="39"/>
      <c r="C17" s="39"/>
      <c r="D17" s="39"/>
      <c r="E17" s="40"/>
      <c r="F17" s="228">
        <f t="shared" si="10"/>
        <v>22154.539272000002</v>
      </c>
      <c r="G17" s="228">
        <v>0</v>
      </c>
      <c r="H17" s="228">
        <f>-3.08+1653</f>
        <v>1649.92</v>
      </c>
      <c r="I17" s="228">
        <v>23804.459272</v>
      </c>
      <c r="J17" s="228">
        <f t="shared" si="11"/>
        <v>21575.741518000003</v>
      </c>
      <c r="K17" s="228">
        <v>0</v>
      </c>
      <c r="L17" s="228">
        <f>-3.08+1653</f>
        <v>1649.92</v>
      </c>
      <c r="M17" s="228">
        <v>23225.661518000001</v>
      </c>
    </row>
    <row r="18" spans="1:13" ht="15" customHeight="1" x14ac:dyDescent="0.2">
      <c r="A18" s="227" t="s">
        <v>376</v>
      </c>
      <c r="B18" s="39"/>
      <c r="C18" s="39"/>
      <c r="D18" s="39"/>
      <c r="E18" s="40"/>
      <c r="F18" s="228">
        <f t="shared" si="10"/>
        <v>36312</v>
      </c>
      <c r="G18" s="228">
        <v>0</v>
      </c>
      <c r="H18" s="228">
        <v>62.5</v>
      </c>
      <c r="I18" s="228">
        <v>36374.5</v>
      </c>
      <c r="J18" s="228">
        <f t="shared" si="11"/>
        <v>36312</v>
      </c>
      <c r="K18" s="228">
        <v>0</v>
      </c>
      <c r="L18" s="228">
        <v>62.5</v>
      </c>
      <c r="M18" s="228">
        <v>36374.5</v>
      </c>
    </row>
    <row r="19" spans="1:13" ht="15" customHeight="1" x14ac:dyDescent="0.2">
      <c r="A19" s="227" t="s">
        <v>377</v>
      </c>
      <c r="B19" s="39"/>
      <c r="C19" s="39"/>
      <c r="D19" s="39"/>
      <c r="E19" s="40"/>
      <c r="F19" s="228">
        <f t="shared" si="10"/>
        <v>10730</v>
      </c>
      <c r="G19" s="228">
        <v>0</v>
      </c>
      <c r="H19" s="228">
        <v>184.8</v>
      </c>
      <c r="I19" s="228">
        <v>10914.8</v>
      </c>
      <c r="J19" s="228">
        <f t="shared" si="11"/>
        <v>10730</v>
      </c>
      <c r="K19" s="228">
        <v>0</v>
      </c>
      <c r="L19" s="228">
        <v>184.8</v>
      </c>
      <c r="M19" s="228">
        <v>10914.8</v>
      </c>
    </row>
    <row r="20" spans="1:13" ht="15" customHeight="1" x14ac:dyDescent="0.2">
      <c r="A20" s="144" t="s">
        <v>378</v>
      </c>
      <c r="B20" s="145"/>
      <c r="C20" s="39"/>
      <c r="D20" s="39"/>
      <c r="E20" s="40"/>
      <c r="F20" s="228">
        <f t="shared" si="10"/>
        <v>15792</v>
      </c>
      <c r="G20" s="228">
        <v>0</v>
      </c>
      <c r="H20" s="228">
        <v>0</v>
      </c>
      <c r="I20" s="228">
        <v>15792</v>
      </c>
      <c r="J20" s="228">
        <f t="shared" si="11"/>
        <v>15792</v>
      </c>
      <c r="K20" s="228">
        <v>0</v>
      </c>
      <c r="L20" s="228">
        <v>0</v>
      </c>
      <c r="M20" s="228">
        <v>15792</v>
      </c>
    </row>
    <row r="21" spans="1:13" s="44" customFormat="1" ht="15" customHeight="1" x14ac:dyDescent="0.2">
      <c r="A21" s="233"/>
      <c r="B21" s="146"/>
      <c r="C21" s="147" t="s">
        <v>379</v>
      </c>
      <c r="D21" s="46"/>
      <c r="E21" s="47"/>
      <c r="F21" s="230">
        <f>F22+F24</f>
        <v>5672.6970160000001</v>
      </c>
      <c r="G21" s="230">
        <f t="shared" ref="G21:I21" si="12">G22+G24</f>
        <v>0</v>
      </c>
      <c r="H21" s="230">
        <f t="shared" si="12"/>
        <v>-1.8</v>
      </c>
      <c r="I21" s="230">
        <f t="shared" si="12"/>
        <v>5670.8970159999999</v>
      </c>
      <c r="J21" s="230">
        <f>J22+J24</f>
        <v>5528.1137409999992</v>
      </c>
      <c r="K21" s="230">
        <f t="shared" ref="K21:M21" si="13">K22+K24</f>
        <v>0</v>
      </c>
      <c r="L21" s="230">
        <f t="shared" si="13"/>
        <v>-1.8</v>
      </c>
      <c r="M21" s="230">
        <f t="shared" si="13"/>
        <v>5526.3137409999999</v>
      </c>
    </row>
    <row r="22" spans="1:13" s="44" customFormat="1" ht="15" customHeight="1" x14ac:dyDescent="0.2">
      <c r="A22" s="234"/>
      <c r="B22" s="143" t="s">
        <v>380</v>
      </c>
      <c r="C22" s="42"/>
      <c r="D22" s="48"/>
      <c r="E22" s="43"/>
      <c r="F22" s="230">
        <f>F23</f>
        <v>4790.0024830000002</v>
      </c>
      <c r="G22" s="230">
        <f t="shared" ref="G22:I22" si="14">G23</f>
        <v>0</v>
      </c>
      <c r="H22" s="230">
        <f t="shared" si="14"/>
        <v>0</v>
      </c>
      <c r="I22" s="230">
        <f t="shared" si="14"/>
        <v>4790.0024830000002</v>
      </c>
      <c r="J22" s="230">
        <f>J23</f>
        <v>4710.9561839999997</v>
      </c>
      <c r="K22" s="230">
        <f t="shared" ref="K22:M22" si="15">K23</f>
        <v>0</v>
      </c>
      <c r="L22" s="230">
        <f t="shared" si="15"/>
        <v>0</v>
      </c>
      <c r="M22" s="230">
        <f t="shared" si="15"/>
        <v>4710.9561839999997</v>
      </c>
    </row>
    <row r="23" spans="1:13" s="49" customFormat="1" ht="15" customHeight="1" x14ac:dyDescent="0.2">
      <c r="A23" s="227" t="s">
        <v>381</v>
      </c>
      <c r="B23" s="39"/>
      <c r="C23" s="39"/>
      <c r="D23" s="39"/>
      <c r="E23" s="40"/>
      <c r="F23" s="228">
        <f>I23-H23-G23</f>
        <v>4790.0024830000002</v>
      </c>
      <c r="G23" s="228">
        <v>0</v>
      </c>
      <c r="H23" s="228">
        <v>0</v>
      </c>
      <c r="I23" s="228">
        <v>4790.0024830000002</v>
      </c>
      <c r="J23" s="228">
        <f>M23-L23-K23</f>
        <v>4710.9561839999997</v>
      </c>
      <c r="K23" s="228">
        <v>0</v>
      </c>
      <c r="L23" s="228">
        <v>0</v>
      </c>
      <c r="M23" s="228">
        <v>4710.9561839999997</v>
      </c>
    </row>
    <row r="24" spans="1:13" s="44" customFormat="1" ht="15" customHeight="1" x14ac:dyDescent="0.2">
      <c r="A24" s="136"/>
      <c r="B24" s="143" t="s">
        <v>382</v>
      </c>
      <c r="C24" s="50"/>
      <c r="D24" s="48"/>
      <c r="E24" s="43"/>
      <c r="F24" s="230">
        <f>F25+F26</f>
        <v>882.69453299999998</v>
      </c>
      <c r="G24" s="230">
        <f t="shared" ref="G24:I24" si="16">G25+G26</f>
        <v>0</v>
      </c>
      <c r="H24" s="230">
        <f t="shared" si="16"/>
        <v>-1.8</v>
      </c>
      <c r="I24" s="230">
        <f t="shared" si="16"/>
        <v>880.89453300000002</v>
      </c>
      <c r="J24" s="230">
        <f>J25+J26</f>
        <v>817.15755699999988</v>
      </c>
      <c r="K24" s="230">
        <f t="shared" ref="K24:M24" si="17">K25+K26</f>
        <v>0</v>
      </c>
      <c r="L24" s="230">
        <f t="shared" si="17"/>
        <v>-1.8</v>
      </c>
      <c r="M24" s="230">
        <f t="shared" si="17"/>
        <v>815.35755699999993</v>
      </c>
    </row>
    <row r="25" spans="1:13" s="49" customFormat="1" ht="15" customHeight="1" x14ac:dyDescent="0.2">
      <c r="A25" s="227" t="s">
        <v>383</v>
      </c>
      <c r="B25" s="39"/>
      <c r="C25" s="39"/>
      <c r="D25" s="39"/>
      <c r="E25" s="40"/>
      <c r="F25" s="228">
        <f t="shared" ref="F25:F26" si="18">I25-H25-G25</f>
        <v>804.48079499999994</v>
      </c>
      <c r="G25" s="228">
        <v>0</v>
      </c>
      <c r="H25" s="228">
        <v>-1.8</v>
      </c>
      <c r="I25" s="228">
        <v>802.68079499999999</v>
      </c>
      <c r="J25" s="228">
        <f t="shared" ref="J25:J26" si="19">M25-L25-K25</f>
        <v>769.43559999999991</v>
      </c>
      <c r="K25" s="228">
        <v>0</v>
      </c>
      <c r="L25" s="228">
        <v>-1.8</v>
      </c>
      <c r="M25" s="228">
        <v>767.63559999999995</v>
      </c>
    </row>
    <row r="26" spans="1:13" s="49" customFormat="1" ht="15" customHeight="1" x14ac:dyDescent="0.2">
      <c r="A26" s="144" t="s">
        <v>384</v>
      </c>
      <c r="B26" s="145"/>
      <c r="C26" s="145"/>
      <c r="D26" s="145"/>
      <c r="E26" s="148"/>
      <c r="F26" s="235">
        <f t="shared" si="18"/>
        <v>78.213738000000006</v>
      </c>
      <c r="G26" s="228">
        <v>0</v>
      </c>
      <c r="H26" s="235">
        <v>0</v>
      </c>
      <c r="I26" s="235">
        <v>78.213738000000006</v>
      </c>
      <c r="J26" s="235">
        <f t="shared" si="19"/>
        <v>47.721957000000003</v>
      </c>
      <c r="K26" s="228">
        <v>0</v>
      </c>
      <c r="L26" s="235">
        <v>0</v>
      </c>
      <c r="M26" s="235">
        <v>47.721957000000003</v>
      </c>
    </row>
    <row r="27" spans="1:13" s="31" customFormat="1" ht="18" customHeight="1" x14ac:dyDescent="0.2">
      <c r="A27" s="28"/>
      <c r="B27" s="158"/>
      <c r="C27" s="159"/>
      <c r="D27" s="29" t="s">
        <v>385</v>
      </c>
      <c r="E27" s="51"/>
      <c r="F27" s="142">
        <f>F28+F53</f>
        <v>69905.107614000008</v>
      </c>
      <c r="G27" s="142">
        <f t="shared" ref="G27:I27" si="20">G28+G53</f>
        <v>0</v>
      </c>
      <c r="H27" s="142">
        <f t="shared" si="20"/>
        <v>1321.3025</v>
      </c>
      <c r="I27" s="142">
        <f t="shared" si="20"/>
        <v>71226.410114000013</v>
      </c>
      <c r="J27" s="142">
        <f>J28+J53</f>
        <v>53228.711643999995</v>
      </c>
      <c r="K27" s="142">
        <f t="shared" ref="K27:M27" si="21">K28+K53</f>
        <v>19.3</v>
      </c>
      <c r="L27" s="142">
        <f t="shared" si="21"/>
        <v>1321.3025</v>
      </c>
      <c r="M27" s="142">
        <f t="shared" si="21"/>
        <v>54569.314144000004</v>
      </c>
    </row>
    <row r="28" spans="1:13" s="34" customFormat="1" ht="15" customHeight="1" x14ac:dyDescent="0.2">
      <c r="A28" s="137"/>
      <c r="B28" s="224" t="s">
        <v>386</v>
      </c>
      <c r="C28" s="52"/>
      <c r="D28" s="52"/>
      <c r="E28" s="33"/>
      <c r="F28" s="225">
        <f>F29+F30+F31+F32+F36+F38</f>
        <v>69482.107793000003</v>
      </c>
      <c r="G28" s="225">
        <f t="shared" ref="G28:I28" si="22">G29+G30+G31+G32+G36+G38</f>
        <v>0</v>
      </c>
      <c r="H28" s="225">
        <f t="shared" si="22"/>
        <v>1316.915</v>
      </c>
      <c r="I28" s="225">
        <f t="shared" si="22"/>
        <v>70799.022793000011</v>
      </c>
      <c r="J28" s="225">
        <f>J29+J30+J31+J32+J36+J38</f>
        <v>52805.757195999999</v>
      </c>
      <c r="K28" s="225">
        <f t="shared" ref="K28:M28" si="23">K29+K30+K31+K32+K36+K38</f>
        <v>19.3</v>
      </c>
      <c r="L28" s="225">
        <f t="shared" si="23"/>
        <v>1316.915</v>
      </c>
      <c r="M28" s="225">
        <f t="shared" si="23"/>
        <v>54141.972196000002</v>
      </c>
    </row>
    <row r="29" spans="1:13" ht="15" customHeight="1" x14ac:dyDescent="0.2">
      <c r="A29" s="236" t="s">
        <v>387</v>
      </c>
      <c r="B29" s="53"/>
      <c r="C29" s="53"/>
      <c r="D29" s="53"/>
      <c r="E29" s="54"/>
      <c r="F29" s="237">
        <f t="shared" ref="F29:F31" si="24">I29-H29-G29</f>
        <v>899.45742399999995</v>
      </c>
      <c r="G29" s="237">
        <v>0</v>
      </c>
      <c r="H29" s="237">
        <v>3.1150000000000002</v>
      </c>
      <c r="I29" s="237">
        <v>902.57242399999996</v>
      </c>
      <c r="J29" s="237">
        <f t="shared" ref="J29:J31" si="25">M29-L29-K29</f>
        <v>899.55707299999995</v>
      </c>
      <c r="K29" s="237">
        <v>0</v>
      </c>
      <c r="L29" s="237">
        <v>3.1150000000000002</v>
      </c>
      <c r="M29" s="237">
        <v>902.67207299999995</v>
      </c>
    </row>
    <row r="30" spans="1:13" ht="15" customHeight="1" x14ac:dyDescent="0.2">
      <c r="A30" s="236" t="s">
        <v>388</v>
      </c>
      <c r="B30" s="53"/>
      <c r="C30" s="53"/>
      <c r="D30" s="53"/>
      <c r="E30" s="54"/>
      <c r="F30" s="237">
        <f t="shared" si="24"/>
        <v>450.052862</v>
      </c>
      <c r="G30" s="237">
        <v>0</v>
      </c>
      <c r="H30" s="237">
        <v>0</v>
      </c>
      <c r="I30" s="237">
        <v>450.052862</v>
      </c>
      <c r="J30" s="237">
        <f t="shared" si="25"/>
        <v>450.052862</v>
      </c>
      <c r="K30" s="237">
        <v>0</v>
      </c>
      <c r="L30" s="237">
        <v>0</v>
      </c>
      <c r="M30" s="237">
        <v>450.052862</v>
      </c>
    </row>
    <row r="31" spans="1:13" ht="15" customHeight="1" x14ac:dyDescent="0.2">
      <c r="A31" s="236" t="s">
        <v>389</v>
      </c>
      <c r="B31" s="53"/>
      <c r="C31" s="53"/>
      <c r="D31" s="53"/>
      <c r="E31" s="54"/>
      <c r="F31" s="237">
        <f t="shared" si="24"/>
        <v>2746.3438529999999</v>
      </c>
      <c r="G31" s="237">
        <v>0</v>
      </c>
      <c r="H31" s="237">
        <v>0</v>
      </c>
      <c r="I31" s="237">
        <v>2746.3438529999999</v>
      </c>
      <c r="J31" s="237">
        <f t="shared" si="25"/>
        <v>2998.1777959999999</v>
      </c>
      <c r="K31" s="237">
        <v>2.6</v>
      </c>
      <c r="L31" s="237">
        <v>0</v>
      </c>
      <c r="M31" s="237">
        <v>3000.7777959999999</v>
      </c>
    </row>
    <row r="32" spans="1:13" ht="15" customHeight="1" x14ac:dyDescent="0.2">
      <c r="A32" s="236" t="s">
        <v>390</v>
      </c>
      <c r="B32" s="53"/>
      <c r="C32" s="149"/>
      <c r="D32" s="53"/>
      <c r="E32" s="54"/>
      <c r="F32" s="237">
        <f>SUM(F33:F35)</f>
        <v>11558.089534000001</v>
      </c>
      <c r="G32" s="237">
        <f t="shared" ref="G32:I32" si="26">SUM(G33:G35)</f>
        <v>0</v>
      </c>
      <c r="H32" s="237">
        <f t="shared" si="26"/>
        <v>0</v>
      </c>
      <c r="I32" s="237">
        <f t="shared" si="26"/>
        <v>11558.089534000001</v>
      </c>
      <c r="J32" s="237">
        <f>SUM(J33:J35)</f>
        <v>9684.9149369999996</v>
      </c>
      <c r="K32" s="237">
        <f t="shared" ref="K32:M32" si="27">SUM(K33:K35)</f>
        <v>1.6</v>
      </c>
      <c r="L32" s="237">
        <f t="shared" si="27"/>
        <v>0</v>
      </c>
      <c r="M32" s="237">
        <f t="shared" si="27"/>
        <v>9686.5149369999999</v>
      </c>
    </row>
    <row r="33" spans="1:13" ht="15" customHeight="1" x14ac:dyDescent="0.2">
      <c r="A33" s="238" t="s">
        <v>391</v>
      </c>
      <c r="B33" s="150"/>
      <c r="C33" s="151"/>
      <c r="D33" s="152" t="s">
        <v>392</v>
      </c>
      <c r="E33" s="55"/>
      <c r="F33" s="228">
        <f t="shared" ref="F33:F36" si="28">I33-H33-G33</f>
        <v>1500</v>
      </c>
      <c r="G33" s="228">
        <v>0</v>
      </c>
      <c r="H33" s="228">
        <v>0</v>
      </c>
      <c r="I33" s="228">
        <v>1500</v>
      </c>
      <c r="J33" s="228">
        <f t="shared" ref="J33:J36" si="29">M33-L33-K33</f>
        <v>1500</v>
      </c>
      <c r="K33" s="228">
        <v>0</v>
      </c>
      <c r="L33" s="228">
        <v>0</v>
      </c>
      <c r="M33" s="228">
        <v>1500</v>
      </c>
    </row>
    <row r="34" spans="1:13" ht="15" customHeight="1" x14ac:dyDescent="0.2">
      <c r="A34" s="138"/>
      <c r="B34" s="56"/>
      <c r="C34" s="192"/>
      <c r="D34" s="153" t="s">
        <v>502</v>
      </c>
      <c r="E34" s="57"/>
      <c r="F34" s="228">
        <f t="shared" si="28"/>
        <v>2281.039464</v>
      </c>
      <c r="G34" s="228">
        <v>0</v>
      </c>
      <c r="H34" s="228">
        <v>0</v>
      </c>
      <c r="I34" s="228">
        <v>2281.039464</v>
      </c>
      <c r="J34" s="228">
        <f t="shared" si="29"/>
        <v>418.24160799999999</v>
      </c>
      <c r="K34" s="228">
        <v>1.6</v>
      </c>
      <c r="L34" s="228">
        <v>0</v>
      </c>
      <c r="M34" s="228">
        <v>419.84160800000001</v>
      </c>
    </row>
    <row r="35" spans="1:13" ht="15" customHeight="1" x14ac:dyDescent="0.2">
      <c r="A35" s="239"/>
      <c r="B35" s="154"/>
      <c r="C35" s="240"/>
      <c r="D35" s="153" t="s">
        <v>503</v>
      </c>
      <c r="E35" s="57"/>
      <c r="F35" s="241">
        <f t="shared" si="28"/>
        <v>7777.0500700000002</v>
      </c>
      <c r="G35" s="228">
        <v>0</v>
      </c>
      <c r="H35" s="228">
        <v>0</v>
      </c>
      <c r="I35" s="228">
        <v>7777.0500700000002</v>
      </c>
      <c r="J35" s="241">
        <f t="shared" si="29"/>
        <v>7766.6733290000002</v>
      </c>
      <c r="K35" s="228">
        <v>0</v>
      </c>
      <c r="L35" s="228">
        <v>0</v>
      </c>
      <c r="M35" s="228">
        <v>7766.6733290000002</v>
      </c>
    </row>
    <row r="36" spans="1:13" s="34" customFormat="1" ht="15" customHeight="1" x14ac:dyDescent="0.2">
      <c r="A36" s="58" t="s">
        <v>393</v>
      </c>
      <c r="B36" s="59"/>
      <c r="C36" s="59"/>
      <c r="D36" s="59"/>
      <c r="E36" s="60"/>
      <c r="F36" s="242">
        <f t="shared" si="28"/>
        <v>6799.6152890000003</v>
      </c>
      <c r="G36" s="243">
        <v>0</v>
      </c>
      <c r="H36" s="244">
        <v>0</v>
      </c>
      <c r="I36" s="225">
        <f>4299.615289+2500</f>
        <v>6799.6152890000003</v>
      </c>
      <c r="J36" s="242">
        <f t="shared" si="29"/>
        <v>6810.6561999999994</v>
      </c>
      <c r="K36" s="243">
        <v>0.6</v>
      </c>
      <c r="L36" s="244">
        <v>0</v>
      </c>
      <c r="M36" s="225">
        <f>4311.2562+2500</f>
        <v>6811.2561999999998</v>
      </c>
    </row>
    <row r="37" spans="1:13" ht="15" customHeight="1" x14ac:dyDescent="0.2">
      <c r="A37" s="239"/>
      <c r="B37" s="155" t="s">
        <v>394</v>
      </c>
      <c r="C37" s="39"/>
      <c r="D37" s="39"/>
      <c r="E37" s="57"/>
      <c r="F37" s="228">
        <f>I37-H37-G37</f>
        <v>2500</v>
      </c>
      <c r="G37" s="228">
        <v>0</v>
      </c>
      <c r="H37" s="228">
        <v>0</v>
      </c>
      <c r="I37" s="228">
        <v>2500</v>
      </c>
      <c r="J37" s="228">
        <f>M37-L37-K37</f>
        <v>2500</v>
      </c>
      <c r="K37" s="228">
        <v>0</v>
      </c>
      <c r="L37" s="228">
        <v>0</v>
      </c>
      <c r="M37" s="228">
        <v>2500</v>
      </c>
    </row>
    <row r="38" spans="1:13" ht="15" customHeight="1" x14ac:dyDescent="0.2">
      <c r="A38" s="61" t="s">
        <v>395</v>
      </c>
      <c r="B38" s="53"/>
      <c r="C38" s="53"/>
      <c r="D38" s="53"/>
      <c r="E38" s="54"/>
      <c r="F38" s="237">
        <f>F39+F40+F41+F42+F43+F44+F47+F51+F52</f>
        <v>47028.548831</v>
      </c>
      <c r="G38" s="237">
        <f t="shared" ref="G38:I38" si="30">G39+G40+G41+G42+G43+G44+G47+G51+G52</f>
        <v>0</v>
      </c>
      <c r="H38" s="237">
        <f t="shared" si="30"/>
        <v>1313.8</v>
      </c>
      <c r="I38" s="237">
        <f t="shared" si="30"/>
        <v>48342.348831000003</v>
      </c>
      <c r="J38" s="237">
        <f>J39+J40+J41+J42+J43+J44+J47+J51+J52</f>
        <v>31962.398327999999</v>
      </c>
      <c r="K38" s="237">
        <f t="shared" ref="K38:M38" si="31">K39+K40+K41+K42+K43+K44+K47+K51+K52</f>
        <v>14.5</v>
      </c>
      <c r="L38" s="237">
        <f t="shared" si="31"/>
        <v>1313.8</v>
      </c>
      <c r="M38" s="237">
        <f t="shared" si="31"/>
        <v>33290.698327999999</v>
      </c>
    </row>
    <row r="39" spans="1:13" ht="15" customHeight="1" x14ac:dyDescent="0.2">
      <c r="A39" s="239"/>
      <c r="B39" s="156" t="s">
        <v>396</v>
      </c>
      <c r="C39" s="39"/>
      <c r="D39" s="39"/>
      <c r="E39" s="40"/>
      <c r="F39" s="228">
        <f t="shared" ref="F39:F43" si="32">I39-H39-G39</f>
        <v>1969.8510000000001</v>
      </c>
      <c r="G39" s="228">
        <v>0</v>
      </c>
      <c r="H39" s="228">
        <v>0</v>
      </c>
      <c r="I39" s="228">
        <v>1969.8510000000001</v>
      </c>
      <c r="J39" s="228">
        <f t="shared" ref="J39:J43" si="33">M39-L39-K39</f>
        <v>1969.8510000000001</v>
      </c>
      <c r="K39" s="228">
        <v>0</v>
      </c>
      <c r="L39" s="228">
        <v>0</v>
      </c>
      <c r="M39" s="228">
        <v>1969.8510000000001</v>
      </c>
    </row>
    <row r="40" spans="1:13" ht="15" customHeight="1" x14ac:dyDescent="0.2">
      <c r="A40" s="139"/>
      <c r="B40" s="245" t="s">
        <v>397</v>
      </c>
      <c r="C40" s="39"/>
      <c r="D40" s="39"/>
      <c r="E40" s="40"/>
      <c r="F40" s="228">
        <f t="shared" si="32"/>
        <v>3405.9515270000002</v>
      </c>
      <c r="G40" s="228">
        <v>0</v>
      </c>
      <c r="H40" s="228">
        <v>200</v>
      </c>
      <c r="I40" s="228">
        <v>3605.9515270000002</v>
      </c>
      <c r="J40" s="228">
        <f t="shared" si="33"/>
        <v>3405.9515270000002</v>
      </c>
      <c r="K40" s="228">
        <v>0</v>
      </c>
      <c r="L40" s="228">
        <v>200</v>
      </c>
      <c r="M40" s="228">
        <v>3605.9515270000002</v>
      </c>
    </row>
    <row r="41" spans="1:13" ht="15" customHeight="1" x14ac:dyDescent="0.2">
      <c r="A41" s="239"/>
      <c r="B41" s="156" t="s">
        <v>398</v>
      </c>
      <c r="C41" s="39"/>
      <c r="D41" s="39"/>
      <c r="E41" s="40"/>
      <c r="F41" s="228">
        <f t="shared" si="32"/>
        <v>6356.855305</v>
      </c>
      <c r="G41" s="228">
        <v>0</v>
      </c>
      <c r="H41" s="228">
        <v>1117.3</v>
      </c>
      <c r="I41" s="228">
        <v>7474.1553050000002</v>
      </c>
      <c r="J41" s="228">
        <f t="shared" si="33"/>
        <v>6353.1438469999994</v>
      </c>
      <c r="K41" s="228">
        <v>0</v>
      </c>
      <c r="L41" s="228">
        <v>1117.3</v>
      </c>
      <c r="M41" s="228">
        <v>7470.4438469999996</v>
      </c>
    </row>
    <row r="42" spans="1:13" ht="15" customHeight="1" x14ac:dyDescent="0.2">
      <c r="A42" s="239"/>
      <c r="B42" s="156" t="s">
        <v>399</v>
      </c>
      <c r="C42" s="39"/>
      <c r="D42" s="39"/>
      <c r="E42" s="40"/>
      <c r="F42" s="228">
        <f t="shared" si="32"/>
        <v>0</v>
      </c>
      <c r="G42" s="228">
        <v>0</v>
      </c>
      <c r="H42" s="228">
        <v>0</v>
      </c>
      <c r="I42" s="228">
        <v>0</v>
      </c>
      <c r="J42" s="228">
        <f t="shared" si="33"/>
        <v>0</v>
      </c>
      <c r="K42" s="228">
        <v>0</v>
      </c>
      <c r="L42" s="228">
        <v>0</v>
      </c>
      <c r="M42" s="228">
        <v>0</v>
      </c>
    </row>
    <row r="43" spans="1:13" ht="15" customHeight="1" x14ac:dyDescent="0.2">
      <c r="A43" s="139"/>
      <c r="B43" s="406" t="s">
        <v>400</v>
      </c>
      <c r="C43" s="406"/>
      <c r="D43" s="406"/>
      <c r="E43" s="407"/>
      <c r="F43" s="228">
        <f t="shared" si="32"/>
        <v>557.66725599999995</v>
      </c>
      <c r="G43" s="228">
        <v>0</v>
      </c>
      <c r="H43" s="228">
        <v>0</v>
      </c>
      <c r="I43" s="228">
        <v>557.66725599999995</v>
      </c>
      <c r="J43" s="228">
        <f t="shared" si="33"/>
        <v>555.76105299999995</v>
      </c>
      <c r="K43" s="228">
        <v>0</v>
      </c>
      <c r="L43" s="228">
        <v>0</v>
      </c>
      <c r="M43" s="228">
        <v>555.76105299999995</v>
      </c>
    </row>
    <row r="44" spans="1:13" ht="15" customHeight="1" x14ac:dyDescent="0.2">
      <c r="A44" s="246"/>
      <c r="B44" s="156" t="s">
        <v>401</v>
      </c>
      <c r="C44" s="39"/>
      <c r="D44" s="39"/>
      <c r="E44" s="40"/>
      <c r="F44" s="228">
        <f>F45+F46</f>
        <v>21588.712157000002</v>
      </c>
      <c r="G44" s="228">
        <f t="shared" ref="G44:I44" si="34">G45+G46</f>
        <v>0</v>
      </c>
      <c r="H44" s="228">
        <f t="shared" si="34"/>
        <v>-3.5</v>
      </c>
      <c r="I44" s="228">
        <f t="shared" si="34"/>
        <v>21585.212157000002</v>
      </c>
      <c r="J44" s="228">
        <f>J45+J46</f>
        <v>14180.281327999999</v>
      </c>
      <c r="K44" s="228">
        <f t="shared" ref="K44:M44" si="35">K45+K46</f>
        <v>5.7</v>
      </c>
      <c r="L44" s="228">
        <f t="shared" si="35"/>
        <v>-3.5</v>
      </c>
      <c r="M44" s="228">
        <f t="shared" si="35"/>
        <v>14182.481328</v>
      </c>
    </row>
    <row r="45" spans="1:13" ht="15" customHeight="1" x14ac:dyDescent="0.2">
      <c r="A45" s="238" t="s">
        <v>391</v>
      </c>
      <c r="B45" s="154"/>
      <c r="C45" s="192"/>
      <c r="D45" s="153" t="s">
        <v>402</v>
      </c>
      <c r="E45" s="57"/>
      <c r="F45" s="228">
        <f t="shared" ref="F45:F46" si="36">I45-H45-G45</f>
        <v>3077.2149180000001</v>
      </c>
      <c r="G45" s="228">
        <v>0</v>
      </c>
      <c r="H45" s="228">
        <v>0</v>
      </c>
      <c r="I45" s="228">
        <v>3077.2149180000001</v>
      </c>
      <c r="J45" s="228">
        <f t="shared" ref="J45:J46" si="37">M45-L45-K45</f>
        <v>478.44771400000002</v>
      </c>
      <c r="K45" s="228">
        <v>2.2000000000000002</v>
      </c>
      <c r="L45" s="228">
        <v>0</v>
      </c>
      <c r="M45" s="228">
        <v>480.64771400000001</v>
      </c>
    </row>
    <row r="46" spans="1:13" ht="15" customHeight="1" x14ac:dyDescent="0.2">
      <c r="A46" s="238"/>
      <c r="B46" s="154"/>
      <c r="C46" s="192"/>
      <c r="D46" s="153" t="s">
        <v>418</v>
      </c>
      <c r="E46" s="57"/>
      <c r="F46" s="228">
        <f t="shared" si="36"/>
        <v>18511.497239</v>
      </c>
      <c r="G46" s="228">
        <v>0</v>
      </c>
      <c r="H46" s="228">
        <v>-3.5</v>
      </c>
      <c r="I46" s="228">
        <v>18507.997239</v>
      </c>
      <c r="J46" s="228">
        <f t="shared" si="37"/>
        <v>13701.833613999999</v>
      </c>
      <c r="K46" s="228">
        <v>3.5</v>
      </c>
      <c r="L46" s="228">
        <v>-3.5</v>
      </c>
      <c r="M46" s="228">
        <v>13701.833613999999</v>
      </c>
    </row>
    <row r="47" spans="1:13" ht="15" customHeight="1" x14ac:dyDescent="0.2">
      <c r="A47" s="238"/>
      <c r="B47" s="154" t="s">
        <v>403</v>
      </c>
      <c r="C47" s="192"/>
      <c r="D47" s="153"/>
      <c r="E47" s="57"/>
      <c r="F47" s="228">
        <f>SUM(F48:F50)</f>
        <v>12523.878360000001</v>
      </c>
      <c r="G47" s="228">
        <f t="shared" ref="G47:I47" si="38">SUM(G48:G50)</f>
        <v>0</v>
      </c>
      <c r="H47" s="228">
        <f t="shared" si="38"/>
        <v>0</v>
      </c>
      <c r="I47" s="228">
        <f t="shared" si="38"/>
        <v>12523.878360000001</v>
      </c>
      <c r="J47" s="228">
        <f>SUM(J48:J50)</f>
        <v>4871.776347</v>
      </c>
      <c r="K47" s="228">
        <f t="shared" ref="K47:M47" si="39">SUM(K48:K50)</f>
        <v>8.8000000000000007</v>
      </c>
      <c r="L47" s="228">
        <f t="shared" si="39"/>
        <v>0</v>
      </c>
      <c r="M47" s="228">
        <f t="shared" si="39"/>
        <v>4880.5763470000002</v>
      </c>
    </row>
    <row r="48" spans="1:13" ht="15" customHeight="1" x14ac:dyDescent="0.2">
      <c r="A48" s="239" t="s">
        <v>391</v>
      </c>
      <c r="B48" s="156"/>
      <c r="C48" s="39"/>
      <c r="D48" s="39" t="s">
        <v>402</v>
      </c>
      <c r="E48" s="40"/>
      <c r="F48" s="228">
        <f t="shared" ref="F48:F50" si="40">I48-H48-G48</f>
        <v>8969.0978720000003</v>
      </c>
      <c r="G48" s="228">
        <v>0</v>
      </c>
      <c r="H48" s="228">
        <v>0</v>
      </c>
      <c r="I48" s="228">
        <v>8969.0978720000003</v>
      </c>
      <c r="J48" s="228">
        <f t="shared" ref="J48:J50" si="41">M48-L48-K48</f>
        <v>1863.1991440000002</v>
      </c>
      <c r="K48" s="228">
        <v>6.1</v>
      </c>
      <c r="L48" s="228">
        <v>0</v>
      </c>
      <c r="M48" s="228">
        <v>1869.2991440000001</v>
      </c>
    </row>
    <row r="49" spans="1:13" ht="15" customHeight="1" x14ac:dyDescent="0.2">
      <c r="A49" s="138"/>
      <c r="B49" s="56"/>
      <c r="C49" s="62"/>
      <c r="D49" s="153" t="s">
        <v>404</v>
      </c>
      <c r="E49" s="57"/>
      <c r="F49" s="228">
        <f t="shared" si="40"/>
        <v>1200</v>
      </c>
      <c r="G49" s="228">
        <v>0</v>
      </c>
      <c r="H49" s="228">
        <v>0</v>
      </c>
      <c r="I49" s="228">
        <v>1200</v>
      </c>
      <c r="J49" s="228">
        <f t="shared" si="41"/>
        <v>1200.001855</v>
      </c>
      <c r="K49" s="228">
        <v>0</v>
      </c>
      <c r="L49" s="228">
        <v>0</v>
      </c>
      <c r="M49" s="228">
        <v>1200.001855</v>
      </c>
    </row>
    <row r="50" spans="1:13" ht="15" customHeight="1" x14ac:dyDescent="0.2">
      <c r="A50" s="138"/>
      <c r="B50" s="56"/>
      <c r="C50" s="62"/>
      <c r="D50" s="153" t="s">
        <v>419</v>
      </c>
      <c r="E50" s="57"/>
      <c r="F50" s="228">
        <f t="shared" si="40"/>
        <v>2354.7804879999999</v>
      </c>
      <c r="G50" s="228">
        <v>0</v>
      </c>
      <c r="H50" s="228">
        <v>0</v>
      </c>
      <c r="I50" s="228">
        <v>2354.7804879999999</v>
      </c>
      <c r="J50" s="228">
        <f t="shared" si="41"/>
        <v>1808.5753479999998</v>
      </c>
      <c r="K50" s="228">
        <v>2.7</v>
      </c>
      <c r="L50" s="228">
        <v>0</v>
      </c>
      <c r="M50" s="228">
        <v>1811.2753479999999</v>
      </c>
    </row>
    <row r="51" spans="1:13" ht="15" customHeight="1" x14ac:dyDescent="0.2">
      <c r="A51" s="247"/>
      <c r="B51" s="154" t="s">
        <v>405</v>
      </c>
      <c r="C51" s="157"/>
      <c r="D51" s="153"/>
      <c r="E51" s="57"/>
      <c r="F51" s="228">
        <f>I51-H51-G51</f>
        <v>625</v>
      </c>
      <c r="G51" s="228">
        <v>0</v>
      </c>
      <c r="H51" s="228">
        <v>0</v>
      </c>
      <c r="I51" s="228">
        <v>625</v>
      </c>
      <c r="J51" s="228">
        <f>M51-L51-K51</f>
        <v>625</v>
      </c>
      <c r="K51" s="228">
        <v>0</v>
      </c>
      <c r="L51" s="228">
        <v>0</v>
      </c>
      <c r="M51" s="228">
        <v>625</v>
      </c>
    </row>
    <row r="52" spans="1:13" ht="15" customHeight="1" x14ac:dyDescent="0.2">
      <c r="A52" s="239"/>
      <c r="B52" s="245" t="s">
        <v>406</v>
      </c>
      <c r="C52" s="39"/>
      <c r="D52" s="39"/>
      <c r="E52" s="40"/>
      <c r="F52" s="228">
        <f>I52-H52-G52</f>
        <v>0.63322599999999996</v>
      </c>
      <c r="G52" s="228">
        <v>0</v>
      </c>
      <c r="H52" s="228">
        <v>0</v>
      </c>
      <c r="I52" s="228">
        <v>0.63322599999999996</v>
      </c>
      <c r="J52" s="228">
        <f>M52-L52-K52</f>
        <v>0.63322599999999996</v>
      </c>
      <c r="K52" s="228">
        <v>0</v>
      </c>
      <c r="L52" s="228">
        <v>0</v>
      </c>
      <c r="M52" s="228">
        <v>0.63322599999999996</v>
      </c>
    </row>
    <row r="53" spans="1:13" s="34" customFormat="1" ht="15" customHeight="1" x14ac:dyDescent="0.2">
      <c r="A53" s="137"/>
      <c r="B53" s="224" t="s">
        <v>407</v>
      </c>
      <c r="C53" s="52"/>
      <c r="D53" s="52"/>
      <c r="E53" s="33"/>
      <c r="F53" s="225">
        <f>SUM(F54:F56)</f>
        <v>422.999821</v>
      </c>
      <c r="G53" s="225">
        <f t="shared" ref="G53:I53" si="42">SUM(G54:G56)</f>
        <v>0</v>
      </c>
      <c r="H53" s="225">
        <f t="shared" si="42"/>
        <v>4.3875000000000002</v>
      </c>
      <c r="I53" s="225">
        <f t="shared" si="42"/>
        <v>427.38732099999999</v>
      </c>
      <c r="J53" s="225">
        <f>SUM(J54:J56)</f>
        <v>422.95444800000001</v>
      </c>
      <c r="K53" s="225">
        <f t="shared" ref="K53:M53" si="43">SUM(K54:K56)</f>
        <v>0</v>
      </c>
      <c r="L53" s="225">
        <f t="shared" si="43"/>
        <v>4.3875000000000002</v>
      </c>
      <c r="M53" s="225">
        <f t="shared" si="43"/>
        <v>427.341948</v>
      </c>
    </row>
    <row r="54" spans="1:13" ht="15" customHeight="1" x14ac:dyDescent="0.2">
      <c r="A54" s="239" t="s">
        <v>408</v>
      </c>
      <c r="B54" s="156"/>
      <c r="C54" s="39"/>
      <c r="D54" s="39"/>
      <c r="E54" s="40"/>
      <c r="F54" s="228">
        <f t="shared" ref="F54:F56" si="44">I54-H54-G54</f>
        <v>25</v>
      </c>
      <c r="G54" s="228">
        <v>0</v>
      </c>
      <c r="H54" s="228">
        <v>0</v>
      </c>
      <c r="I54" s="228">
        <v>25</v>
      </c>
      <c r="J54" s="228">
        <f t="shared" ref="J54:J56" si="45">M54-L54-K54</f>
        <v>25</v>
      </c>
      <c r="K54" s="228">
        <v>0</v>
      </c>
      <c r="L54" s="228">
        <v>0</v>
      </c>
      <c r="M54" s="228">
        <v>25</v>
      </c>
    </row>
    <row r="55" spans="1:13" ht="15" customHeight="1" x14ac:dyDescent="0.2">
      <c r="A55" s="239" t="s">
        <v>409</v>
      </c>
      <c r="B55" s="156"/>
      <c r="C55" s="39"/>
      <c r="D55" s="39"/>
      <c r="E55" s="40"/>
      <c r="F55" s="228">
        <f t="shared" si="44"/>
        <v>397.999821</v>
      </c>
      <c r="G55" s="228">
        <v>0</v>
      </c>
      <c r="H55" s="228">
        <v>4.3875000000000002</v>
      </c>
      <c r="I55" s="228">
        <v>402.38732099999999</v>
      </c>
      <c r="J55" s="228">
        <f t="shared" si="45"/>
        <v>397.95444800000001</v>
      </c>
      <c r="K55" s="228">
        <v>0</v>
      </c>
      <c r="L55" s="228">
        <v>4.3875000000000002</v>
      </c>
      <c r="M55" s="228">
        <v>402.341948</v>
      </c>
    </row>
    <row r="56" spans="1:13" ht="15" customHeight="1" x14ac:dyDescent="0.2">
      <c r="A56" s="239" t="s">
        <v>410</v>
      </c>
      <c r="B56" s="156"/>
      <c r="C56" s="39"/>
      <c r="D56" s="39"/>
      <c r="E56" s="40"/>
      <c r="F56" s="228">
        <f t="shared" si="44"/>
        <v>0</v>
      </c>
      <c r="G56" s="228">
        <v>0</v>
      </c>
      <c r="H56" s="228">
        <v>0</v>
      </c>
      <c r="I56" s="228">
        <v>0</v>
      </c>
      <c r="J56" s="228">
        <f t="shared" si="45"/>
        <v>0</v>
      </c>
      <c r="K56" s="228">
        <v>0</v>
      </c>
      <c r="L56" s="228">
        <v>0</v>
      </c>
      <c r="M56" s="228">
        <v>0</v>
      </c>
    </row>
    <row r="57" spans="1:13" s="64" customFormat="1" ht="18" customHeight="1" x14ac:dyDescent="0.2">
      <c r="A57" s="63"/>
      <c r="B57" s="158"/>
      <c r="C57" s="160"/>
      <c r="D57" s="161" t="s">
        <v>411</v>
      </c>
      <c r="E57" s="158"/>
      <c r="F57" s="142">
        <f>F58+F60</f>
        <v>1874.0726500000001</v>
      </c>
      <c r="G57" s="142">
        <f t="shared" ref="G57:I57" si="46">G58+G60</f>
        <v>0</v>
      </c>
      <c r="H57" s="142">
        <f t="shared" si="46"/>
        <v>0</v>
      </c>
      <c r="I57" s="142">
        <f t="shared" si="46"/>
        <v>1874.0726500000001</v>
      </c>
      <c r="J57" s="142">
        <f>J58+J60</f>
        <v>1826.2157000000002</v>
      </c>
      <c r="K57" s="142">
        <f t="shared" ref="K57:M57" si="47">K58+K60</f>
        <v>0</v>
      </c>
      <c r="L57" s="142">
        <f t="shared" si="47"/>
        <v>0</v>
      </c>
      <c r="M57" s="142">
        <f t="shared" si="47"/>
        <v>1826.2157000000002</v>
      </c>
    </row>
    <row r="58" spans="1:13" s="44" customFormat="1" ht="15" customHeight="1" x14ac:dyDescent="0.2">
      <c r="A58" s="65"/>
      <c r="B58" s="248" t="s">
        <v>412</v>
      </c>
      <c r="C58" s="66"/>
      <c r="D58" s="66"/>
      <c r="E58" s="67"/>
      <c r="F58" s="249">
        <f>F59</f>
        <v>684.55764999999997</v>
      </c>
      <c r="G58" s="249">
        <f t="shared" ref="G58:I58" si="48">G59</f>
        <v>0</v>
      </c>
      <c r="H58" s="249">
        <f t="shared" si="48"/>
        <v>0</v>
      </c>
      <c r="I58" s="249">
        <f t="shared" si="48"/>
        <v>684.55764999999997</v>
      </c>
      <c r="J58" s="249">
        <f>J59</f>
        <v>636.70069999999998</v>
      </c>
      <c r="K58" s="249">
        <f t="shared" ref="K58:M58" si="49">K59</f>
        <v>0</v>
      </c>
      <c r="L58" s="249">
        <f t="shared" si="49"/>
        <v>0</v>
      </c>
      <c r="M58" s="249">
        <f t="shared" si="49"/>
        <v>636.70069999999998</v>
      </c>
    </row>
    <row r="59" spans="1:13" ht="15" customHeight="1" x14ac:dyDescent="0.2">
      <c r="A59" s="239" t="s">
        <v>413</v>
      </c>
      <c r="B59" s="156"/>
      <c r="C59" s="39"/>
      <c r="D59" s="39"/>
      <c r="E59" s="40"/>
      <c r="F59" s="228">
        <f>I59-H59-G59</f>
        <v>684.55764999999997</v>
      </c>
      <c r="G59" s="228">
        <v>0</v>
      </c>
      <c r="H59" s="228">
        <v>0</v>
      </c>
      <c r="I59" s="228">
        <v>684.55764999999997</v>
      </c>
      <c r="J59" s="228">
        <f>M59-L59-K59</f>
        <v>636.70069999999998</v>
      </c>
      <c r="K59" s="228">
        <v>0</v>
      </c>
      <c r="L59" s="228">
        <v>0</v>
      </c>
      <c r="M59" s="228">
        <v>636.70069999999998</v>
      </c>
    </row>
    <row r="60" spans="1:13" s="44" customFormat="1" ht="15" customHeight="1" x14ac:dyDescent="0.2">
      <c r="A60" s="250"/>
      <c r="B60" s="147" t="s">
        <v>414</v>
      </c>
      <c r="C60" s="46"/>
      <c r="D60" s="46"/>
      <c r="E60" s="47"/>
      <c r="F60" s="230">
        <f>SUM(F61:F62)</f>
        <v>1189.5150000000001</v>
      </c>
      <c r="G60" s="230">
        <f t="shared" ref="G60:I60" si="50">SUM(G61:G62)</f>
        <v>0</v>
      </c>
      <c r="H60" s="230">
        <f t="shared" si="50"/>
        <v>0</v>
      </c>
      <c r="I60" s="230">
        <f t="shared" si="50"/>
        <v>1189.5150000000001</v>
      </c>
      <c r="J60" s="230">
        <f>SUM(J61:J62)</f>
        <v>1189.5150000000001</v>
      </c>
      <c r="K60" s="230">
        <f t="shared" ref="K60:M60" si="51">SUM(K61:K62)</f>
        <v>0</v>
      </c>
      <c r="L60" s="230">
        <f t="shared" si="51"/>
        <v>0</v>
      </c>
      <c r="M60" s="230">
        <f t="shared" si="51"/>
        <v>1189.5150000000001</v>
      </c>
    </row>
    <row r="61" spans="1:13" ht="15" customHeight="1" x14ac:dyDescent="0.2">
      <c r="A61" s="239" t="s">
        <v>415</v>
      </c>
      <c r="B61" s="156"/>
      <c r="C61" s="39"/>
      <c r="D61" s="39"/>
      <c r="E61" s="40"/>
      <c r="F61" s="228">
        <f t="shared" ref="F61:F62" si="52">I61-H61-G61</f>
        <v>1169.0050000000001</v>
      </c>
      <c r="G61" s="228">
        <v>0</v>
      </c>
      <c r="H61" s="228">
        <v>0</v>
      </c>
      <c r="I61" s="228">
        <v>1169.0050000000001</v>
      </c>
      <c r="J61" s="228">
        <f t="shared" ref="J61:J62" si="53">M61-L61-K61</f>
        <v>1169.0050000000001</v>
      </c>
      <c r="K61" s="228">
        <v>0</v>
      </c>
      <c r="L61" s="228">
        <v>0</v>
      </c>
      <c r="M61" s="228">
        <v>1169.0050000000001</v>
      </c>
    </row>
    <row r="62" spans="1:13" ht="15" customHeight="1" x14ac:dyDescent="0.2">
      <c r="A62" s="239" t="s">
        <v>416</v>
      </c>
      <c r="B62" s="156"/>
      <c r="C62" s="39"/>
      <c r="D62" s="39"/>
      <c r="E62" s="40"/>
      <c r="F62" s="228">
        <f t="shared" si="52"/>
        <v>20.51</v>
      </c>
      <c r="G62" s="228">
        <v>0</v>
      </c>
      <c r="H62" s="228">
        <v>0</v>
      </c>
      <c r="I62" s="228">
        <v>20.51</v>
      </c>
      <c r="J62" s="228">
        <f t="shared" si="53"/>
        <v>20.51</v>
      </c>
      <c r="K62" s="228">
        <v>0</v>
      </c>
      <c r="L62" s="228">
        <v>0</v>
      </c>
      <c r="M62" s="228">
        <v>20.51</v>
      </c>
    </row>
    <row r="63" spans="1:13" s="64" customFormat="1" ht="18" customHeight="1" x14ac:dyDescent="0.2">
      <c r="A63" s="63"/>
      <c r="B63" s="68" t="s">
        <v>417</v>
      </c>
      <c r="C63" s="158"/>
      <c r="D63" s="162"/>
      <c r="E63" s="158"/>
      <c r="F63" s="142">
        <f>F7+F27+F57</f>
        <v>604174.05525599991</v>
      </c>
      <c r="G63" s="142">
        <f t="shared" ref="G63:I63" si="54">G7+G27+G57</f>
        <v>55.704059999999998</v>
      </c>
      <c r="H63" s="142">
        <f t="shared" si="54"/>
        <v>11136.182500000001</v>
      </c>
      <c r="I63" s="142">
        <f t="shared" si="54"/>
        <v>615365.94181599992</v>
      </c>
      <c r="J63" s="142">
        <f>J7+J27+J57</f>
        <v>558892.44333099993</v>
      </c>
      <c r="K63" s="142">
        <f t="shared" ref="K63:M63" si="55">K7+K27+K57</f>
        <v>99.904060000000001</v>
      </c>
      <c r="L63" s="142">
        <f t="shared" si="55"/>
        <v>11136.182500000001</v>
      </c>
      <c r="M63" s="142">
        <f t="shared" si="55"/>
        <v>570128.52989100001</v>
      </c>
    </row>
    <row r="64" spans="1:13" ht="29.25" customHeight="1" x14ac:dyDescent="0.2">
      <c r="A64" s="405" t="s">
        <v>708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</row>
    <row r="65" spans="1:13" s="70" customFormat="1" ht="17.25" customHeight="1" x14ac:dyDescent="0.2">
      <c r="A65" s="418" t="s">
        <v>495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</row>
    <row r="66" spans="1:13" s="69" customFormat="1" x14ac:dyDescent="0.2">
      <c r="A66" s="418" t="s">
        <v>366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</row>
    <row r="67" spans="1:13" collapsed="1" x14ac:dyDescent="0.2"/>
  </sheetData>
  <mergeCells count="16">
    <mergeCell ref="A3:M3"/>
    <mergeCell ref="B1:M1"/>
    <mergeCell ref="A64:M64"/>
    <mergeCell ref="A65:M65"/>
    <mergeCell ref="A66:M66"/>
    <mergeCell ref="B43:E43"/>
    <mergeCell ref="F4:I4"/>
    <mergeCell ref="J4:M4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" bottom="0" header="0.51181102362204722" footer="0.11811023622047245"/>
  <pageSetup paperSize="9" scale="65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E19" sqref="E19"/>
    </sheetView>
  </sheetViews>
  <sheetFormatPr defaultRowHeight="12.75" x14ac:dyDescent="0.2"/>
  <cols>
    <col min="1" max="1" width="31.140625" customWidth="1"/>
    <col min="2" max="2" width="10.28515625" customWidth="1"/>
    <col min="3" max="3" width="12.42578125" customWidth="1"/>
    <col min="4" max="4" width="11" customWidth="1"/>
    <col min="5" max="5" width="11.42578125" customWidth="1"/>
    <col min="6" max="6" width="11.5703125" customWidth="1"/>
    <col min="7" max="7" width="10.5703125" customWidth="1"/>
  </cols>
  <sheetData>
    <row r="1" spans="1:7" ht="20.25" x14ac:dyDescent="0.2">
      <c r="A1" s="431" t="s">
        <v>499</v>
      </c>
      <c r="B1" s="432"/>
      <c r="C1" s="432"/>
      <c r="D1" s="432"/>
      <c r="E1" s="432"/>
      <c r="F1" s="432"/>
      <c r="G1" s="433"/>
    </row>
    <row r="2" spans="1:7" x14ac:dyDescent="0.2">
      <c r="A2" s="434" t="s">
        <v>804</v>
      </c>
      <c r="B2" s="435"/>
      <c r="C2" s="435"/>
      <c r="D2" s="435"/>
      <c r="E2" s="435"/>
      <c r="F2" s="435"/>
      <c r="G2" s="436"/>
    </row>
    <row r="3" spans="1:7" x14ac:dyDescent="0.2">
      <c r="A3" s="393" t="s">
        <v>270</v>
      </c>
      <c r="B3" s="394"/>
      <c r="C3" s="394"/>
      <c r="D3" s="394"/>
      <c r="E3" s="394"/>
      <c r="F3" s="394"/>
      <c r="G3" s="395"/>
    </row>
    <row r="4" spans="1:7" ht="15.75" x14ac:dyDescent="0.2">
      <c r="A4" s="163"/>
      <c r="B4" s="428" t="s">
        <v>955</v>
      </c>
      <c r="C4" s="429"/>
      <c r="D4" s="428" t="s">
        <v>956</v>
      </c>
      <c r="E4" s="429"/>
      <c r="F4" s="428" t="s">
        <v>957</v>
      </c>
      <c r="G4" s="430"/>
    </row>
    <row r="5" spans="1:7" x14ac:dyDescent="0.2">
      <c r="A5" s="164" t="s">
        <v>0</v>
      </c>
      <c r="B5" s="8" t="s">
        <v>272</v>
      </c>
      <c r="C5" s="8" t="s">
        <v>273</v>
      </c>
      <c r="D5" s="8" t="s">
        <v>272</v>
      </c>
      <c r="E5" s="8" t="s">
        <v>273</v>
      </c>
      <c r="F5" s="8" t="s">
        <v>272</v>
      </c>
      <c r="G5" s="165" t="s">
        <v>273</v>
      </c>
    </row>
    <row r="6" spans="1:7" x14ac:dyDescent="0.2">
      <c r="A6" s="166" t="s">
        <v>274</v>
      </c>
      <c r="B6" s="167">
        <v>98303.857682999995</v>
      </c>
      <c r="C6" s="167">
        <v>98307.362376999998</v>
      </c>
      <c r="D6" s="167">
        <v>97016.518072000006</v>
      </c>
      <c r="E6" s="167">
        <v>96980.544271000006</v>
      </c>
      <c r="F6" s="167">
        <v>96389.060008999993</v>
      </c>
      <c r="G6" s="168">
        <v>96343.867331000001</v>
      </c>
    </row>
    <row r="7" spans="1:7" x14ac:dyDescent="0.2">
      <c r="A7" s="166" t="s">
        <v>275</v>
      </c>
      <c r="B7" s="167">
        <v>14809.712745999999</v>
      </c>
      <c r="C7" s="167">
        <v>15071.489369000001</v>
      </c>
      <c r="D7" s="167">
        <v>13109.364806</v>
      </c>
      <c r="E7" s="167">
        <v>13120.940355000001</v>
      </c>
      <c r="F7" s="167">
        <v>13046.905656000001</v>
      </c>
      <c r="G7" s="168">
        <v>13065.428721</v>
      </c>
    </row>
    <row r="8" spans="1:7" x14ac:dyDescent="0.2">
      <c r="A8" s="169" t="s">
        <v>264</v>
      </c>
      <c r="B8" s="167">
        <v>5124.4945799999996</v>
      </c>
      <c r="C8" s="167">
        <v>5124.5446000000002</v>
      </c>
      <c r="D8" s="167">
        <v>5005.9560609999999</v>
      </c>
      <c r="E8" s="167">
        <v>5005.6626130000004</v>
      </c>
      <c r="F8" s="167">
        <v>4934.7501220000004</v>
      </c>
      <c r="G8" s="168">
        <v>4934.4391379999997</v>
      </c>
    </row>
    <row r="9" spans="1:7" ht="25.5" x14ac:dyDescent="0.2">
      <c r="A9" s="170" t="s">
        <v>276</v>
      </c>
      <c r="B9" s="171">
        <f t="shared" ref="B9:G9" si="0">+B10+B11+B15</f>
        <v>310512.79472300003</v>
      </c>
      <c r="C9" s="171">
        <f t="shared" si="0"/>
        <v>319835.59674499999</v>
      </c>
      <c r="D9" s="171">
        <f t="shared" si="0"/>
        <v>296140.67435400002</v>
      </c>
      <c r="E9" s="171">
        <f t="shared" si="0"/>
        <v>300192.12993299996</v>
      </c>
      <c r="F9" s="167">
        <f t="shared" si="0"/>
        <v>298541.80191399995</v>
      </c>
      <c r="G9" s="168">
        <f t="shared" si="0"/>
        <v>301541.11016299995</v>
      </c>
    </row>
    <row r="10" spans="1:7" x14ac:dyDescent="0.2">
      <c r="A10" s="175" t="s">
        <v>277</v>
      </c>
      <c r="B10" s="171">
        <v>12012.012878</v>
      </c>
      <c r="C10" s="171">
        <v>12015.595133000001</v>
      </c>
      <c r="D10" s="171">
        <v>10851.502872999999</v>
      </c>
      <c r="E10" s="171">
        <v>10851.502872999999</v>
      </c>
      <c r="F10" s="171">
        <v>10594.925696</v>
      </c>
      <c r="G10" s="172">
        <v>10594.460761</v>
      </c>
    </row>
    <row r="11" spans="1:7" x14ac:dyDescent="0.2">
      <c r="A11" s="175" t="s">
        <v>278</v>
      </c>
      <c r="B11" s="173">
        <f t="shared" ref="B11:G11" si="1">+B12+B13+B14</f>
        <v>142999.752687</v>
      </c>
      <c r="C11" s="173">
        <f t="shared" si="1"/>
        <v>151312.54669699998</v>
      </c>
      <c r="D11" s="173">
        <f t="shared" si="1"/>
        <v>143131.68220099999</v>
      </c>
      <c r="E11" s="173">
        <f t="shared" si="1"/>
        <v>146688.71797099998</v>
      </c>
      <c r="F11" s="173">
        <f t="shared" si="1"/>
        <v>143196.79902599999</v>
      </c>
      <c r="G11" s="174">
        <f t="shared" si="1"/>
        <v>145607.33624799998</v>
      </c>
    </row>
    <row r="12" spans="1:7" x14ac:dyDescent="0.2">
      <c r="A12" s="175" t="s">
        <v>279</v>
      </c>
      <c r="B12" s="173">
        <v>121404.76787</v>
      </c>
      <c r="C12" s="173">
        <v>129511.902482</v>
      </c>
      <c r="D12" s="173">
        <v>121986.35346100001</v>
      </c>
      <c r="E12" s="173">
        <v>125558.38923099999</v>
      </c>
      <c r="F12" s="173">
        <v>122148.968461</v>
      </c>
      <c r="G12" s="174">
        <v>124626.29668299999</v>
      </c>
    </row>
    <row r="13" spans="1:7" x14ac:dyDescent="0.2">
      <c r="A13" s="175" t="s">
        <v>280</v>
      </c>
      <c r="B13" s="173">
        <v>12306.116513999999</v>
      </c>
      <c r="C13" s="173">
        <v>12359.522351</v>
      </c>
      <c r="D13" s="173">
        <v>11765.229437</v>
      </c>
      <c r="E13" s="173">
        <v>11750.229437</v>
      </c>
      <c r="F13" s="173">
        <v>11646.725262</v>
      </c>
      <c r="G13" s="174">
        <v>11629.934262000001</v>
      </c>
    </row>
    <row r="14" spans="1:7" x14ac:dyDescent="0.2">
      <c r="A14" s="175" t="s">
        <v>281</v>
      </c>
      <c r="B14" s="173">
        <v>9288.8683029999993</v>
      </c>
      <c r="C14" s="173">
        <v>9441.1218640000006</v>
      </c>
      <c r="D14" s="173">
        <v>9380.0993030000009</v>
      </c>
      <c r="E14" s="173">
        <v>9380.0993030000009</v>
      </c>
      <c r="F14" s="173">
        <v>9401.1053030000003</v>
      </c>
      <c r="G14" s="174">
        <v>9351.1053030000003</v>
      </c>
    </row>
    <row r="15" spans="1:7" x14ac:dyDescent="0.2">
      <c r="A15" s="175" t="s">
        <v>282</v>
      </c>
      <c r="B15" s="176">
        <v>155501.02915799999</v>
      </c>
      <c r="C15" s="176">
        <v>156507.45491500001</v>
      </c>
      <c r="D15" s="176">
        <v>142157.48928000001</v>
      </c>
      <c r="E15" s="176">
        <v>142651.90908899999</v>
      </c>
      <c r="F15" s="176">
        <v>144750.077192</v>
      </c>
      <c r="G15" s="177">
        <v>145339.313154</v>
      </c>
    </row>
    <row r="16" spans="1:7" ht="25.5" x14ac:dyDescent="0.2">
      <c r="A16" s="169" t="s">
        <v>283</v>
      </c>
      <c r="B16" s="173">
        <v>22112.312709000002</v>
      </c>
      <c r="C16" s="173">
        <v>22125.614817000001</v>
      </c>
      <c r="D16" s="173">
        <v>22247.479856999998</v>
      </c>
      <c r="E16" s="173">
        <v>22247.279857000001</v>
      </c>
      <c r="F16" s="173">
        <v>19207.127670000002</v>
      </c>
      <c r="G16" s="174">
        <v>19177.127670000002</v>
      </c>
    </row>
    <row r="17" spans="1:7" x14ac:dyDescent="0.2">
      <c r="A17" s="169" t="s">
        <v>284</v>
      </c>
      <c r="B17" s="167">
        <v>12012.307239</v>
      </c>
      <c r="C17" s="167">
        <v>12030.370175</v>
      </c>
      <c r="D17" s="167">
        <v>10809.315729</v>
      </c>
      <c r="E17" s="167">
        <v>10825.315729</v>
      </c>
      <c r="F17" s="167">
        <v>7799.0608149999998</v>
      </c>
      <c r="G17" s="168">
        <v>7799.0608149999998</v>
      </c>
    </row>
    <row r="18" spans="1:7" x14ac:dyDescent="0.2">
      <c r="A18" s="169" t="s">
        <v>285</v>
      </c>
      <c r="B18" s="167">
        <v>1491.114345</v>
      </c>
      <c r="C18" s="167">
        <v>1491.114345</v>
      </c>
      <c r="D18" s="167">
        <v>1354.1714199999999</v>
      </c>
      <c r="E18" s="167">
        <v>1354.1714199999999</v>
      </c>
      <c r="F18" s="167">
        <v>1210.5829799999999</v>
      </c>
      <c r="G18" s="168">
        <v>1209.5829799999999</v>
      </c>
    </row>
    <row r="19" spans="1:7" x14ac:dyDescent="0.2">
      <c r="A19" s="170" t="s">
        <v>286</v>
      </c>
      <c r="B19" s="171">
        <v>20620</v>
      </c>
      <c r="C19" s="171">
        <v>20620</v>
      </c>
      <c r="D19" s="171">
        <v>21320</v>
      </c>
      <c r="E19" s="171">
        <v>21320</v>
      </c>
      <c r="F19" s="167">
        <v>22015</v>
      </c>
      <c r="G19" s="168">
        <v>22015</v>
      </c>
    </row>
    <row r="20" spans="1:7" x14ac:dyDescent="0.2">
      <c r="A20" s="170" t="s">
        <v>287</v>
      </c>
      <c r="B20" s="171">
        <v>81507.091228999998</v>
      </c>
      <c r="C20" s="171">
        <v>81507.091228999998</v>
      </c>
      <c r="D20" s="171">
        <v>82406.261029999994</v>
      </c>
      <c r="E20" s="171">
        <v>82406.261029999994</v>
      </c>
      <c r="F20" s="167">
        <v>85692.458102999997</v>
      </c>
      <c r="G20" s="168">
        <v>85691.746681000004</v>
      </c>
    </row>
    <row r="21" spans="1:7" x14ac:dyDescent="0.2">
      <c r="A21" s="169" t="s">
        <v>288</v>
      </c>
      <c r="B21" s="167">
        <v>75215.808111999999</v>
      </c>
      <c r="C21" s="167">
        <v>75215.808111999999</v>
      </c>
      <c r="D21" s="167">
        <v>74708.268286000006</v>
      </c>
      <c r="E21" s="167">
        <v>74708.268286000006</v>
      </c>
      <c r="F21" s="167">
        <v>74734.042113999996</v>
      </c>
      <c r="G21" s="168">
        <v>74734.042113999996</v>
      </c>
    </row>
    <row r="22" spans="1:7" x14ac:dyDescent="0.2">
      <c r="A22" s="169" t="s">
        <v>289</v>
      </c>
      <c r="B22" s="167">
        <v>1169.0050000000001</v>
      </c>
      <c r="C22" s="167">
        <v>1169.0050000000001</v>
      </c>
      <c r="D22" s="167">
        <v>1169.0050000000001</v>
      </c>
      <c r="E22" s="167">
        <v>1169.0050000000001</v>
      </c>
      <c r="F22" s="167">
        <v>1169.0050000000001</v>
      </c>
      <c r="G22" s="168">
        <v>1169.0050000000001</v>
      </c>
    </row>
    <row r="23" spans="1:7" x14ac:dyDescent="0.2">
      <c r="A23" s="170" t="s">
        <v>290</v>
      </c>
      <c r="B23" s="171">
        <v>18723.737658999999</v>
      </c>
      <c r="C23" s="171">
        <v>25024.024319</v>
      </c>
      <c r="D23" s="171">
        <v>17985.284973999998</v>
      </c>
      <c r="E23" s="171">
        <v>24259.784973999998</v>
      </c>
      <c r="F23" s="167">
        <v>16042.546385</v>
      </c>
      <c r="G23" s="168">
        <v>23897.046385000001</v>
      </c>
    </row>
    <row r="24" spans="1:7" x14ac:dyDescent="0.2">
      <c r="A24" s="178" t="s">
        <v>86</v>
      </c>
      <c r="B24" s="9">
        <f t="shared" ref="B24:G24" si="2">+B6+B7+B8+B9+B16+B17+B18+B19+B20+B21+B22+B23</f>
        <v>661602.23602499999</v>
      </c>
      <c r="C24" s="9">
        <f t="shared" si="2"/>
        <v>677522.02108799992</v>
      </c>
      <c r="D24" s="9">
        <f t="shared" si="2"/>
        <v>643272.29958900006</v>
      </c>
      <c r="E24" s="9">
        <f t="shared" si="2"/>
        <v>653589.36346799997</v>
      </c>
      <c r="F24" s="9">
        <f t="shared" si="2"/>
        <v>640782.34076799988</v>
      </c>
      <c r="G24" s="179">
        <f t="shared" si="2"/>
        <v>651577.45699799992</v>
      </c>
    </row>
    <row r="25" spans="1:7" x14ac:dyDescent="0.2">
      <c r="A25" s="164" t="s">
        <v>271</v>
      </c>
      <c r="B25" s="8" t="s">
        <v>272</v>
      </c>
      <c r="C25" s="8" t="s">
        <v>273</v>
      </c>
      <c r="D25" s="8" t="s">
        <v>272</v>
      </c>
      <c r="E25" s="8" t="s">
        <v>273</v>
      </c>
      <c r="F25" s="8" t="s">
        <v>272</v>
      </c>
      <c r="G25" s="165" t="s">
        <v>273</v>
      </c>
    </row>
    <row r="26" spans="1:7" x14ac:dyDescent="0.2">
      <c r="A26" s="180" t="s">
        <v>291</v>
      </c>
      <c r="B26" s="171">
        <v>8680.6419160000005</v>
      </c>
      <c r="C26" s="171">
        <v>9224.4284389999993</v>
      </c>
      <c r="D26" s="171">
        <v>9755.7716909999999</v>
      </c>
      <c r="E26" s="171">
        <v>9864.9286069999998</v>
      </c>
      <c r="F26" s="167">
        <v>7890.7750459999997</v>
      </c>
      <c r="G26" s="168">
        <v>7913.0346680000002</v>
      </c>
    </row>
    <row r="27" spans="1:7" ht="25.5" x14ac:dyDescent="0.2">
      <c r="A27" s="180" t="s">
        <v>292</v>
      </c>
      <c r="B27" s="171">
        <f>B28+B29</f>
        <v>66039.102614000003</v>
      </c>
      <c r="C27" s="171">
        <f t="shared" ref="C27:G27" si="3">C28+C29</f>
        <v>60417.998840999993</v>
      </c>
      <c r="D27" s="171">
        <f t="shared" si="3"/>
        <v>78195.234959000009</v>
      </c>
      <c r="E27" s="171">
        <f t="shared" si="3"/>
        <v>69280.04682399999</v>
      </c>
      <c r="F27" s="171">
        <f t="shared" si="3"/>
        <v>76888.906073999999</v>
      </c>
      <c r="G27" s="171">
        <f t="shared" si="3"/>
        <v>68410.888080999997</v>
      </c>
    </row>
    <row r="28" spans="1:7" x14ac:dyDescent="0.2">
      <c r="A28" s="175" t="s">
        <v>849</v>
      </c>
      <c r="B28" s="171">
        <v>53554.868623000002</v>
      </c>
      <c r="C28" s="171">
        <v>46912.879374999997</v>
      </c>
      <c r="D28" s="171">
        <v>64463.172680000003</v>
      </c>
      <c r="E28" s="171">
        <v>55534.616889999998</v>
      </c>
      <c r="F28" s="171">
        <v>66054.183879000004</v>
      </c>
      <c r="G28" s="172">
        <v>57575.427901000003</v>
      </c>
    </row>
    <row r="29" spans="1:7" x14ac:dyDescent="0.2">
      <c r="A29" s="175" t="s">
        <v>278</v>
      </c>
      <c r="B29" s="173">
        <f t="shared" ref="B29:G29" si="4">+B30+B31+B32</f>
        <v>12484.233991000001</v>
      </c>
      <c r="C29" s="173">
        <f t="shared" si="4"/>
        <v>13505.119466</v>
      </c>
      <c r="D29" s="173">
        <f t="shared" si="4"/>
        <v>13732.062279000002</v>
      </c>
      <c r="E29" s="173">
        <f t="shared" si="4"/>
        <v>13745.429934</v>
      </c>
      <c r="F29" s="173">
        <f t="shared" si="4"/>
        <v>10834.722194999998</v>
      </c>
      <c r="G29" s="174">
        <f t="shared" si="4"/>
        <v>10835.460179999998</v>
      </c>
    </row>
    <row r="30" spans="1:7" x14ac:dyDescent="0.2">
      <c r="A30" s="175" t="s">
        <v>279</v>
      </c>
      <c r="B30" s="173">
        <v>3539.2845830000001</v>
      </c>
      <c r="C30" s="173">
        <v>4160.3631690000002</v>
      </c>
      <c r="D30" s="173">
        <v>4460.1956440000004</v>
      </c>
      <c r="E30" s="173">
        <v>4474.7072690000005</v>
      </c>
      <c r="F30" s="173">
        <v>4327.6851379999998</v>
      </c>
      <c r="G30" s="174">
        <v>4328.4231229999996</v>
      </c>
    </row>
    <row r="31" spans="1:7" x14ac:dyDescent="0.2">
      <c r="A31" s="175" t="s">
        <v>280</v>
      </c>
      <c r="B31" s="173">
        <v>7857.6750769999999</v>
      </c>
      <c r="C31" s="173">
        <v>8116.7726339999999</v>
      </c>
      <c r="D31" s="173">
        <v>8196.2818810000008</v>
      </c>
      <c r="E31" s="173">
        <v>8195.6621340000002</v>
      </c>
      <c r="F31" s="173">
        <v>5588.7104600000002</v>
      </c>
      <c r="G31" s="174">
        <v>5588.7104600000002</v>
      </c>
    </row>
    <row r="32" spans="1:7" x14ac:dyDescent="0.2">
      <c r="A32" s="175" t="s">
        <v>281</v>
      </c>
      <c r="B32" s="173">
        <v>1087.2743310000001</v>
      </c>
      <c r="C32" s="173">
        <v>1227.983663</v>
      </c>
      <c r="D32" s="173">
        <v>1075.584754</v>
      </c>
      <c r="E32" s="173">
        <v>1075.0605310000001</v>
      </c>
      <c r="F32" s="173">
        <v>918.32659699999999</v>
      </c>
      <c r="G32" s="174">
        <v>918.32659699999999</v>
      </c>
    </row>
    <row r="33" spans="1:7" ht="24" x14ac:dyDescent="0.2">
      <c r="A33" s="305" t="s">
        <v>293</v>
      </c>
      <c r="B33" s="173">
        <v>22789.569651999998</v>
      </c>
      <c r="C33" s="173">
        <v>23073.713084999999</v>
      </c>
      <c r="D33" s="173">
        <v>17498.906967999999</v>
      </c>
      <c r="E33" s="173">
        <v>17531.411037999998</v>
      </c>
      <c r="F33" s="173">
        <v>14877.889095</v>
      </c>
      <c r="G33" s="174">
        <v>14924.503494000001</v>
      </c>
    </row>
    <row r="34" spans="1:7" ht="25.5" x14ac:dyDescent="0.2">
      <c r="A34" s="169" t="s">
        <v>294</v>
      </c>
      <c r="B34" s="167">
        <v>236.62602999999999</v>
      </c>
      <c r="C34" s="167">
        <v>244.82797500000001</v>
      </c>
      <c r="D34" s="167">
        <v>106.187055</v>
      </c>
      <c r="E34" s="167">
        <v>106.245479</v>
      </c>
      <c r="F34" s="167">
        <v>80.738077000000004</v>
      </c>
      <c r="G34" s="168">
        <v>80.738077000000004</v>
      </c>
    </row>
    <row r="35" spans="1:7" x14ac:dyDescent="0.2">
      <c r="A35" s="169" t="s">
        <v>295</v>
      </c>
      <c r="B35" s="167">
        <v>539.67370100000005</v>
      </c>
      <c r="C35" s="167">
        <v>539.67370100000005</v>
      </c>
      <c r="D35" s="167">
        <v>448.38392700000003</v>
      </c>
      <c r="E35" s="167">
        <v>448.38392700000003</v>
      </c>
      <c r="F35" s="167">
        <v>449.62333899999999</v>
      </c>
      <c r="G35" s="168">
        <v>449.62333899999999</v>
      </c>
    </row>
    <row r="36" spans="1:7" x14ac:dyDescent="0.2">
      <c r="A36" s="170" t="s">
        <v>296</v>
      </c>
      <c r="B36" s="171">
        <v>10381.567424999999</v>
      </c>
      <c r="C36" s="171">
        <v>11596.125269</v>
      </c>
      <c r="D36" s="171">
        <v>7453.481041</v>
      </c>
      <c r="E36" s="171">
        <v>8045.6386860000002</v>
      </c>
      <c r="F36" s="167">
        <v>7716.7536959999998</v>
      </c>
      <c r="G36" s="168">
        <v>8165.1667729999999</v>
      </c>
    </row>
    <row r="37" spans="1:7" x14ac:dyDescent="0.2">
      <c r="A37" s="170" t="s">
        <v>297</v>
      </c>
      <c r="B37" s="171">
        <v>3192.52</v>
      </c>
      <c r="C37" s="171">
        <v>30202.52</v>
      </c>
      <c r="D37" s="171">
        <v>2393.44</v>
      </c>
      <c r="E37" s="171">
        <v>9393.44</v>
      </c>
      <c r="F37" s="167">
        <v>2297</v>
      </c>
      <c r="G37" s="168">
        <v>14797</v>
      </c>
    </row>
    <row r="38" spans="1:7" x14ac:dyDescent="0.2">
      <c r="A38" s="178" t="s">
        <v>123</v>
      </c>
      <c r="B38" s="9">
        <f t="shared" ref="B38:G38" si="5">+B26+B27+B33+B34+B35+B36+B37</f>
        <v>111859.70133800001</v>
      </c>
      <c r="C38" s="9">
        <f t="shared" si="5"/>
        <v>135299.28730999999</v>
      </c>
      <c r="D38" s="9">
        <f t="shared" si="5"/>
        <v>115851.40564100002</v>
      </c>
      <c r="E38" s="9">
        <f t="shared" si="5"/>
        <v>114670.09456100001</v>
      </c>
      <c r="F38" s="9">
        <f t="shared" si="5"/>
        <v>110201.685327</v>
      </c>
      <c r="G38" s="179">
        <f t="shared" si="5"/>
        <v>114740.954432</v>
      </c>
    </row>
    <row r="39" spans="1:7" x14ac:dyDescent="0.2">
      <c r="A39" s="181" t="s">
        <v>269</v>
      </c>
      <c r="B39" s="9">
        <f t="shared" ref="B39:G39" si="6">+B38+B24</f>
        <v>773461.937363</v>
      </c>
      <c r="C39" s="9">
        <f t="shared" si="6"/>
        <v>812821.30839799996</v>
      </c>
      <c r="D39" s="9">
        <f t="shared" si="6"/>
        <v>759123.70523000008</v>
      </c>
      <c r="E39" s="9">
        <f t="shared" si="6"/>
        <v>768259.45802899997</v>
      </c>
      <c r="F39" s="9">
        <f t="shared" si="6"/>
        <v>750984.02609499986</v>
      </c>
      <c r="G39" s="179">
        <f t="shared" si="6"/>
        <v>766318.41142999986</v>
      </c>
    </row>
    <row r="40" spans="1:7" x14ac:dyDescent="0.2">
      <c r="A40" s="181" t="s">
        <v>124</v>
      </c>
      <c r="B40" s="9">
        <v>287235.470202</v>
      </c>
      <c r="C40" s="9">
        <v>287365.455159</v>
      </c>
      <c r="D40" s="9">
        <v>274296.88073199999</v>
      </c>
      <c r="E40" s="9">
        <v>274296.88073199999</v>
      </c>
      <c r="F40" s="9">
        <v>355049.83623900003</v>
      </c>
      <c r="G40" s="179">
        <v>355049.76856900001</v>
      </c>
    </row>
    <row r="41" spans="1:7" x14ac:dyDescent="0.2">
      <c r="A41" s="181" t="s">
        <v>130</v>
      </c>
      <c r="B41" s="9">
        <f t="shared" ref="B41:G41" si="7">+B39+B40</f>
        <v>1060697.407565</v>
      </c>
      <c r="C41" s="9">
        <f t="shared" si="7"/>
        <v>1100186.7635570001</v>
      </c>
      <c r="D41" s="9">
        <f t="shared" si="7"/>
        <v>1033420.5859620001</v>
      </c>
      <c r="E41" s="9">
        <f t="shared" si="7"/>
        <v>1042556.338761</v>
      </c>
      <c r="F41" s="9">
        <f t="shared" si="7"/>
        <v>1106033.8623339999</v>
      </c>
      <c r="G41" s="179">
        <f t="shared" si="7"/>
        <v>1121368.1799989999</v>
      </c>
    </row>
    <row r="42" spans="1:7" x14ac:dyDescent="0.2">
      <c r="A42" s="359" t="s">
        <v>850</v>
      </c>
      <c r="B42" s="360"/>
      <c r="C42" s="360"/>
      <c r="D42" s="360"/>
      <c r="E42" s="360"/>
      <c r="F42" s="360"/>
      <c r="G42" s="361"/>
    </row>
    <row r="43" spans="1:7" x14ac:dyDescent="0.2">
      <c r="B43" s="308"/>
      <c r="C43" s="308"/>
      <c r="D43" s="308"/>
      <c r="E43" s="308"/>
      <c r="F43" s="308"/>
      <c r="G43" s="309"/>
    </row>
    <row r="44" spans="1:7" x14ac:dyDescent="0.2">
      <c r="B44" s="115"/>
      <c r="C44" s="115"/>
      <c r="D44" s="115"/>
      <c r="E44" s="115"/>
      <c r="F44" s="115"/>
      <c r="G44" s="115"/>
    </row>
    <row r="45" spans="1:7" x14ac:dyDescent="0.2">
      <c r="B45" s="190"/>
      <c r="C45" s="190"/>
      <c r="D45" s="190"/>
      <c r="E45" s="190"/>
      <c r="F45" s="190"/>
      <c r="G45" s="190"/>
    </row>
    <row r="46" spans="1:7" x14ac:dyDescent="0.2">
      <c r="B46" s="191"/>
      <c r="C46" s="191"/>
      <c r="D46" s="191"/>
      <c r="E46" s="191"/>
      <c r="F46" s="191"/>
      <c r="G46" s="191"/>
    </row>
    <row r="47" spans="1:7" x14ac:dyDescent="0.2">
      <c r="B47" s="190"/>
      <c r="C47" s="190"/>
      <c r="D47" s="190"/>
      <c r="E47" s="115"/>
      <c r="F47" s="115"/>
      <c r="G47" s="115"/>
    </row>
    <row r="48" spans="1:7" x14ac:dyDescent="0.2">
      <c r="B48" s="115"/>
      <c r="C48" s="115"/>
      <c r="D48" s="115"/>
      <c r="E48" s="115"/>
      <c r="F48" s="115"/>
      <c r="G48" s="115"/>
    </row>
    <row r="50" spans="2:7" x14ac:dyDescent="0.2">
      <c r="B50" s="7"/>
      <c r="C50" s="7"/>
      <c r="D50" s="7"/>
      <c r="E50" s="7"/>
      <c r="F50" s="7"/>
      <c r="G50" s="7"/>
    </row>
  </sheetData>
  <mergeCells count="6">
    <mergeCell ref="B4:C4"/>
    <mergeCell ref="D4:E4"/>
    <mergeCell ref="F4:G4"/>
    <mergeCell ref="A1:G1"/>
    <mergeCell ref="A2:G2"/>
    <mergeCell ref="A3:G3"/>
  </mergeCells>
  <printOptions horizontalCentered="1"/>
  <pageMargins left="0" right="0" top="0" bottom="0" header="0.31496062992125984" footer="0.31496062992125984"/>
  <pageSetup paperSize="9" scale="95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70" zoomScaleNormal="70" workbookViewId="0">
      <selection activeCell="K10" sqref="K10"/>
    </sheetView>
  </sheetViews>
  <sheetFormatPr defaultRowHeight="12.75" x14ac:dyDescent="0.2"/>
  <cols>
    <col min="1" max="1" width="37.7109375" customWidth="1"/>
    <col min="2" max="2" width="12.42578125" customWidth="1"/>
    <col min="3" max="3" width="13.5703125" customWidth="1"/>
    <col min="4" max="4" width="9.140625" customWidth="1"/>
    <col min="5" max="5" width="11.42578125" customWidth="1"/>
    <col min="6" max="6" width="8.5703125" customWidth="1"/>
    <col min="7" max="7" width="11.85546875" customWidth="1"/>
    <col min="8" max="8" width="9" customWidth="1"/>
    <col min="9" max="9" width="8.7109375" customWidth="1"/>
    <col min="10" max="10" width="15.5703125" customWidth="1"/>
    <col min="11" max="11" width="13.42578125" customWidth="1"/>
    <col min="12" max="12" width="9.140625" customWidth="1"/>
    <col min="13" max="13" width="12.42578125" customWidth="1"/>
    <col min="14" max="14" width="8.7109375" customWidth="1"/>
    <col min="15" max="15" width="9.140625" customWidth="1"/>
    <col min="16" max="16" width="10.7109375" customWidth="1"/>
  </cols>
  <sheetData>
    <row r="1" spans="1:18" ht="13.5" thickBot="1" x14ac:dyDescent="0.25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8" x14ac:dyDescent="0.2">
      <c r="A2" s="386" t="s">
        <v>608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8"/>
    </row>
    <row r="3" spans="1:18" x14ac:dyDescent="0.2">
      <c r="A3" s="437" t="s">
        <v>270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9"/>
    </row>
    <row r="4" spans="1:18" ht="40.5" customHeight="1" x14ac:dyDescent="0.2">
      <c r="A4" s="95" t="s">
        <v>302</v>
      </c>
      <c r="B4" s="355" t="s">
        <v>851</v>
      </c>
      <c r="C4" s="355" t="s">
        <v>312</v>
      </c>
      <c r="D4" s="355" t="s">
        <v>313</v>
      </c>
      <c r="E4" s="355" t="s">
        <v>138</v>
      </c>
      <c r="F4" s="355" t="s">
        <v>314</v>
      </c>
      <c r="G4" s="355" t="s">
        <v>315</v>
      </c>
      <c r="H4" s="355" t="s">
        <v>316</v>
      </c>
      <c r="I4" s="355" t="s">
        <v>317</v>
      </c>
      <c r="J4" s="355" t="s">
        <v>318</v>
      </c>
      <c r="K4" s="355" t="s">
        <v>607</v>
      </c>
      <c r="L4" s="355" t="s">
        <v>319</v>
      </c>
      <c r="M4" s="355" t="s">
        <v>320</v>
      </c>
      <c r="N4" s="355" t="s">
        <v>321</v>
      </c>
      <c r="O4" s="355" t="s">
        <v>322</v>
      </c>
      <c r="P4" s="356" t="s">
        <v>323</v>
      </c>
    </row>
    <row r="5" spans="1:18" ht="15.75" x14ac:dyDescent="0.2">
      <c r="A5" s="97" t="s">
        <v>303</v>
      </c>
      <c r="B5" s="20">
        <v>20158.990147</v>
      </c>
      <c r="C5" s="20">
        <v>138.384244</v>
      </c>
      <c r="D5" s="20">
        <v>52.715550999999998</v>
      </c>
      <c r="E5" s="20">
        <v>5684.5798800000002</v>
      </c>
      <c r="F5" s="20">
        <v>773.99556399999994</v>
      </c>
      <c r="G5" s="20">
        <v>43562.592548000001</v>
      </c>
      <c r="H5" s="20">
        <v>8858.6445449999992</v>
      </c>
      <c r="I5" s="20">
        <v>60.065480000000001</v>
      </c>
      <c r="J5" s="20">
        <v>929.07485299999996</v>
      </c>
      <c r="K5" s="20">
        <v>427.36759499999999</v>
      </c>
      <c r="L5" s="20">
        <v>16736.624736999998</v>
      </c>
      <c r="M5" s="20">
        <v>77.781096000000005</v>
      </c>
      <c r="N5" s="20">
        <v>704.57280400000002</v>
      </c>
      <c r="O5" s="20">
        <v>138.468639</v>
      </c>
      <c r="P5" s="98">
        <f>SUM(B5:O5)</f>
        <v>98303.857683000024</v>
      </c>
      <c r="R5" s="307"/>
    </row>
    <row r="6" spans="1:18" ht="15.75" x14ac:dyDescent="0.2">
      <c r="A6" s="97" t="s">
        <v>275</v>
      </c>
      <c r="B6" s="20">
        <v>6528.722522</v>
      </c>
      <c r="C6" s="20">
        <v>72.078764000000007</v>
      </c>
      <c r="D6" s="20">
        <v>45.874358000000001</v>
      </c>
      <c r="E6" s="20">
        <v>1979.706079</v>
      </c>
      <c r="F6" s="20">
        <v>132.91967600000001</v>
      </c>
      <c r="G6" s="20">
        <v>1080.193487</v>
      </c>
      <c r="H6" s="20">
        <v>1855.2918090000001</v>
      </c>
      <c r="I6" s="20">
        <v>112.738094</v>
      </c>
      <c r="J6" s="20">
        <v>286.38155799999998</v>
      </c>
      <c r="K6" s="20">
        <v>66.814988</v>
      </c>
      <c r="L6" s="20">
        <v>1767.0973389999999</v>
      </c>
      <c r="M6" s="20">
        <v>53.793013000000002</v>
      </c>
      <c r="N6" s="20">
        <v>202.663263</v>
      </c>
      <c r="O6" s="20">
        <v>625.43779600000005</v>
      </c>
      <c r="P6" s="98">
        <f t="shared" ref="P6:P26" si="0">SUM(B6:O6)</f>
        <v>14809.712746000001</v>
      </c>
      <c r="R6" s="307"/>
    </row>
    <row r="7" spans="1:18" ht="15.75" x14ac:dyDescent="0.2">
      <c r="A7" s="97" t="s">
        <v>264</v>
      </c>
      <c r="B7" s="20">
        <v>276.70862899999997</v>
      </c>
      <c r="C7" s="20">
        <v>7.8787279999999997</v>
      </c>
      <c r="D7" s="20">
        <v>3.1977980000000001</v>
      </c>
      <c r="E7" s="20">
        <v>359.13324499999999</v>
      </c>
      <c r="F7" s="20">
        <v>13.873089999999999</v>
      </c>
      <c r="G7" s="20">
        <v>2758.317399</v>
      </c>
      <c r="H7" s="20">
        <v>548.12667899999997</v>
      </c>
      <c r="I7" s="20">
        <v>3.50027</v>
      </c>
      <c r="J7" s="20">
        <v>57.51144</v>
      </c>
      <c r="K7" s="20">
        <v>27.578019999999999</v>
      </c>
      <c r="L7" s="20">
        <v>1015.95663</v>
      </c>
      <c r="M7" s="20">
        <v>4.3108750000000002</v>
      </c>
      <c r="N7" s="20">
        <v>40.437095999999997</v>
      </c>
      <c r="O7" s="20">
        <v>7.9646809999999997</v>
      </c>
      <c r="P7" s="98">
        <f t="shared" si="0"/>
        <v>5124.4945800000005</v>
      </c>
      <c r="R7" s="307"/>
    </row>
    <row r="8" spans="1:18" ht="25.5" customHeight="1" x14ac:dyDescent="0.2">
      <c r="A8" s="97" t="s">
        <v>304</v>
      </c>
      <c r="B8" s="20">
        <v>122800.44295700001</v>
      </c>
      <c r="C8" s="20">
        <v>171.700208</v>
      </c>
      <c r="D8" s="20">
        <v>157465.186858</v>
      </c>
      <c r="E8" s="20">
        <v>43.648111999999998</v>
      </c>
      <c r="F8" s="20">
        <v>647.05365200000006</v>
      </c>
      <c r="G8" s="20">
        <v>848.73984800000005</v>
      </c>
      <c r="H8" s="20">
        <v>11705.167751000001</v>
      </c>
      <c r="I8" s="20">
        <v>207.197373</v>
      </c>
      <c r="J8" s="20">
        <v>6197.2872209999996</v>
      </c>
      <c r="K8" s="20">
        <v>8724.7502980000008</v>
      </c>
      <c r="L8" s="20">
        <v>50.196100000000001</v>
      </c>
      <c r="M8" s="20">
        <v>366.38538799999998</v>
      </c>
      <c r="N8" s="20">
        <v>436.71568000000002</v>
      </c>
      <c r="O8" s="20">
        <v>848.32327699999996</v>
      </c>
      <c r="P8" s="98">
        <f t="shared" si="0"/>
        <v>310512.79472300003</v>
      </c>
      <c r="R8" s="307"/>
    </row>
    <row r="9" spans="1:18" ht="25.5" customHeight="1" x14ac:dyDescent="0.2">
      <c r="A9" s="97" t="s">
        <v>283</v>
      </c>
      <c r="B9" s="20">
        <v>17733.456690999999</v>
      </c>
      <c r="C9" s="20">
        <v>25.6188</v>
      </c>
      <c r="D9" s="20">
        <v>1106.7607210000001</v>
      </c>
      <c r="E9" s="20">
        <v>278.75126</v>
      </c>
      <c r="F9" s="20">
        <v>30.608681000000001</v>
      </c>
      <c r="G9" s="20">
        <v>81.967833999999996</v>
      </c>
      <c r="H9" s="20">
        <v>1400.312019</v>
      </c>
      <c r="I9" s="20">
        <v>25</v>
      </c>
      <c r="J9" s="20">
        <v>5</v>
      </c>
      <c r="K9" s="20">
        <v>29.26</v>
      </c>
      <c r="L9" s="20">
        <v>75.064605</v>
      </c>
      <c r="M9" s="20">
        <v>3.031765</v>
      </c>
      <c r="N9" s="20">
        <v>276.29180400000001</v>
      </c>
      <c r="O9" s="20">
        <v>1041.188529</v>
      </c>
      <c r="P9" s="98">
        <f t="shared" si="0"/>
        <v>22112.312708999998</v>
      </c>
    </row>
    <row r="10" spans="1:18" ht="15.75" x14ac:dyDescent="0.2">
      <c r="A10" s="97" t="s">
        <v>284</v>
      </c>
      <c r="B10" s="20">
        <v>8484.0537120000008</v>
      </c>
      <c r="C10" s="20">
        <v>161.19476299999999</v>
      </c>
      <c r="D10" s="20">
        <v>1.6877219999999999</v>
      </c>
      <c r="E10" s="20">
        <v>0</v>
      </c>
      <c r="F10" s="20">
        <v>610</v>
      </c>
      <c r="G10" s="20">
        <v>627.13458900000001</v>
      </c>
      <c r="H10" s="20">
        <v>35.427385000000001</v>
      </c>
      <c r="I10" s="20">
        <v>12.623308</v>
      </c>
      <c r="J10" s="20">
        <v>1285.034079</v>
      </c>
      <c r="K10" s="20">
        <v>103.30500000000001</v>
      </c>
      <c r="L10" s="20">
        <v>0</v>
      </c>
      <c r="M10" s="20">
        <v>377.90733799999998</v>
      </c>
      <c r="N10" s="20">
        <v>309.639343</v>
      </c>
      <c r="O10" s="20">
        <v>4.3</v>
      </c>
      <c r="P10" s="98">
        <f t="shared" si="0"/>
        <v>12012.307239000003</v>
      </c>
    </row>
    <row r="11" spans="1:18" ht="15.75" x14ac:dyDescent="0.2">
      <c r="A11" s="97" t="s">
        <v>285</v>
      </c>
      <c r="B11" s="20">
        <v>58.388224999999998</v>
      </c>
      <c r="C11" s="20">
        <v>46.303683999999997</v>
      </c>
      <c r="D11" s="20">
        <v>0</v>
      </c>
      <c r="E11" s="20">
        <v>0</v>
      </c>
      <c r="F11" s="20">
        <v>1152.9167259999999</v>
      </c>
      <c r="G11" s="20">
        <v>0.42592600000000003</v>
      </c>
      <c r="H11" s="20">
        <v>12.845748</v>
      </c>
      <c r="I11" s="20">
        <v>11.603998000000001</v>
      </c>
      <c r="J11" s="20">
        <v>1.1015969999999999</v>
      </c>
      <c r="K11" s="20">
        <v>1.246467</v>
      </c>
      <c r="L11" s="20">
        <v>185.687636</v>
      </c>
      <c r="M11" s="20">
        <v>0.48910100000000001</v>
      </c>
      <c r="N11" s="20">
        <v>0.5</v>
      </c>
      <c r="O11" s="20">
        <v>19.605236999999999</v>
      </c>
      <c r="P11" s="98">
        <f t="shared" si="0"/>
        <v>1491.1143449999995</v>
      </c>
    </row>
    <row r="12" spans="1:18" ht="15.75" x14ac:dyDescent="0.2">
      <c r="A12" s="97" t="s">
        <v>305</v>
      </c>
      <c r="B12" s="20">
        <v>20620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98">
        <f t="shared" si="0"/>
        <v>20620</v>
      </c>
    </row>
    <row r="13" spans="1:18" ht="30.75" customHeight="1" x14ac:dyDescent="0.2">
      <c r="A13" s="97" t="s">
        <v>287</v>
      </c>
      <c r="B13" s="20">
        <v>81462.849782000005</v>
      </c>
      <c r="C13" s="20">
        <v>12.72072</v>
      </c>
      <c r="D13" s="20">
        <v>0</v>
      </c>
      <c r="E13" s="20">
        <v>0.96208400000000005</v>
      </c>
      <c r="F13" s="20">
        <v>0</v>
      </c>
      <c r="G13" s="20">
        <v>0</v>
      </c>
      <c r="H13" s="20">
        <v>21.609313</v>
      </c>
      <c r="I13" s="20">
        <v>0.68128999999999995</v>
      </c>
      <c r="J13" s="20">
        <v>0.2089</v>
      </c>
      <c r="K13" s="20">
        <v>3.4054419999999999</v>
      </c>
      <c r="L13" s="20">
        <v>0.27500000000000002</v>
      </c>
      <c r="M13" s="20">
        <v>0</v>
      </c>
      <c r="N13" s="20">
        <v>4.378698</v>
      </c>
      <c r="O13" s="20">
        <v>0</v>
      </c>
      <c r="P13" s="98">
        <f t="shared" si="0"/>
        <v>81507.091228999983</v>
      </c>
    </row>
    <row r="14" spans="1:18" ht="15.75" x14ac:dyDescent="0.2">
      <c r="A14" s="97" t="s">
        <v>288</v>
      </c>
      <c r="B14" s="20">
        <v>74679.075410000005</v>
      </c>
      <c r="C14" s="20">
        <v>10</v>
      </c>
      <c r="D14" s="20">
        <v>42</v>
      </c>
      <c r="E14" s="20">
        <v>0.05</v>
      </c>
      <c r="F14" s="20">
        <v>0</v>
      </c>
      <c r="G14" s="20">
        <v>0</v>
      </c>
      <c r="H14" s="20">
        <v>75.093457000000001</v>
      </c>
      <c r="I14" s="20">
        <v>0</v>
      </c>
      <c r="J14" s="20">
        <v>5.6256969999999997</v>
      </c>
      <c r="K14" s="20">
        <v>1.2E-2</v>
      </c>
      <c r="L14" s="20">
        <v>403.9</v>
      </c>
      <c r="M14" s="20">
        <v>0.05</v>
      </c>
      <c r="N14" s="20">
        <v>1.5479999999999999E-3</v>
      </c>
      <c r="O14" s="20">
        <v>0</v>
      </c>
      <c r="P14" s="98">
        <f t="shared" si="0"/>
        <v>75215.808111999999</v>
      </c>
    </row>
    <row r="15" spans="1:18" ht="15.75" x14ac:dyDescent="0.2">
      <c r="A15" s="97" t="s">
        <v>289</v>
      </c>
      <c r="B15" s="20">
        <v>1169.0050000000001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98">
        <f t="shared" si="0"/>
        <v>1169.0050000000001</v>
      </c>
    </row>
    <row r="16" spans="1:18" ht="15.75" x14ac:dyDescent="0.2">
      <c r="A16" s="97" t="s">
        <v>290</v>
      </c>
      <c r="B16" s="20">
        <v>13875.582843</v>
      </c>
      <c r="C16" s="20">
        <v>5.5850970000000002</v>
      </c>
      <c r="D16" s="20">
        <v>3902.8197599999999</v>
      </c>
      <c r="E16" s="20">
        <v>18.080850999999999</v>
      </c>
      <c r="F16" s="20">
        <v>36.990803999999997</v>
      </c>
      <c r="G16" s="20">
        <v>602.66323999999997</v>
      </c>
      <c r="H16" s="20">
        <v>49.700263999999997</v>
      </c>
      <c r="I16" s="20">
        <v>1.687179</v>
      </c>
      <c r="J16" s="20">
        <v>28.154762999999999</v>
      </c>
      <c r="K16" s="20">
        <v>92.603291999999996</v>
      </c>
      <c r="L16" s="20">
        <v>62.465425000000003</v>
      </c>
      <c r="M16" s="20">
        <v>1.2298340000000001</v>
      </c>
      <c r="N16" s="20">
        <v>18.879619000000002</v>
      </c>
      <c r="O16" s="20">
        <v>27.294688000000001</v>
      </c>
      <c r="P16" s="98">
        <f t="shared" si="0"/>
        <v>18723.737658999999</v>
      </c>
    </row>
    <row r="17" spans="1:18" ht="16.5" thickBot="1" x14ac:dyDescent="0.25">
      <c r="A17" s="264" t="s">
        <v>852</v>
      </c>
      <c r="B17" s="100">
        <f>+B5+B6+B7+B8+B9+B10+B11+B12+B13+B14+B15+B16</f>
        <v>367847.27591800003</v>
      </c>
      <c r="C17" s="100">
        <f t="shared" ref="C17:O17" si="1">+C5+C6+C7+C8+C9+C10+C11+C12+C13+C14+C15+C16</f>
        <v>651.46500800000001</v>
      </c>
      <c r="D17" s="100">
        <f t="shared" si="1"/>
        <v>162620.24276800003</v>
      </c>
      <c r="E17" s="100">
        <f t="shared" si="1"/>
        <v>8364.9115110000021</v>
      </c>
      <c r="F17" s="100">
        <f t="shared" si="1"/>
        <v>3398.3581929999996</v>
      </c>
      <c r="G17" s="100">
        <f t="shared" si="1"/>
        <v>49562.034871000003</v>
      </c>
      <c r="H17" s="100">
        <f t="shared" si="1"/>
        <v>24562.218969999998</v>
      </c>
      <c r="I17" s="100">
        <f t="shared" si="1"/>
        <v>435.096992</v>
      </c>
      <c r="J17" s="100">
        <f t="shared" si="1"/>
        <v>8795.3801080000012</v>
      </c>
      <c r="K17" s="100">
        <f t="shared" si="1"/>
        <v>9476.3431020000025</v>
      </c>
      <c r="L17" s="100">
        <f t="shared" si="1"/>
        <v>20297.267472</v>
      </c>
      <c r="M17" s="100">
        <f t="shared" si="1"/>
        <v>884.97840999999994</v>
      </c>
      <c r="N17" s="100">
        <f t="shared" si="1"/>
        <v>1994.0798550000002</v>
      </c>
      <c r="O17" s="100">
        <f t="shared" si="1"/>
        <v>2712.5828470000006</v>
      </c>
      <c r="P17" s="362">
        <f t="shared" si="0"/>
        <v>661602.23602499999</v>
      </c>
    </row>
    <row r="18" spans="1:18" ht="15.75" x14ac:dyDescent="0.2">
      <c r="A18" s="97" t="s">
        <v>306</v>
      </c>
      <c r="B18" s="20">
        <v>538.32118500000001</v>
      </c>
      <c r="C18" s="20">
        <v>97.148966000000001</v>
      </c>
      <c r="D18" s="20">
        <v>39.677760999999997</v>
      </c>
      <c r="E18" s="20">
        <v>615.67585999999994</v>
      </c>
      <c r="F18" s="20">
        <v>79.633506999999994</v>
      </c>
      <c r="G18" s="20">
        <v>90.639055999999997</v>
      </c>
      <c r="H18" s="20">
        <v>1151.3362360000001</v>
      </c>
      <c r="I18" s="20">
        <v>276.88496800000001</v>
      </c>
      <c r="J18" s="20">
        <v>847.48485300000004</v>
      </c>
      <c r="K18" s="20">
        <v>1.3221989999999999</v>
      </c>
      <c r="L18" s="20">
        <v>4226.8048639999997</v>
      </c>
      <c r="M18" s="20">
        <v>95.282015000000001</v>
      </c>
      <c r="N18" s="20">
        <v>614.54979400000002</v>
      </c>
      <c r="O18" s="20">
        <v>5.8806520000000004</v>
      </c>
      <c r="P18" s="98">
        <f t="shared" si="0"/>
        <v>8680.6419159999987</v>
      </c>
    </row>
    <row r="19" spans="1:18" ht="30" customHeight="1" x14ac:dyDescent="0.2">
      <c r="A19" s="97" t="s">
        <v>307</v>
      </c>
      <c r="B19" s="20">
        <v>53061.599331999998</v>
      </c>
      <c r="C19" s="20">
        <v>197.64614499999999</v>
      </c>
      <c r="D19" s="20">
        <v>27.717378</v>
      </c>
      <c r="E19" s="20">
        <v>0</v>
      </c>
      <c r="F19" s="20">
        <v>103.895</v>
      </c>
      <c r="G19" s="20">
        <v>917.78708400000005</v>
      </c>
      <c r="H19" s="20">
        <v>4323.2361680000004</v>
      </c>
      <c r="I19" s="20">
        <v>747.77336300000002</v>
      </c>
      <c r="J19" s="20">
        <v>3039.422908</v>
      </c>
      <c r="K19" s="20">
        <v>3133.7455490000002</v>
      </c>
      <c r="L19" s="20">
        <v>0</v>
      </c>
      <c r="M19" s="20">
        <v>181.95781199999999</v>
      </c>
      <c r="N19" s="20">
        <v>5.105683</v>
      </c>
      <c r="O19" s="20">
        <v>299.21619199999998</v>
      </c>
      <c r="P19" s="98">
        <f t="shared" si="0"/>
        <v>66039.102614000003</v>
      </c>
    </row>
    <row r="20" spans="1:18" ht="25.5" customHeight="1" x14ac:dyDescent="0.2">
      <c r="A20" s="97" t="s">
        <v>293</v>
      </c>
      <c r="B20" s="20">
        <v>12799.212111000001</v>
      </c>
      <c r="C20" s="20">
        <v>7820.9835819999998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42</v>
      </c>
      <c r="J20" s="20">
        <v>1054.2034169999999</v>
      </c>
      <c r="K20" s="20">
        <v>13.220456</v>
      </c>
      <c r="L20" s="20">
        <v>0</v>
      </c>
      <c r="M20" s="20">
        <v>575.02994100000001</v>
      </c>
      <c r="N20" s="20">
        <v>484.92014499999999</v>
      </c>
      <c r="O20" s="20">
        <v>0</v>
      </c>
      <c r="P20" s="98">
        <f t="shared" si="0"/>
        <v>22789.569652000002</v>
      </c>
    </row>
    <row r="21" spans="1:18" ht="25.5" customHeight="1" x14ac:dyDescent="0.2">
      <c r="A21" s="97" t="s">
        <v>294</v>
      </c>
      <c r="B21" s="20">
        <v>23</v>
      </c>
      <c r="C21" s="20">
        <v>145</v>
      </c>
      <c r="D21" s="20">
        <v>0</v>
      </c>
      <c r="E21" s="20">
        <v>0</v>
      </c>
      <c r="F21" s="20">
        <v>0.1</v>
      </c>
      <c r="G21" s="20">
        <v>0</v>
      </c>
      <c r="H21" s="20">
        <v>0</v>
      </c>
      <c r="I21" s="20">
        <v>20</v>
      </c>
      <c r="J21" s="20">
        <v>3.465827</v>
      </c>
      <c r="K21" s="20">
        <v>7</v>
      </c>
      <c r="L21" s="20">
        <v>1.4617E-2</v>
      </c>
      <c r="M21" s="20">
        <v>0</v>
      </c>
      <c r="N21" s="20">
        <v>38.045586</v>
      </c>
      <c r="O21" s="20">
        <v>0</v>
      </c>
      <c r="P21" s="98">
        <f t="shared" si="0"/>
        <v>236.62602999999996</v>
      </c>
    </row>
    <row r="22" spans="1:18" ht="25.5" customHeight="1" x14ac:dyDescent="0.2">
      <c r="A22" s="97" t="s">
        <v>308</v>
      </c>
      <c r="B22" s="20">
        <v>196.63941500000001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43</v>
      </c>
      <c r="J22" s="20">
        <v>68.117388000000005</v>
      </c>
      <c r="K22" s="20">
        <v>178.11589799999999</v>
      </c>
      <c r="L22" s="20">
        <v>53.801000000000002</v>
      </c>
      <c r="M22" s="20">
        <v>0</v>
      </c>
      <c r="N22" s="20">
        <v>0</v>
      </c>
      <c r="O22" s="20">
        <v>0</v>
      </c>
      <c r="P22" s="98">
        <f t="shared" si="0"/>
        <v>539.67370100000005</v>
      </c>
    </row>
    <row r="23" spans="1:18" ht="15.75" x14ac:dyDescent="0.2">
      <c r="A23" s="97" t="s">
        <v>296</v>
      </c>
      <c r="B23" s="20">
        <v>8083.5081010000004</v>
      </c>
      <c r="C23" s="20">
        <v>1164.224892</v>
      </c>
      <c r="D23" s="20">
        <v>8</v>
      </c>
      <c r="E23" s="20">
        <v>0.90682600000000002</v>
      </c>
      <c r="F23" s="20">
        <v>5.2</v>
      </c>
      <c r="G23" s="20">
        <v>0</v>
      </c>
      <c r="H23" s="20">
        <v>3.2</v>
      </c>
      <c r="I23" s="20">
        <v>0.8</v>
      </c>
      <c r="J23" s="20">
        <v>1027.7108009999999</v>
      </c>
      <c r="K23" s="20">
        <v>62</v>
      </c>
      <c r="L23" s="20">
        <v>5.3</v>
      </c>
      <c r="M23" s="20">
        <v>16</v>
      </c>
      <c r="N23" s="20">
        <v>0.9</v>
      </c>
      <c r="O23" s="20">
        <v>3.816805</v>
      </c>
      <c r="P23" s="98">
        <f t="shared" si="0"/>
        <v>10381.567424999999</v>
      </c>
    </row>
    <row r="24" spans="1:18" ht="15.75" x14ac:dyDescent="0.2">
      <c r="A24" s="97" t="s">
        <v>309</v>
      </c>
      <c r="B24" s="20">
        <v>2884.52</v>
      </c>
      <c r="C24" s="20">
        <v>308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98">
        <f t="shared" si="0"/>
        <v>3192.52</v>
      </c>
    </row>
    <row r="25" spans="1:18" ht="16.5" thickBot="1" x14ac:dyDescent="0.25">
      <c r="A25" s="264" t="s">
        <v>853</v>
      </c>
      <c r="B25" s="100">
        <f>+B18+B19+B20+B21+B22+B23+B24</f>
        <v>77586.800143999993</v>
      </c>
      <c r="C25" s="100">
        <f t="shared" ref="C25:O25" si="2">+C18+C19+C20+C21+C22+C23+C24</f>
        <v>9733.0035850000004</v>
      </c>
      <c r="D25" s="100">
        <f t="shared" si="2"/>
        <v>75.395139</v>
      </c>
      <c r="E25" s="100">
        <f t="shared" si="2"/>
        <v>616.58268599999997</v>
      </c>
      <c r="F25" s="100">
        <f t="shared" si="2"/>
        <v>188.82850699999997</v>
      </c>
      <c r="G25" s="100">
        <f t="shared" si="2"/>
        <v>1008.42614</v>
      </c>
      <c r="H25" s="100">
        <f t="shared" si="2"/>
        <v>5477.7724040000003</v>
      </c>
      <c r="I25" s="100">
        <f t="shared" si="2"/>
        <v>1130.458331</v>
      </c>
      <c r="J25" s="100">
        <f t="shared" si="2"/>
        <v>6040.4051939999999</v>
      </c>
      <c r="K25" s="100">
        <f t="shared" si="2"/>
        <v>3395.4041020000004</v>
      </c>
      <c r="L25" s="100">
        <f t="shared" si="2"/>
        <v>4285.9204810000001</v>
      </c>
      <c r="M25" s="100">
        <f t="shared" si="2"/>
        <v>868.269768</v>
      </c>
      <c r="N25" s="100">
        <f t="shared" si="2"/>
        <v>1143.5212080000001</v>
      </c>
      <c r="O25" s="100">
        <f t="shared" si="2"/>
        <v>308.91364899999996</v>
      </c>
      <c r="P25" s="98">
        <f t="shared" si="0"/>
        <v>111859.70133799998</v>
      </c>
    </row>
    <row r="26" spans="1:18" ht="15.75" x14ac:dyDescent="0.2">
      <c r="A26" s="264" t="s">
        <v>310</v>
      </c>
      <c r="B26" s="20">
        <v>286997.94440199999</v>
      </c>
      <c r="C26" s="20">
        <v>172.959823</v>
      </c>
      <c r="D26" s="20">
        <v>0</v>
      </c>
      <c r="E26" s="20">
        <v>0</v>
      </c>
      <c r="F26" s="20">
        <v>0</v>
      </c>
      <c r="G26" s="20">
        <v>0</v>
      </c>
      <c r="H26" s="20">
        <v>19.293475000000001</v>
      </c>
      <c r="I26" s="20">
        <v>1.211166</v>
      </c>
      <c r="J26" s="20">
        <v>0</v>
      </c>
      <c r="K26" s="20">
        <v>10.769543000000001</v>
      </c>
      <c r="L26" s="20">
        <v>0</v>
      </c>
      <c r="M26" s="20">
        <v>0</v>
      </c>
      <c r="N26" s="20">
        <v>33.291792999999998</v>
      </c>
      <c r="O26" s="20">
        <v>0</v>
      </c>
      <c r="P26" s="98">
        <f t="shared" si="0"/>
        <v>287235.470202</v>
      </c>
    </row>
    <row r="27" spans="1:18" ht="16.5" thickBot="1" x14ac:dyDescent="0.25">
      <c r="A27" s="264" t="s">
        <v>132</v>
      </c>
      <c r="B27" s="100">
        <f>+B17+B25+B26</f>
        <v>732432.02046400006</v>
      </c>
      <c r="C27" s="100">
        <f t="shared" ref="C27:P27" si="3">+C17+C25+C26</f>
        <v>10557.428415999999</v>
      </c>
      <c r="D27" s="100">
        <f t="shared" si="3"/>
        <v>162695.63790700003</v>
      </c>
      <c r="E27" s="100">
        <f t="shared" si="3"/>
        <v>8981.4941970000018</v>
      </c>
      <c r="F27" s="100">
        <f t="shared" si="3"/>
        <v>3587.1866999999997</v>
      </c>
      <c r="G27" s="100">
        <f t="shared" si="3"/>
        <v>50570.461011000007</v>
      </c>
      <c r="H27" s="100">
        <f t="shared" si="3"/>
        <v>30059.284848999996</v>
      </c>
      <c r="I27" s="100">
        <f t="shared" si="3"/>
        <v>1566.7664890000001</v>
      </c>
      <c r="J27" s="100">
        <f t="shared" si="3"/>
        <v>14835.785302</v>
      </c>
      <c r="K27" s="100">
        <f t="shared" si="3"/>
        <v>12882.516747000003</v>
      </c>
      <c r="L27" s="100">
        <f t="shared" si="3"/>
        <v>24583.187953000001</v>
      </c>
      <c r="M27" s="100">
        <f t="shared" si="3"/>
        <v>1753.2481779999998</v>
      </c>
      <c r="N27" s="100">
        <f t="shared" si="3"/>
        <v>3170.8928559999999</v>
      </c>
      <c r="O27" s="100">
        <f t="shared" si="3"/>
        <v>3021.4964960000007</v>
      </c>
      <c r="P27" s="100">
        <f t="shared" si="3"/>
        <v>1060697.407565</v>
      </c>
      <c r="R27" s="307"/>
    </row>
    <row r="29" spans="1:18" ht="13.5" thickBo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8" x14ac:dyDescent="0.2">
      <c r="A30" s="386" t="s">
        <v>609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</row>
    <row r="31" spans="1:18" x14ac:dyDescent="0.2">
      <c r="A31" s="437" t="s">
        <v>270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9"/>
    </row>
    <row r="32" spans="1:18" ht="33" customHeight="1" x14ac:dyDescent="0.2">
      <c r="A32" s="95" t="s">
        <v>302</v>
      </c>
      <c r="B32" s="355" t="s">
        <v>851</v>
      </c>
      <c r="C32" s="355" t="s">
        <v>312</v>
      </c>
      <c r="D32" s="355" t="s">
        <v>313</v>
      </c>
      <c r="E32" s="355" t="s">
        <v>138</v>
      </c>
      <c r="F32" s="355" t="s">
        <v>314</v>
      </c>
      <c r="G32" s="355" t="s">
        <v>315</v>
      </c>
      <c r="H32" s="355" t="s">
        <v>316</v>
      </c>
      <c r="I32" s="355" t="s">
        <v>317</v>
      </c>
      <c r="J32" s="355" t="s">
        <v>318</v>
      </c>
      <c r="K32" s="355" t="s">
        <v>607</v>
      </c>
      <c r="L32" s="355" t="s">
        <v>319</v>
      </c>
      <c r="M32" s="355" t="s">
        <v>320</v>
      </c>
      <c r="N32" s="355" t="s">
        <v>321</v>
      </c>
      <c r="O32" s="355" t="s">
        <v>322</v>
      </c>
      <c r="P32" s="356" t="s">
        <v>323</v>
      </c>
    </row>
    <row r="33" spans="1:18" ht="15.75" x14ac:dyDescent="0.2">
      <c r="A33" s="97" t="s">
        <v>303</v>
      </c>
      <c r="B33" s="20">
        <v>20158.990147</v>
      </c>
      <c r="C33" s="20">
        <v>138.726765</v>
      </c>
      <c r="D33" s="20">
        <v>52.372546999999997</v>
      </c>
      <c r="E33" s="20">
        <v>5684.5798800000002</v>
      </c>
      <c r="F33" s="20">
        <v>773.99556399999994</v>
      </c>
      <c r="G33" s="20">
        <v>43562.592548000001</v>
      </c>
      <c r="H33" s="20">
        <v>8858.6445449999992</v>
      </c>
      <c r="I33" s="20">
        <v>60.065480000000001</v>
      </c>
      <c r="J33" s="20">
        <v>929.07485299999996</v>
      </c>
      <c r="K33" s="20">
        <v>427.36759499999999</v>
      </c>
      <c r="L33" s="20">
        <v>16740.129914000001</v>
      </c>
      <c r="M33" s="20">
        <v>77.781096000000005</v>
      </c>
      <c r="N33" s="20">
        <v>704.57280400000002</v>
      </c>
      <c r="O33" s="20">
        <v>138.468639</v>
      </c>
      <c r="P33" s="98">
        <f t="shared" ref="P33:P54" si="4">SUM(B33:O33)</f>
        <v>98307.362377000012</v>
      </c>
    </row>
    <row r="34" spans="1:18" ht="15.75" x14ac:dyDescent="0.2">
      <c r="A34" s="97" t="s">
        <v>275</v>
      </c>
      <c r="B34" s="20">
        <v>6543.3993209999999</v>
      </c>
      <c r="C34" s="20">
        <v>72.197716999999997</v>
      </c>
      <c r="D34" s="20">
        <v>45.874358000000001</v>
      </c>
      <c r="E34" s="20">
        <v>1985.238139</v>
      </c>
      <c r="F34" s="20">
        <v>132.91967600000001</v>
      </c>
      <c r="G34" s="20">
        <v>1280.193487</v>
      </c>
      <c r="H34" s="20">
        <v>1859.7490459999999</v>
      </c>
      <c r="I34" s="20">
        <v>113.368849</v>
      </c>
      <c r="J34" s="20">
        <v>286.88232299999999</v>
      </c>
      <c r="K34" s="20">
        <v>66.814988</v>
      </c>
      <c r="L34" s="20">
        <v>1801.9242549999999</v>
      </c>
      <c r="M34" s="20">
        <v>54.298912999999999</v>
      </c>
      <c r="N34" s="20">
        <v>203.172631</v>
      </c>
      <c r="O34" s="20">
        <v>625.45566599999995</v>
      </c>
      <c r="P34" s="98">
        <f t="shared" si="4"/>
        <v>15071.489369000001</v>
      </c>
      <c r="R34" s="307"/>
    </row>
    <row r="35" spans="1:18" ht="15.75" x14ac:dyDescent="0.2">
      <c r="A35" s="97" t="s">
        <v>264</v>
      </c>
      <c r="B35" s="20">
        <v>276.70862899999997</v>
      </c>
      <c r="C35" s="20">
        <v>7.9229050000000001</v>
      </c>
      <c r="D35" s="20">
        <v>3.1977980000000001</v>
      </c>
      <c r="E35" s="20">
        <v>359.13324499999999</v>
      </c>
      <c r="F35" s="20">
        <v>13.873089999999999</v>
      </c>
      <c r="G35" s="20">
        <v>2758.317399</v>
      </c>
      <c r="H35" s="20">
        <v>548.12667899999997</v>
      </c>
      <c r="I35" s="20">
        <v>3.50027</v>
      </c>
      <c r="J35" s="20">
        <v>57.511481000000003</v>
      </c>
      <c r="K35" s="20">
        <v>27.578019999999999</v>
      </c>
      <c r="L35" s="20">
        <v>1015.962432</v>
      </c>
      <c r="M35" s="20">
        <v>4.3108750000000002</v>
      </c>
      <c r="N35" s="20">
        <v>40.437095999999997</v>
      </c>
      <c r="O35" s="20">
        <v>7.9646809999999997</v>
      </c>
      <c r="P35" s="98">
        <f t="shared" si="4"/>
        <v>5124.5446000000002</v>
      </c>
    </row>
    <row r="36" spans="1:18" ht="25.5" customHeight="1" x14ac:dyDescent="0.2">
      <c r="A36" s="97" t="s">
        <v>304</v>
      </c>
      <c r="B36" s="20">
        <v>130900.655589</v>
      </c>
      <c r="C36" s="20">
        <v>173.200208</v>
      </c>
      <c r="D36" s="20">
        <v>158477.12197000001</v>
      </c>
      <c r="E36" s="20">
        <v>43.648111999999998</v>
      </c>
      <c r="F36" s="20">
        <v>647.05365200000006</v>
      </c>
      <c r="G36" s="20">
        <v>848.73984800000005</v>
      </c>
      <c r="H36" s="20">
        <v>11717.971028</v>
      </c>
      <c r="I36" s="20">
        <v>207.26355899999999</v>
      </c>
      <c r="J36" s="20">
        <v>6238.2799809999997</v>
      </c>
      <c r="K36" s="20">
        <v>8824.7502980000008</v>
      </c>
      <c r="L36" s="20">
        <v>50.196100000000001</v>
      </c>
      <c r="M36" s="20">
        <v>367.11444299999999</v>
      </c>
      <c r="N36" s="20">
        <v>439.77868000000001</v>
      </c>
      <c r="O36" s="20">
        <v>899.82327699999996</v>
      </c>
      <c r="P36" s="98">
        <f t="shared" si="4"/>
        <v>319835.59674499993</v>
      </c>
    </row>
    <row r="37" spans="1:18" ht="25.5" customHeight="1" x14ac:dyDescent="0.2">
      <c r="A37" s="97" t="s">
        <v>283</v>
      </c>
      <c r="B37" s="20">
        <v>17733.456690999999</v>
      </c>
      <c r="C37" s="20">
        <v>25.6188</v>
      </c>
      <c r="D37" s="20">
        <v>1106.7607210000001</v>
      </c>
      <c r="E37" s="20">
        <v>278.75126</v>
      </c>
      <c r="F37" s="20">
        <v>30.608681000000001</v>
      </c>
      <c r="G37" s="20">
        <v>81.967833999999996</v>
      </c>
      <c r="H37" s="20">
        <v>1413.538519</v>
      </c>
      <c r="I37" s="20">
        <v>25</v>
      </c>
      <c r="J37" s="20">
        <v>5</v>
      </c>
      <c r="K37" s="20">
        <v>29.26</v>
      </c>
      <c r="L37" s="20">
        <v>75.064605</v>
      </c>
      <c r="M37" s="20">
        <v>3.031765</v>
      </c>
      <c r="N37" s="20">
        <v>276.367412</v>
      </c>
      <c r="O37" s="20">
        <v>1041.188529</v>
      </c>
      <c r="P37" s="98">
        <f t="shared" si="4"/>
        <v>22125.614816999998</v>
      </c>
    </row>
    <row r="38" spans="1:18" ht="15.75" x14ac:dyDescent="0.2">
      <c r="A38" s="97" t="s">
        <v>284</v>
      </c>
      <c r="B38" s="20">
        <v>8502.0537120000008</v>
      </c>
      <c r="C38" s="20">
        <v>161.19476299999999</v>
      </c>
      <c r="D38" s="20">
        <v>1.6877219999999999</v>
      </c>
      <c r="E38" s="20">
        <v>0</v>
      </c>
      <c r="F38" s="20">
        <v>610</v>
      </c>
      <c r="G38" s="20">
        <v>627.13458900000001</v>
      </c>
      <c r="H38" s="20">
        <v>35.427385000000001</v>
      </c>
      <c r="I38" s="20">
        <v>12.623308</v>
      </c>
      <c r="J38" s="20">
        <v>1285.0970150000001</v>
      </c>
      <c r="K38" s="20">
        <v>103.30500000000001</v>
      </c>
      <c r="L38" s="20">
        <v>0</v>
      </c>
      <c r="M38" s="20">
        <v>377.90733799999998</v>
      </c>
      <c r="N38" s="20">
        <v>309.639343</v>
      </c>
      <c r="O38" s="20">
        <v>4.3</v>
      </c>
      <c r="P38" s="98">
        <f t="shared" si="4"/>
        <v>12030.370175000002</v>
      </c>
    </row>
    <row r="39" spans="1:18" ht="15.75" x14ac:dyDescent="0.2">
      <c r="A39" s="97" t="s">
        <v>285</v>
      </c>
      <c r="B39" s="20">
        <v>58.388224999999998</v>
      </c>
      <c r="C39" s="20">
        <v>46.303683999999997</v>
      </c>
      <c r="D39" s="20">
        <v>0</v>
      </c>
      <c r="E39" s="20">
        <v>0</v>
      </c>
      <c r="F39" s="20">
        <v>1152.9167259999999</v>
      </c>
      <c r="G39" s="20">
        <v>0.42592600000000003</v>
      </c>
      <c r="H39" s="20">
        <v>12.845748</v>
      </c>
      <c r="I39" s="20">
        <v>11.603998000000001</v>
      </c>
      <c r="J39" s="20">
        <v>1.1015969999999999</v>
      </c>
      <c r="K39" s="20">
        <v>1.246467</v>
      </c>
      <c r="L39" s="20">
        <v>185.687636</v>
      </c>
      <c r="M39" s="20">
        <v>0.48910100000000001</v>
      </c>
      <c r="N39" s="20">
        <v>0.5</v>
      </c>
      <c r="O39" s="20">
        <v>19.605236999999999</v>
      </c>
      <c r="P39" s="98">
        <f t="shared" si="4"/>
        <v>1491.1143449999995</v>
      </c>
    </row>
    <row r="40" spans="1:18" ht="15.75" x14ac:dyDescent="0.2">
      <c r="A40" s="97" t="s">
        <v>305</v>
      </c>
      <c r="B40" s="20">
        <v>20620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98">
        <f t="shared" si="4"/>
        <v>20620</v>
      </c>
    </row>
    <row r="41" spans="1:18" ht="26.25" customHeight="1" x14ac:dyDescent="0.2">
      <c r="A41" s="97" t="s">
        <v>287</v>
      </c>
      <c r="B41" s="20">
        <v>81462.849782000005</v>
      </c>
      <c r="C41" s="20">
        <v>12.72072</v>
      </c>
      <c r="D41" s="20">
        <v>0</v>
      </c>
      <c r="E41" s="20">
        <v>0.96208400000000005</v>
      </c>
      <c r="F41" s="20">
        <v>0</v>
      </c>
      <c r="G41" s="20">
        <v>0</v>
      </c>
      <c r="H41" s="20">
        <v>21.609313</v>
      </c>
      <c r="I41" s="20">
        <v>0.68128999999999995</v>
      </c>
      <c r="J41" s="20">
        <v>0.2089</v>
      </c>
      <c r="K41" s="20">
        <v>3.4054419999999999</v>
      </c>
      <c r="L41" s="20">
        <v>0.27500000000000002</v>
      </c>
      <c r="M41" s="20">
        <v>0</v>
      </c>
      <c r="N41" s="20">
        <v>4.378698</v>
      </c>
      <c r="O41" s="20">
        <v>0</v>
      </c>
      <c r="P41" s="98">
        <f t="shared" si="4"/>
        <v>81507.091228999983</v>
      </c>
    </row>
    <row r="42" spans="1:18" ht="15.75" x14ac:dyDescent="0.2">
      <c r="A42" s="97" t="s">
        <v>288</v>
      </c>
      <c r="B42" s="20">
        <v>74679.075410000005</v>
      </c>
      <c r="C42" s="20">
        <v>10</v>
      </c>
      <c r="D42" s="20">
        <v>42</v>
      </c>
      <c r="E42" s="20">
        <v>0.05</v>
      </c>
      <c r="F42" s="20">
        <v>0</v>
      </c>
      <c r="G42" s="20">
        <v>0</v>
      </c>
      <c r="H42" s="20">
        <v>75.093457000000001</v>
      </c>
      <c r="I42" s="20">
        <v>0</v>
      </c>
      <c r="J42" s="20">
        <v>5.6256969999999997</v>
      </c>
      <c r="K42" s="20">
        <v>1.2E-2</v>
      </c>
      <c r="L42" s="20">
        <v>403.9</v>
      </c>
      <c r="M42" s="20">
        <v>0.05</v>
      </c>
      <c r="N42" s="20">
        <v>1.5479999999999999E-3</v>
      </c>
      <c r="O42" s="20">
        <v>0</v>
      </c>
      <c r="P42" s="98">
        <f t="shared" si="4"/>
        <v>75215.808111999999</v>
      </c>
    </row>
    <row r="43" spans="1:18" ht="15.75" x14ac:dyDescent="0.2">
      <c r="A43" s="97" t="s">
        <v>289</v>
      </c>
      <c r="B43" s="20">
        <v>1169.0050000000001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98">
        <f t="shared" si="4"/>
        <v>1169.0050000000001</v>
      </c>
    </row>
    <row r="44" spans="1:18" ht="15.75" x14ac:dyDescent="0.2">
      <c r="A44" s="97" t="s">
        <v>290</v>
      </c>
      <c r="B44" s="20">
        <v>20175.582843</v>
      </c>
      <c r="C44" s="20">
        <v>5.5850970000000002</v>
      </c>
      <c r="D44" s="20">
        <v>3902.8197599999999</v>
      </c>
      <c r="E44" s="20">
        <v>18.080850999999999</v>
      </c>
      <c r="F44" s="20">
        <v>36.990803999999997</v>
      </c>
      <c r="G44" s="20">
        <v>602.66323999999997</v>
      </c>
      <c r="H44" s="20">
        <v>49.700263999999997</v>
      </c>
      <c r="I44" s="20">
        <v>1.9738389999999999</v>
      </c>
      <c r="J44" s="20">
        <v>28.154762999999999</v>
      </c>
      <c r="K44" s="20">
        <v>92.603291999999996</v>
      </c>
      <c r="L44" s="20">
        <v>62.465425000000003</v>
      </c>
      <c r="M44" s="20">
        <v>1.2298340000000001</v>
      </c>
      <c r="N44" s="20">
        <v>18.879619000000002</v>
      </c>
      <c r="O44" s="20">
        <v>27.294688000000001</v>
      </c>
      <c r="P44" s="98">
        <f t="shared" si="4"/>
        <v>25024.024318999996</v>
      </c>
    </row>
    <row r="45" spans="1:18" ht="16.5" thickBot="1" x14ac:dyDescent="0.25">
      <c r="A45" s="97" t="s">
        <v>852</v>
      </c>
      <c r="B45" s="100">
        <f>+B33+B34+B35+B36+B37+B38+B39+B40+B41+B42+B43+B44</f>
        <v>382280.16534900002</v>
      </c>
      <c r="C45" s="100">
        <f t="shared" ref="C45" si="5">+C33+C34+C35+C36+C37+C38+C39+C40+C41+C42+C43+C44</f>
        <v>653.47065900000007</v>
      </c>
      <c r="D45" s="100">
        <f t="shared" ref="D45" si="6">+D33+D34+D35+D36+D37+D38+D39+D40+D41+D42+D43+D44</f>
        <v>163631.83487600001</v>
      </c>
      <c r="E45" s="100">
        <f t="shared" ref="E45" si="7">+E33+E34+E35+E36+E37+E38+E39+E40+E41+E42+E43+E44</f>
        <v>8370.4435709999998</v>
      </c>
      <c r="F45" s="100">
        <f t="shared" ref="F45" si="8">+F33+F34+F35+F36+F37+F38+F39+F40+F41+F42+F43+F44</f>
        <v>3398.3581929999996</v>
      </c>
      <c r="G45" s="100">
        <f t="shared" ref="G45" si="9">+G33+G34+G35+G36+G37+G38+G39+G40+G41+G42+G43+G44</f>
        <v>49762.034871000003</v>
      </c>
      <c r="H45" s="100">
        <f t="shared" ref="H45" si="10">+H33+H34+H35+H36+H37+H38+H39+H40+H41+H42+H43+H44</f>
        <v>24592.705984</v>
      </c>
      <c r="I45" s="100">
        <f t="shared" ref="I45" si="11">+I33+I34+I35+I36+I37+I38+I39+I40+I41+I42+I43+I44</f>
        <v>436.08059299999996</v>
      </c>
      <c r="J45" s="100">
        <f t="shared" ref="J45" si="12">+J33+J34+J35+J36+J37+J38+J39+J40+J41+J42+J43+J44</f>
        <v>8836.9366099999988</v>
      </c>
      <c r="K45" s="100">
        <f t="shared" ref="K45" si="13">+K33+K34+K35+K36+K37+K38+K39+K40+K41+K42+K43+K44</f>
        <v>9576.3431020000025</v>
      </c>
      <c r="L45" s="100">
        <f t="shared" ref="L45" si="14">+L33+L34+L35+L36+L37+L38+L39+L40+L41+L42+L43+L44</f>
        <v>20335.605367000004</v>
      </c>
      <c r="M45" s="100">
        <f t="shared" ref="M45" si="15">+M33+M34+M35+M36+M37+M38+M39+M40+M41+M42+M43+M44</f>
        <v>886.21336499999995</v>
      </c>
      <c r="N45" s="100">
        <f t="shared" ref="N45" si="16">+N33+N34+N35+N36+N37+N38+N39+N40+N41+N42+N43+N44</f>
        <v>1997.7278310000002</v>
      </c>
      <c r="O45" s="100">
        <f t="shared" ref="O45" si="17">+O33+O34+O35+O36+O37+O38+O39+O40+O41+O42+O43+O44</f>
        <v>2764.1007170000003</v>
      </c>
      <c r="P45" s="362">
        <f t="shared" ref="P45" si="18">SUM(B45:O45)</f>
        <v>677522.0210879998</v>
      </c>
    </row>
    <row r="46" spans="1:18" ht="15.75" x14ac:dyDescent="0.2">
      <c r="A46" s="97" t="s">
        <v>306</v>
      </c>
      <c r="B46" s="20">
        <v>619.62106300000005</v>
      </c>
      <c r="C46" s="20">
        <v>102.101</v>
      </c>
      <c r="D46" s="20">
        <v>39.677760999999997</v>
      </c>
      <c r="E46" s="20">
        <v>645.02345800000001</v>
      </c>
      <c r="F46" s="20">
        <v>79.633506999999994</v>
      </c>
      <c r="G46" s="20">
        <v>90.639055999999997</v>
      </c>
      <c r="H46" s="20">
        <v>1227.6148149999999</v>
      </c>
      <c r="I46" s="20">
        <v>465.956231</v>
      </c>
      <c r="J46" s="20">
        <v>860.58561599999996</v>
      </c>
      <c r="K46" s="20">
        <v>1.3221989999999999</v>
      </c>
      <c r="L46" s="20">
        <v>4244.043197</v>
      </c>
      <c r="M46" s="20">
        <v>97.079683000000003</v>
      </c>
      <c r="N46" s="20">
        <v>745.25020099999995</v>
      </c>
      <c r="O46" s="20">
        <v>5.8806520000000004</v>
      </c>
      <c r="P46" s="98">
        <f t="shared" si="4"/>
        <v>9224.4284390000012</v>
      </c>
    </row>
    <row r="47" spans="1:18" ht="27.6" customHeight="1" x14ac:dyDescent="0.2">
      <c r="A47" s="97" t="s">
        <v>307</v>
      </c>
      <c r="B47" s="20">
        <v>46210.423935999999</v>
      </c>
      <c r="C47" s="20">
        <v>197.64614499999999</v>
      </c>
      <c r="D47" s="20">
        <v>27.717378</v>
      </c>
      <c r="E47" s="20">
        <v>0</v>
      </c>
      <c r="F47" s="20">
        <v>103.895</v>
      </c>
      <c r="G47" s="20">
        <v>1217.787084</v>
      </c>
      <c r="H47" s="20">
        <v>4323.2361680000004</v>
      </c>
      <c r="I47" s="20">
        <v>1021.566308</v>
      </c>
      <c r="J47" s="20">
        <v>3598.548303</v>
      </c>
      <c r="K47" s="20">
        <v>3133.7455490000002</v>
      </c>
      <c r="L47" s="20">
        <v>0</v>
      </c>
      <c r="M47" s="20">
        <v>185.29244</v>
      </c>
      <c r="N47" s="20">
        <v>6.8704109999999998</v>
      </c>
      <c r="O47" s="20">
        <v>391.27011900000002</v>
      </c>
      <c r="P47" s="98">
        <f t="shared" si="4"/>
        <v>60417.998841000008</v>
      </c>
    </row>
    <row r="48" spans="1:18" ht="28.5" customHeight="1" x14ac:dyDescent="0.2">
      <c r="A48" s="97" t="s">
        <v>293</v>
      </c>
      <c r="B48" s="20">
        <v>12809.212111000001</v>
      </c>
      <c r="C48" s="20">
        <v>8028.3279480000001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42</v>
      </c>
      <c r="J48" s="20">
        <v>1119.802484</v>
      </c>
      <c r="K48" s="20">
        <v>13.220456</v>
      </c>
      <c r="L48" s="20">
        <v>0</v>
      </c>
      <c r="M48" s="20">
        <v>576.22994100000005</v>
      </c>
      <c r="N48" s="20">
        <v>484.92014499999999</v>
      </c>
      <c r="O48" s="20">
        <v>0</v>
      </c>
      <c r="P48" s="98">
        <f t="shared" si="4"/>
        <v>23073.713084999999</v>
      </c>
    </row>
    <row r="49" spans="1:18" ht="28.5" customHeight="1" x14ac:dyDescent="0.2">
      <c r="A49" s="97" t="s">
        <v>294</v>
      </c>
      <c r="B49" s="20">
        <v>23</v>
      </c>
      <c r="C49" s="20">
        <v>145</v>
      </c>
      <c r="D49" s="20">
        <v>0</v>
      </c>
      <c r="E49" s="20">
        <v>0</v>
      </c>
      <c r="F49" s="20">
        <v>0.1</v>
      </c>
      <c r="G49" s="20">
        <v>0</v>
      </c>
      <c r="H49" s="20">
        <v>0</v>
      </c>
      <c r="I49" s="20">
        <v>26</v>
      </c>
      <c r="J49" s="20">
        <v>3.7177720000000001</v>
      </c>
      <c r="K49" s="20">
        <v>7</v>
      </c>
      <c r="L49" s="20">
        <v>1.4617E-2</v>
      </c>
      <c r="M49" s="20">
        <v>0</v>
      </c>
      <c r="N49" s="20">
        <v>39.995586000000003</v>
      </c>
      <c r="O49" s="20">
        <v>0</v>
      </c>
      <c r="P49" s="98">
        <f t="shared" si="4"/>
        <v>244.82797499999998</v>
      </c>
    </row>
    <row r="50" spans="1:18" ht="28.5" customHeight="1" x14ac:dyDescent="0.2">
      <c r="A50" s="97" t="s">
        <v>308</v>
      </c>
      <c r="B50" s="20">
        <v>196.63941500000001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43</v>
      </c>
      <c r="J50" s="20">
        <v>68.117388000000005</v>
      </c>
      <c r="K50" s="20">
        <v>178.11589799999999</v>
      </c>
      <c r="L50" s="20">
        <v>53.801000000000002</v>
      </c>
      <c r="M50" s="20">
        <v>0</v>
      </c>
      <c r="N50" s="20">
        <v>0</v>
      </c>
      <c r="O50" s="20">
        <v>0</v>
      </c>
      <c r="P50" s="98">
        <f t="shared" si="4"/>
        <v>539.67370100000005</v>
      </c>
    </row>
    <row r="51" spans="1:18" ht="15.75" x14ac:dyDescent="0.2">
      <c r="A51" s="97" t="s">
        <v>296</v>
      </c>
      <c r="B51" s="20">
        <v>9179.0499199999995</v>
      </c>
      <c r="C51" s="20">
        <v>1174.224892</v>
      </c>
      <c r="D51" s="20">
        <v>8</v>
      </c>
      <c r="E51" s="20">
        <v>0.90682600000000002</v>
      </c>
      <c r="F51" s="20">
        <v>5.2</v>
      </c>
      <c r="G51" s="20">
        <v>0</v>
      </c>
      <c r="H51" s="20">
        <v>3.2</v>
      </c>
      <c r="I51" s="20">
        <v>0.8</v>
      </c>
      <c r="J51" s="20">
        <v>1136.7268260000001</v>
      </c>
      <c r="K51" s="20">
        <v>62</v>
      </c>
      <c r="L51" s="20">
        <v>5.3</v>
      </c>
      <c r="M51" s="20">
        <v>16</v>
      </c>
      <c r="N51" s="20">
        <v>0.9</v>
      </c>
      <c r="O51" s="20">
        <v>3.816805</v>
      </c>
      <c r="P51" s="98">
        <f t="shared" si="4"/>
        <v>11596.125269</v>
      </c>
    </row>
    <row r="52" spans="1:18" ht="15.75" x14ac:dyDescent="0.2">
      <c r="A52" s="97" t="s">
        <v>309</v>
      </c>
      <c r="B52" s="20">
        <v>29884.52</v>
      </c>
      <c r="C52" s="20">
        <v>318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98">
        <f t="shared" si="4"/>
        <v>30202.52</v>
      </c>
    </row>
    <row r="53" spans="1:18" ht="16.5" thickBot="1" x14ac:dyDescent="0.25">
      <c r="A53" s="97" t="s">
        <v>853</v>
      </c>
      <c r="B53" s="100">
        <f>+B46+B47+B48+B49+B50+B51+B52</f>
        <v>98922.466444999998</v>
      </c>
      <c r="C53" s="100">
        <f t="shared" ref="C53:O53" si="19">+C46+C47+C48+C49+C50+C51+C52</f>
        <v>9965.2999849999997</v>
      </c>
      <c r="D53" s="100">
        <f t="shared" si="19"/>
        <v>75.395139</v>
      </c>
      <c r="E53" s="100">
        <f t="shared" si="19"/>
        <v>645.93028400000003</v>
      </c>
      <c r="F53" s="100">
        <f t="shared" si="19"/>
        <v>188.82850699999997</v>
      </c>
      <c r="G53" s="100">
        <f t="shared" si="19"/>
        <v>1308.42614</v>
      </c>
      <c r="H53" s="100">
        <f t="shared" si="19"/>
        <v>5554.0509830000001</v>
      </c>
      <c r="I53" s="100">
        <f t="shared" si="19"/>
        <v>1599.322539</v>
      </c>
      <c r="J53" s="100">
        <f t="shared" si="19"/>
        <v>6787.4983889999994</v>
      </c>
      <c r="K53" s="100">
        <f t="shared" si="19"/>
        <v>3395.4041020000004</v>
      </c>
      <c r="L53" s="100">
        <f t="shared" si="19"/>
        <v>4303.1588140000003</v>
      </c>
      <c r="M53" s="100">
        <f t="shared" si="19"/>
        <v>874.60206400000004</v>
      </c>
      <c r="N53" s="100">
        <f t="shared" si="19"/>
        <v>1277.9363430000001</v>
      </c>
      <c r="O53" s="100">
        <f t="shared" si="19"/>
        <v>400.96757600000001</v>
      </c>
      <c r="P53" s="98">
        <f t="shared" si="4"/>
        <v>135299.28731000001</v>
      </c>
    </row>
    <row r="54" spans="1:18" ht="15.75" x14ac:dyDescent="0.2">
      <c r="A54" s="97" t="s">
        <v>310</v>
      </c>
      <c r="B54" s="20">
        <v>287127.929359</v>
      </c>
      <c r="C54" s="20">
        <v>172.959823</v>
      </c>
      <c r="D54" s="20">
        <v>0</v>
      </c>
      <c r="E54" s="20">
        <v>0</v>
      </c>
      <c r="F54" s="20">
        <v>0</v>
      </c>
      <c r="G54" s="20">
        <v>0</v>
      </c>
      <c r="H54" s="20">
        <v>19.293475000000001</v>
      </c>
      <c r="I54" s="20">
        <v>1.211166</v>
      </c>
      <c r="J54" s="20">
        <v>0</v>
      </c>
      <c r="K54" s="20">
        <v>10.769543000000001</v>
      </c>
      <c r="L54" s="20">
        <v>0</v>
      </c>
      <c r="M54" s="20">
        <v>0</v>
      </c>
      <c r="N54" s="20">
        <v>33.291792999999998</v>
      </c>
      <c r="O54" s="20">
        <v>0</v>
      </c>
      <c r="P54" s="98">
        <f t="shared" si="4"/>
        <v>287365.455159</v>
      </c>
    </row>
    <row r="55" spans="1:18" ht="16.5" thickBot="1" x14ac:dyDescent="0.25">
      <c r="A55" s="99" t="s">
        <v>132</v>
      </c>
      <c r="B55" s="100">
        <f>+B45+B53+B54</f>
        <v>768330.56115299999</v>
      </c>
      <c r="C55" s="100">
        <f t="shared" ref="C55:P55" si="20">+C45+C53+C54</f>
        <v>10791.730466999999</v>
      </c>
      <c r="D55" s="100">
        <f t="shared" si="20"/>
        <v>163707.23001500001</v>
      </c>
      <c r="E55" s="100">
        <f t="shared" si="20"/>
        <v>9016.3738549999998</v>
      </c>
      <c r="F55" s="100">
        <f t="shared" si="20"/>
        <v>3587.1866999999997</v>
      </c>
      <c r="G55" s="100">
        <f t="shared" si="20"/>
        <v>51070.461011000007</v>
      </c>
      <c r="H55" s="100">
        <f t="shared" si="20"/>
        <v>30166.050442</v>
      </c>
      <c r="I55" s="100">
        <f t="shared" si="20"/>
        <v>2036.614298</v>
      </c>
      <c r="J55" s="100">
        <f t="shared" si="20"/>
        <v>15624.434998999997</v>
      </c>
      <c r="K55" s="100">
        <f t="shared" si="20"/>
        <v>12982.516747000003</v>
      </c>
      <c r="L55" s="100">
        <f t="shared" si="20"/>
        <v>24638.764181000006</v>
      </c>
      <c r="M55" s="100">
        <f t="shared" si="20"/>
        <v>1760.815429</v>
      </c>
      <c r="N55" s="100">
        <f t="shared" si="20"/>
        <v>3308.9559670000003</v>
      </c>
      <c r="O55" s="100">
        <f t="shared" si="20"/>
        <v>3165.0682930000003</v>
      </c>
      <c r="P55" s="100">
        <f t="shared" si="20"/>
        <v>1100186.7635569999</v>
      </c>
      <c r="R55" s="307"/>
    </row>
    <row r="57" spans="1:18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8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8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8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8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8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8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8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</sheetData>
  <mergeCells count="4">
    <mergeCell ref="A2:P2"/>
    <mergeCell ref="A3:P3"/>
    <mergeCell ref="A30:P30"/>
    <mergeCell ref="A31:P31"/>
  </mergeCells>
  <printOptions horizontalCentered="1" verticalCentered="1"/>
  <pageMargins left="0" right="0" top="0" bottom="0" header="0.31496062992125984" footer="0.31496062992125984"/>
  <pageSetup paperSize="9" scale="70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70" zoomScaleNormal="70" workbookViewId="0">
      <selection activeCell="A30" sqref="A30:P30"/>
    </sheetView>
  </sheetViews>
  <sheetFormatPr defaultRowHeight="12.75" x14ac:dyDescent="0.2"/>
  <cols>
    <col min="1" max="1" width="41.140625" customWidth="1"/>
    <col min="2" max="2" width="12.28515625" customWidth="1"/>
    <col min="3" max="3" width="10.7109375" customWidth="1"/>
    <col min="4" max="4" width="9.5703125" customWidth="1"/>
    <col min="5" max="5" width="9.42578125" customWidth="1"/>
    <col min="6" max="6" width="9.7109375" customWidth="1"/>
    <col min="7" max="7" width="10.28515625" customWidth="1"/>
    <col min="8" max="8" width="10" customWidth="1"/>
    <col min="9" max="9" width="9.7109375" customWidth="1"/>
    <col min="10" max="10" width="12.28515625" customWidth="1"/>
    <col min="11" max="11" width="11.28515625" customWidth="1"/>
    <col min="12" max="12" width="8.7109375" customWidth="1"/>
    <col min="13" max="13" width="10" customWidth="1"/>
    <col min="14" max="14" width="10.28515625" customWidth="1"/>
    <col min="15" max="15" width="9.5703125" customWidth="1"/>
    <col min="16" max="16" width="10.7109375" customWidth="1"/>
  </cols>
  <sheetData>
    <row r="1" spans="1:16" ht="13.5" thickBot="1" x14ac:dyDescent="0.25"/>
    <row r="2" spans="1:16" x14ac:dyDescent="0.2">
      <c r="A2" s="386" t="s">
        <v>805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8"/>
    </row>
    <row r="3" spans="1:16" x14ac:dyDescent="0.2">
      <c r="A3" s="437" t="s">
        <v>270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9"/>
    </row>
    <row r="4" spans="1:16" ht="25.5" x14ac:dyDescent="0.2">
      <c r="A4" s="95" t="s">
        <v>302</v>
      </c>
      <c r="B4" s="355" t="s">
        <v>311</v>
      </c>
      <c r="C4" s="355" t="s">
        <v>312</v>
      </c>
      <c r="D4" s="355" t="s">
        <v>313</v>
      </c>
      <c r="E4" s="355" t="s">
        <v>138</v>
      </c>
      <c r="F4" s="355" t="s">
        <v>314</v>
      </c>
      <c r="G4" s="355" t="s">
        <v>315</v>
      </c>
      <c r="H4" s="355" t="s">
        <v>316</v>
      </c>
      <c r="I4" s="355" t="s">
        <v>317</v>
      </c>
      <c r="J4" s="355" t="s">
        <v>318</v>
      </c>
      <c r="K4" s="355" t="s">
        <v>607</v>
      </c>
      <c r="L4" s="355" t="s">
        <v>319</v>
      </c>
      <c r="M4" s="355" t="s">
        <v>320</v>
      </c>
      <c r="N4" s="355" t="s">
        <v>321</v>
      </c>
      <c r="O4" s="355" t="s">
        <v>322</v>
      </c>
      <c r="P4" s="356" t="s">
        <v>323</v>
      </c>
    </row>
    <row r="5" spans="1:16" ht="15.75" x14ac:dyDescent="0.2">
      <c r="A5" s="97" t="s">
        <v>303</v>
      </c>
      <c r="B5" s="20">
        <v>20765.901804000001</v>
      </c>
      <c r="C5" s="20">
        <v>144.12226200000001</v>
      </c>
      <c r="D5" s="20">
        <v>54.663662000000002</v>
      </c>
      <c r="E5" s="20">
        <v>5619.8503460000002</v>
      </c>
      <c r="F5" s="20">
        <v>792.69553900000005</v>
      </c>
      <c r="G5" s="20">
        <v>41839.460405999998</v>
      </c>
      <c r="H5" s="20">
        <v>8884.4719819999991</v>
      </c>
      <c r="I5" s="20">
        <v>64.548325000000006</v>
      </c>
      <c r="J5" s="20">
        <v>927.04768999999999</v>
      </c>
      <c r="K5" s="20">
        <v>436.94608699999998</v>
      </c>
      <c r="L5" s="20">
        <v>16600.393864000001</v>
      </c>
      <c r="M5" s="20">
        <v>75.938445000000002</v>
      </c>
      <c r="N5" s="20">
        <v>674.59557700000005</v>
      </c>
      <c r="O5" s="20">
        <v>135.88208299999999</v>
      </c>
      <c r="P5" s="98">
        <f>SUM(B5:O5)</f>
        <v>97016.518072000021</v>
      </c>
    </row>
    <row r="6" spans="1:16" ht="15.75" x14ac:dyDescent="0.2">
      <c r="A6" s="97" t="s">
        <v>275</v>
      </c>
      <c r="B6" s="20">
        <v>6494.6351860000004</v>
      </c>
      <c r="C6" s="20">
        <v>73.667486999999994</v>
      </c>
      <c r="D6" s="20">
        <v>45.530053000000002</v>
      </c>
      <c r="E6" s="20">
        <v>1972.537178</v>
      </c>
      <c r="F6" s="20">
        <v>118.64355500000001</v>
      </c>
      <c r="G6" s="20">
        <v>787.50955299999998</v>
      </c>
      <c r="H6" s="20">
        <v>1509.631535</v>
      </c>
      <c r="I6" s="20">
        <v>114.013533</v>
      </c>
      <c r="J6" s="20">
        <v>283.38148200000001</v>
      </c>
      <c r="K6" s="20">
        <v>67.600375</v>
      </c>
      <c r="L6" s="20">
        <v>1331.0265750000001</v>
      </c>
      <c r="M6" s="20">
        <v>52.070464999999999</v>
      </c>
      <c r="N6" s="20">
        <v>170.134962</v>
      </c>
      <c r="O6" s="20">
        <v>88.982866999999999</v>
      </c>
      <c r="P6" s="98">
        <f t="shared" ref="P6:P26" si="0">SUM(B6:O6)</f>
        <v>13109.364806000003</v>
      </c>
    </row>
    <row r="7" spans="1:16" ht="15.75" x14ac:dyDescent="0.2">
      <c r="A7" s="97" t="s">
        <v>264</v>
      </c>
      <c r="B7" s="20">
        <v>277.046042</v>
      </c>
      <c r="C7" s="20">
        <v>8.2558179999999997</v>
      </c>
      <c r="D7" s="20">
        <v>3.3197760000000001</v>
      </c>
      <c r="E7" s="20">
        <v>354.71871099999998</v>
      </c>
      <c r="F7" s="20">
        <v>14.549633999999999</v>
      </c>
      <c r="G7" s="20">
        <v>2650.913266</v>
      </c>
      <c r="H7" s="20">
        <v>549.37996799999996</v>
      </c>
      <c r="I7" s="20">
        <v>3.756961</v>
      </c>
      <c r="J7" s="20">
        <v>57.462009999999999</v>
      </c>
      <c r="K7" s="20">
        <v>27.387588999999998</v>
      </c>
      <c r="L7" s="20">
        <v>1008.638107</v>
      </c>
      <c r="M7" s="20">
        <v>4.216208</v>
      </c>
      <c r="N7" s="20">
        <v>38.511066</v>
      </c>
      <c r="O7" s="20">
        <v>7.8009050000000002</v>
      </c>
      <c r="P7" s="98">
        <f t="shared" si="0"/>
        <v>5005.9560609999999</v>
      </c>
    </row>
    <row r="8" spans="1:16" ht="31.5" customHeight="1" x14ac:dyDescent="0.2">
      <c r="A8" s="97" t="s">
        <v>304</v>
      </c>
      <c r="B8" s="20">
        <v>123550.102948</v>
      </c>
      <c r="C8" s="20">
        <v>169.387201</v>
      </c>
      <c r="D8" s="20">
        <v>143459.805792</v>
      </c>
      <c r="E8" s="20">
        <v>42.648111999999998</v>
      </c>
      <c r="F8" s="20">
        <v>637.55365200000006</v>
      </c>
      <c r="G8" s="20">
        <v>849.03984800000001</v>
      </c>
      <c r="H8" s="20">
        <v>11318.955674000001</v>
      </c>
      <c r="I8" s="20">
        <v>204.74837299999999</v>
      </c>
      <c r="J8" s="20">
        <v>5400.2872209999996</v>
      </c>
      <c r="K8" s="20">
        <v>8853.1947070000006</v>
      </c>
      <c r="L8" s="20">
        <v>50.194406999999998</v>
      </c>
      <c r="M8" s="20">
        <v>317.29438800000003</v>
      </c>
      <c r="N8" s="20">
        <v>436.67068</v>
      </c>
      <c r="O8" s="20">
        <v>850.79135099999996</v>
      </c>
      <c r="P8" s="98">
        <f t="shared" si="0"/>
        <v>296140.67435399996</v>
      </c>
    </row>
    <row r="9" spans="1:16" ht="15.75" x14ac:dyDescent="0.2">
      <c r="A9" s="97" t="s">
        <v>283</v>
      </c>
      <c r="B9" s="20">
        <v>18554.986690999998</v>
      </c>
      <c r="C9" s="20">
        <v>7.6188000000000002</v>
      </c>
      <c r="D9" s="20">
        <v>1033.610721</v>
      </c>
      <c r="E9" s="20">
        <v>278.75126</v>
      </c>
      <c r="F9" s="20">
        <v>30.408681000000001</v>
      </c>
      <c r="G9" s="20">
        <v>61.967834000000003</v>
      </c>
      <c r="H9" s="20">
        <v>1420.3122189999999</v>
      </c>
      <c r="I9" s="20">
        <v>5</v>
      </c>
      <c r="J9" s="20">
        <v>4</v>
      </c>
      <c r="K9" s="20">
        <v>13.96</v>
      </c>
      <c r="L9" s="20">
        <v>75.921553000000003</v>
      </c>
      <c r="M9" s="20">
        <v>1.5517650000000001</v>
      </c>
      <c r="N9" s="20">
        <v>118.201804</v>
      </c>
      <c r="O9" s="20">
        <v>641.18852900000002</v>
      </c>
      <c r="P9" s="98">
        <f t="shared" si="0"/>
        <v>22247.479856999998</v>
      </c>
    </row>
    <row r="10" spans="1:16" ht="15.75" x14ac:dyDescent="0.2">
      <c r="A10" s="97" t="s">
        <v>284</v>
      </c>
      <c r="B10" s="20">
        <v>8988.7250189999995</v>
      </c>
      <c r="C10" s="20">
        <v>81.371763000000001</v>
      </c>
      <c r="D10" s="20">
        <v>1.6877219999999999</v>
      </c>
      <c r="E10" s="20">
        <v>0</v>
      </c>
      <c r="F10" s="20">
        <v>60</v>
      </c>
      <c r="G10" s="20">
        <v>556.23008900000002</v>
      </c>
      <c r="H10" s="20">
        <v>35.427385000000001</v>
      </c>
      <c r="I10" s="20">
        <v>12.623308</v>
      </c>
      <c r="J10" s="20">
        <v>769.85876199999996</v>
      </c>
      <c r="K10" s="20">
        <v>68.305000000000007</v>
      </c>
      <c r="L10" s="20">
        <v>0</v>
      </c>
      <c r="M10" s="20">
        <v>158.197338</v>
      </c>
      <c r="N10" s="20">
        <v>76.889342999999997</v>
      </c>
      <c r="O10" s="20">
        <v>0</v>
      </c>
      <c r="P10" s="98">
        <f t="shared" si="0"/>
        <v>10809.315729000002</v>
      </c>
    </row>
    <row r="11" spans="1:16" ht="15.75" x14ac:dyDescent="0.2">
      <c r="A11" s="97" t="s">
        <v>285</v>
      </c>
      <c r="B11" s="20">
        <v>58.125585000000001</v>
      </c>
      <c r="C11" s="20">
        <v>46.303683999999997</v>
      </c>
      <c r="D11" s="20">
        <v>0</v>
      </c>
      <c r="E11" s="20">
        <v>0</v>
      </c>
      <c r="F11" s="20">
        <v>1039.306141</v>
      </c>
      <c r="G11" s="20">
        <v>0.42592600000000003</v>
      </c>
      <c r="H11" s="20">
        <v>12.845748</v>
      </c>
      <c r="I11" s="20">
        <v>11.603998000000001</v>
      </c>
      <c r="J11" s="20">
        <v>1.1015969999999999</v>
      </c>
      <c r="K11" s="20">
        <v>1.1767669999999999</v>
      </c>
      <c r="L11" s="20">
        <v>162.687636</v>
      </c>
      <c r="M11" s="20">
        <v>0.48910100000000001</v>
      </c>
      <c r="N11" s="20">
        <v>0.5</v>
      </c>
      <c r="O11" s="20">
        <v>19.605236999999999</v>
      </c>
      <c r="P11" s="98">
        <f t="shared" si="0"/>
        <v>1354.1714199999997</v>
      </c>
    </row>
    <row r="12" spans="1:16" ht="15.75" x14ac:dyDescent="0.2">
      <c r="A12" s="97" t="s">
        <v>305</v>
      </c>
      <c r="B12" s="20">
        <v>21320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98">
        <f t="shared" si="0"/>
        <v>21320</v>
      </c>
    </row>
    <row r="13" spans="1:16" ht="15.75" x14ac:dyDescent="0.2">
      <c r="A13" s="97" t="s">
        <v>287</v>
      </c>
      <c r="B13" s="20">
        <v>82371.574986000007</v>
      </c>
      <c r="C13" s="20">
        <v>5.8415249999999999</v>
      </c>
      <c r="D13" s="20">
        <v>0</v>
      </c>
      <c r="E13" s="20">
        <v>0.96208400000000005</v>
      </c>
      <c r="F13" s="20">
        <v>0</v>
      </c>
      <c r="G13" s="20">
        <v>0</v>
      </c>
      <c r="H13" s="20">
        <v>20.563464</v>
      </c>
      <c r="I13" s="20">
        <v>0.63512199999999996</v>
      </c>
      <c r="J13" s="20">
        <v>0.2089</v>
      </c>
      <c r="K13" s="20">
        <v>2.9646430000000001</v>
      </c>
      <c r="L13" s="20">
        <v>0.27500000000000002</v>
      </c>
      <c r="M13" s="20">
        <v>0</v>
      </c>
      <c r="N13" s="20">
        <v>3.235306</v>
      </c>
      <c r="O13" s="20">
        <v>0</v>
      </c>
      <c r="P13" s="98">
        <f t="shared" si="0"/>
        <v>82406.261030000009</v>
      </c>
    </row>
    <row r="14" spans="1:16" ht="15.75" x14ac:dyDescent="0.2">
      <c r="A14" s="97" t="s">
        <v>288</v>
      </c>
      <c r="B14" s="20">
        <v>74181.535583999997</v>
      </c>
      <c r="C14" s="20">
        <v>0</v>
      </c>
      <c r="D14" s="20">
        <v>42</v>
      </c>
      <c r="E14" s="20">
        <v>0.05</v>
      </c>
      <c r="F14" s="20">
        <v>0</v>
      </c>
      <c r="G14" s="20">
        <v>0</v>
      </c>
      <c r="H14" s="20">
        <v>75.093457000000001</v>
      </c>
      <c r="I14" s="20">
        <v>0</v>
      </c>
      <c r="J14" s="20">
        <v>5.6256969999999997</v>
      </c>
      <c r="K14" s="20">
        <v>1.2E-2</v>
      </c>
      <c r="L14" s="20">
        <v>403.9</v>
      </c>
      <c r="M14" s="20">
        <v>0.05</v>
      </c>
      <c r="N14" s="20">
        <v>1.5479999999999999E-3</v>
      </c>
      <c r="O14" s="20">
        <v>0</v>
      </c>
      <c r="P14" s="98">
        <f t="shared" si="0"/>
        <v>74708.268285999991</v>
      </c>
    </row>
    <row r="15" spans="1:16" ht="15.75" x14ac:dyDescent="0.2">
      <c r="A15" s="97" t="s">
        <v>289</v>
      </c>
      <c r="B15" s="20">
        <v>1169.0050000000001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98">
        <f t="shared" si="0"/>
        <v>1169.0050000000001</v>
      </c>
    </row>
    <row r="16" spans="1:16" ht="15.75" x14ac:dyDescent="0.2">
      <c r="A16" s="97" t="s">
        <v>290</v>
      </c>
      <c r="B16" s="20">
        <v>16233.92956</v>
      </c>
      <c r="C16" s="20">
        <v>5.5850970000000002</v>
      </c>
      <c r="D16" s="20">
        <v>1405.11976</v>
      </c>
      <c r="E16" s="20">
        <v>16.232727000000001</v>
      </c>
      <c r="F16" s="20">
        <v>50.190804</v>
      </c>
      <c r="G16" s="20">
        <v>4.4799999999999999E-4</v>
      </c>
      <c r="H16" s="20">
        <v>40.113061999999999</v>
      </c>
      <c r="I16" s="20">
        <v>1.2179000000000001E-2</v>
      </c>
      <c r="J16" s="20">
        <v>56.354762999999998</v>
      </c>
      <c r="K16" s="20">
        <v>58.103292000000003</v>
      </c>
      <c r="L16" s="20">
        <v>59.079425000000001</v>
      </c>
      <c r="M16" s="20">
        <v>23.395834000000001</v>
      </c>
      <c r="N16" s="20">
        <v>18.879619000000002</v>
      </c>
      <c r="O16" s="20">
        <v>18.288404</v>
      </c>
      <c r="P16" s="98">
        <f t="shared" si="0"/>
        <v>17985.284973999998</v>
      </c>
    </row>
    <row r="17" spans="1:18" ht="16.5" thickBot="1" x14ac:dyDescent="0.25">
      <c r="A17" s="264" t="s">
        <v>852</v>
      </c>
      <c r="B17" s="100">
        <f>+B5+B6+B7+B8+B9+B10+B11+B12+B13+B14+B15+B16</f>
        <v>373965.56840500003</v>
      </c>
      <c r="C17" s="100">
        <f t="shared" ref="C17:O17" si="1">+C5+C6+C7+C8+C9+C10+C11+C12+C13+C14+C15+C16</f>
        <v>542.15363700000012</v>
      </c>
      <c r="D17" s="100">
        <f t="shared" si="1"/>
        <v>146045.737486</v>
      </c>
      <c r="E17" s="100">
        <f t="shared" si="1"/>
        <v>8285.7504179999996</v>
      </c>
      <c r="F17" s="100">
        <f t="shared" si="1"/>
        <v>2743.3480059999997</v>
      </c>
      <c r="G17" s="100">
        <f t="shared" si="1"/>
        <v>46745.547370000008</v>
      </c>
      <c r="H17" s="100">
        <f t="shared" si="1"/>
        <v>23866.794493999998</v>
      </c>
      <c r="I17" s="100">
        <f t="shared" si="1"/>
        <v>416.941799</v>
      </c>
      <c r="J17" s="100">
        <f t="shared" si="1"/>
        <v>7505.3281219999999</v>
      </c>
      <c r="K17" s="100">
        <f t="shared" si="1"/>
        <v>9529.6504600000007</v>
      </c>
      <c r="L17" s="100">
        <f t="shared" si="1"/>
        <v>19692.116567000001</v>
      </c>
      <c r="M17" s="100">
        <f t="shared" si="1"/>
        <v>633.20354399999997</v>
      </c>
      <c r="N17" s="100">
        <f t="shared" si="1"/>
        <v>1537.6199050000002</v>
      </c>
      <c r="O17" s="100">
        <f t="shared" si="1"/>
        <v>1762.5393759999999</v>
      </c>
      <c r="P17" s="362">
        <f t="shared" ref="P17" si="2">SUM(B17:O17)</f>
        <v>643272.29958900018</v>
      </c>
    </row>
    <row r="18" spans="1:18" ht="15.75" x14ac:dyDescent="0.2">
      <c r="A18" s="97" t="s">
        <v>306</v>
      </c>
      <c r="B18" s="20">
        <v>524.98128699999995</v>
      </c>
      <c r="C18" s="20">
        <v>129.59848099999999</v>
      </c>
      <c r="D18" s="20">
        <v>29.977761000000001</v>
      </c>
      <c r="E18" s="20">
        <v>565.10023000000001</v>
      </c>
      <c r="F18" s="20">
        <v>82.123507000000004</v>
      </c>
      <c r="G18" s="20">
        <v>63.585946</v>
      </c>
      <c r="H18" s="20">
        <v>1220.6122190000001</v>
      </c>
      <c r="I18" s="20">
        <v>292.83093200000002</v>
      </c>
      <c r="J18" s="20">
        <v>829.098433</v>
      </c>
      <c r="K18" s="20">
        <v>0.32219900000000001</v>
      </c>
      <c r="L18" s="20">
        <v>5425.9301489999998</v>
      </c>
      <c r="M18" s="20">
        <v>60.605756999999997</v>
      </c>
      <c r="N18" s="20">
        <v>530.12413800000002</v>
      </c>
      <c r="O18" s="20">
        <v>0.88065199999999999</v>
      </c>
      <c r="P18" s="98">
        <f t="shared" si="0"/>
        <v>9755.7716909999981</v>
      </c>
    </row>
    <row r="19" spans="1:18" ht="27.6" customHeight="1" x14ac:dyDescent="0.2">
      <c r="A19" s="97" t="s">
        <v>307</v>
      </c>
      <c r="B19" s="20">
        <v>64784.267798000001</v>
      </c>
      <c r="C19" s="20">
        <v>242.74614500000001</v>
      </c>
      <c r="D19" s="20">
        <v>27.717378</v>
      </c>
      <c r="E19" s="20">
        <v>0</v>
      </c>
      <c r="F19" s="20">
        <v>101.395</v>
      </c>
      <c r="G19" s="20">
        <v>1250.53</v>
      </c>
      <c r="H19" s="20">
        <v>4010.2361679999999</v>
      </c>
      <c r="I19" s="20">
        <v>519.279045</v>
      </c>
      <c r="J19" s="20">
        <v>3691.4895080000001</v>
      </c>
      <c r="K19" s="20">
        <v>3241.7750780000001</v>
      </c>
      <c r="L19" s="20">
        <v>0</v>
      </c>
      <c r="M19" s="20">
        <v>173.37979300000001</v>
      </c>
      <c r="N19" s="20">
        <v>4.605683</v>
      </c>
      <c r="O19" s="20">
        <v>147.81336300000001</v>
      </c>
      <c r="P19" s="98">
        <f t="shared" si="0"/>
        <v>78195.234959000009</v>
      </c>
    </row>
    <row r="20" spans="1:18" ht="15.75" x14ac:dyDescent="0.2">
      <c r="A20" s="97" t="s">
        <v>293</v>
      </c>
      <c r="B20" s="20">
        <v>9498.2522680000002</v>
      </c>
      <c r="C20" s="20">
        <v>6542.6717410000001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836.13741700000003</v>
      </c>
      <c r="K20" s="20">
        <v>13.220456</v>
      </c>
      <c r="L20" s="20">
        <v>0</v>
      </c>
      <c r="M20" s="20">
        <v>123.70494100000001</v>
      </c>
      <c r="N20" s="20">
        <v>484.92014499999999</v>
      </c>
      <c r="O20" s="20">
        <v>0</v>
      </c>
      <c r="P20" s="98">
        <f t="shared" si="0"/>
        <v>17498.906967999999</v>
      </c>
    </row>
    <row r="21" spans="1:18" ht="27" customHeight="1" x14ac:dyDescent="0.2">
      <c r="A21" s="97" t="s">
        <v>294</v>
      </c>
      <c r="B21" s="20">
        <v>23</v>
      </c>
      <c r="C21" s="20">
        <v>25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10</v>
      </c>
      <c r="J21" s="20">
        <v>2.9493710000000002</v>
      </c>
      <c r="K21" s="20">
        <v>7</v>
      </c>
      <c r="L21" s="20">
        <v>1.4617E-2</v>
      </c>
      <c r="M21" s="20">
        <v>0</v>
      </c>
      <c r="N21" s="20">
        <v>38.223067</v>
      </c>
      <c r="O21" s="20">
        <v>0</v>
      </c>
      <c r="P21" s="98">
        <f t="shared" si="0"/>
        <v>106.187055</v>
      </c>
    </row>
    <row r="22" spans="1:18" ht="15.75" x14ac:dyDescent="0.2">
      <c r="A22" s="97" t="s">
        <v>308</v>
      </c>
      <c r="B22" s="20">
        <v>122.949641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33</v>
      </c>
      <c r="J22" s="20">
        <v>68.117388000000005</v>
      </c>
      <c r="K22" s="20">
        <v>177.71589800000001</v>
      </c>
      <c r="L22" s="20">
        <v>46.600999999999999</v>
      </c>
      <c r="M22" s="20">
        <v>0</v>
      </c>
      <c r="N22" s="20">
        <v>0</v>
      </c>
      <c r="O22" s="20">
        <v>0</v>
      </c>
      <c r="P22" s="98">
        <f t="shared" si="0"/>
        <v>448.38392699999997</v>
      </c>
    </row>
    <row r="23" spans="1:18" ht="15.75" x14ac:dyDescent="0.2">
      <c r="A23" s="97" t="s">
        <v>296</v>
      </c>
      <c r="B23" s="20">
        <v>6479.7878119999996</v>
      </c>
      <c r="C23" s="20">
        <v>110.02489199999999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5.4577049999999998</v>
      </c>
      <c r="J23" s="20">
        <v>788.16382699999997</v>
      </c>
      <c r="K23" s="20">
        <v>62</v>
      </c>
      <c r="L23" s="20">
        <v>0</v>
      </c>
      <c r="M23" s="20">
        <v>0</v>
      </c>
      <c r="N23" s="20">
        <v>0</v>
      </c>
      <c r="O23" s="20">
        <v>8.0468050000000009</v>
      </c>
      <c r="P23" s="98">
        <f t="shared" si="0"/>
        <v>7453.481041</v>
      </c>
    </row>
    <row r="24" spans="1:18" ht="15.75" x14ac:dyDescent="0.2">
      <c r="A24" s="97" t="s">
        <v>309</v>
      </c>
      <c r="B24" s="20">
        <v>2208.44</v>
      </c>
      <c r="C24" s="20">
        <v>185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98">
        <f t="shared" si="0"/>
        <v>2393.44</v>
      </c>
    </row>
    <row r="25" spans="1:18" ht="16.5" thickBot="1" x14ac:dyDescent="0.25">
      <c r="A25" s="264" t="s">
        <v>853</v>
      </c>
      <c r="B25" s="100">
        <f>+B18+B19+B20+B21+B22+B23+B24</f>
        <v>83641.678805999996</v>
      </c>
      <c r="C25" s="100">
        <f t="shared" ref="C25:O25" si="3">+C18+C19+C20+C21+C22+C23+C24</f>
        <v>7235.0412590000005</v>
      </c>
      <c r="D25" s="100">
        <f t="shared" si="3"/>
        <v>57.695138999999998</v>
      </c>
      <c r="E25" s="100">
        <f t="shared" si="3"/>
        <v>565.10023000000001</v>
      </c>
      <c r="F25" s="100">
        <f t="shared" si="3"/>
        <v>183.518507</v>
      </c>
      <c r="G25" s="100">
        <f t="shared" si="3"/>
        <v>1314.1159459999999</v>
      </c>
      <c r="H25" s="100">
        <f t="shared" si="3"/>
        <v>5230.848387</v>
      </c>
      <c r="I25" s="100">
        <f t="shared" si="3"/>
        <v>860.5676820000001</v>
      </c>
      <c r="J25" s="100">
        <f t="shared" si="3"/>
        <v>6215.9559439999994</v>
      </c>
      <c r="K25" s="100">
        <f t="shared" si="3"/>
        <v>3502.0336310000002</v>
      </c>
      <c r="L25" s="100">
        <f t="shared" si="3"/>
        <v>5472.5457659999993</v>
      </c>
      <c r="M25" s="100">
        <f t="shared" si="3"/>
        <v>357.69049100000001</v>
      </c>
      <c r="N25" s="100">
        <f t="shared" si="3"/>
        <v>1057.8730329999999</v>
      </c>
      <c r="O25" s="100">
        <f t="shared" si="3"/>
        <v>156.74082000000001</v>
      </c>
      <c r="P25" s="98">
        <f t="shared" ref="P25" si="4">SUM(B25:O25)</f>
        <v>115851.405641</v>
      </c>
    </row>
    <row r="26" spans="1:18" ht="15.75" x14ac:dyDescent="0.2">
      <c r="A26" s="97" t="s">
        <v>310</v>
      </c>
      <c r="B26" s="20">
        <v>274155.49739500001</v>
      </c>
      <c r="C26" s="20">
        <v>99.839016999999998</v>
      </c>
      <c r="D26" s="20">
        <v>0</v>
      </c>
      <c r="E26" s="20">
        <v>0</v>
      </c>
      <c r="F26" s="20">
        <v>0</v>
      </c>
      <c r="G26" s="20">
        <v>0</v>
      </c>
      <c r="H26" s="20">
        <v>19.339321999999999</v>
      </c>
      <c r="I26" s="20">
        <v>0.82733400000000001</v>
      </c>
      <c r="J26" s="20">
        <v>0</v>
      </c>
      <c r="K26" s="20">
        <v>4.0142670000000003</v>
      </c>
      <c r="L26" s="20">
        <v>0</v>
      </c>
      <c r="M26" s="20">
        <v>0</v>
      </c>
      <c r="N26" s="20">
        <v>17.363396999999999</v>
      </c>
      <c r="O26" s="20">
        <v>0</v>
      </c>
      <c r="P26" s="98">
        <f t="shared" si="0"/>
        <v>274296.88073199999</v>
      </c>
    </row>
    <row r="27" spans="1:18" ht="16.5" thickBot="1" x14ac:dyDescent="0.25">
      <c r="A27" s="99" t="s">
        <v>132</v>
      </c>
      <c r="B27" s="100">
        <f>+B17+B25+B26</f>
        <v>731762.74460600002</v>
      </c>
      <c r="C27" s="100">
        <f t="shared" ref="C27:P27" si="5">+C17+C25+C26</f>
        <v>7877.0339130000011</v>
      </c>
      <c r="D27" s="100">
        <f t="shared" si="5"/>
        <v>146103.43262499999</v>
      </c>
      <c r="E27" s="100">
        <f t="shared" si="5"/>
        <v>8850.8506479999996</v>
      </c>
      <c r="F27" s="100">
        <f t="shared" si="5"/>
        <v>2926.8665129999999</v>
      </c>
      <c r="G27" s="100">
        <f t="shared" si="5"/>
        <v>48059.663316000006</v>
      </c>
      <c r="H27" s="100">
        <f t="shared" si="5"/>
        <v>29116.982203</v>
      </c>
      <c r="I27" s="100">
        <f t="shared" si="5"/>
        <v>1278.3368150000001</v>
      </c>
      <c r="J27" s="100">
        <f t="shared" si="5"/>
        <v>13721.284066</v>
      </c>
      <c r="K27" s="100">
        <f t="shared" si="5"/>
        <v>13035.698358000001</v>
      </c>
      <c r="L27" s="100">
        <f t="shared" si="5"/>
        <v>25164.662333</v>
      </c>
      <c r="M27" s="100">
        <f t="shared" si="5"/>
        <v>990.89403500000003</v>
      </c>
      <c r="N27" s="100">
        <f t="shared" si="5"/>
        <v>2612.8563350000004</v>
      </c>
      <c r="O27" s="100">
        <f t="shared" si="5"/>
        <v>1919.2801959999999</v>
      </c>
      <c r="P27" s="100">
        <f t="shared" si="5"/>
        <v>1033420.5859620002</v>
      </c>
      <c r="R27" s="307"/>
    </row>
    <row r="29" spans="1:18" ht="13.5" thickBo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8" x14ac:dyDescent="0.2">
      <c r="A30" s="386" t="s">
        <v>621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8"/>
    </row>
    <row r="31" spans="1:18" x14ac:dyDescent="0.2">
      <c r="A31" s="437" t="s">
        <v>270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9"/>
    </row>
    <row r="32" spans="1:18" ht="25.5" x14ac:dyDescent="0.2">
      <c r="A32" s="95" t="s">
        <v>302</v>
      </c>
      <c r="B32" s="355" t="s">
        <v>311</v>
      </c>
      <c r="C32" s="355" t="s">
        <v>312</v>
      </c>
      <c r="D32" s="355" t="s">
        <v>313</v>
      </c>
      <c r="E32" s="355" t="s">
        <v>138</v>
      </c>
      <c r="F32" s="355" t="s">
        <v>314</v>
      </c>
      <c r="G32" s="355" t="s">
        <v>315</v>
      </c>
      <c r="H32" s="355" t="s">
        <v>316</v>
      </c>
      <c r="I32" s="355" t="s">
        <v>317</v>
      </c>
      <c r="J32" s="355" t="s">
        <v>318</v>
      </c>
      <c r="K32" s="355" t="s">
        <v>607</v>
      </c>
      <c r="L32" s="355" t="s">
        <v>319</v>
      </c>
      <c r="M32" s="355" t="s">
        <v>320</v>
      </c>
      <c r="N32" s="355" t="s">
        <v>321</v>
      </c>
      <c r="O32" s="355" t="s">
        <v>322</v>
      </c>
      <c r="P32" s="356" t="s">
        <v>323</v>
      </c>
    </row>
    <row r="33" spans="1:16" ht="15.75" x14ac:dyDescent="0.2">
      <c r="A33" s="97" t="s">
        <v>303</v>
      </c>
      <c r="B33" s="20">
        <v>20764.521809000002</v>
      </c>
      <c r="C33" s="20">
        <v>144.12226200000001</v>
      </c>
      <c r="D33" s="20">
        <v>54.320658000000002</v>
      </c>
      <c r="E33" s="20">
        <v>5619.8503460000002</v>
      </c>
      <c r="F33" s="20">
        <v>792.69553900000005</v>
      </c>
      <c r="G33" s="20">
        <v>41839.460405999998</v>
      </c>
      <c r="H33" s="20">
        <v>8884.4635060000001</v>
      </c>
      <c r="I33" s="20">
        <v>64.548325000000006</v>
      </c>
      <c r="J33" s="20">
        <v>892.80018700000005</v>
      </c>
      <c r="K33" s="20">
        <v>436.94608699999998</v>
      </c>
      <c r="L33" s="20">
        <v>16600.399041000001</v>
      </c>
      <c r="M33" s="20">
        <v>75.938445000000002</v>
      </c>
      <c r="N33" s="20">
        <v>674.59557700000005</v>
      </c>
      <c r="O33" s="20">
        <v>135.88208299999999</v>
      </c>
      <c r="P33" s="98">
        <f t="shared" ref="P33:P54" si="6">SUM(B33:O33)</f>
        <v>96980.544271000006</v>
      </c>
    </row>
    <row r="34" spans="1:16" ht="15.75" x14ac:dyDescent="0.2">
      <c r="A34" s="97" t="s">
        <v>275</v>
      </c>
      <c r="B34" s="20">
        <v>6506.566984</v>
      </c>
      <c r="C34" s="20">
        <v>73.667486999999994</v>
      </c>
      <c r="D34" s="20">
        <v>45.530053000000002</v>
      </c>
      <c r="E34" s="20">
        <v>1972.537178</v>
      </c>
      <c r="F34" s="20">
        <v>118.64355500000001</v>
      </c>
      <c r="G34" s="20">
        <v>787.50955299999998</v>
      </c>
      <c r="H34" s="20">
        <v>1509.631535</v>
      </c>
      <c r="I34" s="20">
        <v>114.013533</v>
      </c>
      <c r="J34" s="20">
        <v>283.031452</v>
      </c>
      <c r="K34" s="20">
        <v>67.600375</v>
      </c>
      <c r="L34" s="20">
        <v>1331.0325049999999</v>
      </c>
      <c r="M34" s="20">
        <v>52.070464999999999</v>
      </c>
      <c r="N34" s="20">
        <v>170.122759</v>
      </c>
      <c r="O34" s="20">
        <v>88.982921000000005</v>
      </c>
      <c r="P34" s="98">
        <f t="shared" si="6"/>
        <v>13120.940355000001</v>
      </c>
    </row>
    <row r="35" spans="1:16" ht="15.75" x14ac:dyDescent="0.2">
      <c r="A35" s="97" t="s">
        <v>264</v>
      </c>
      <c r="B35" s="20">
        <v>277.046042</v>
      </c>
      <c r="C35" s="20">
        <v>8.2558179999999997</v>
      </c>
      <c r="D35" s="20">
        <v>3.3197760000000001</v>
      </c>
      <c r="E35" s="20">
        <v>354.71871099999998</v>
      </c>
      <c r="F35" s="20">
        <v>14.549633999999999</v>
      </c>
      <c r="G35" s="20">
        <v>2650.913266</v>
      </c>
      <c r="H35" s="20">
        <v>549.37122599999998</v>
      </c>
      <c r="I35" s="20">
        <v>3.756961</v>
      </c>
      <c r="J35" s="20">
        <v>57.177303999999999</v>
      </c>
      <c r="K35" s="20">
        <v>27.387588999999998</v>
      </c>
      <c r="L35" s="20">
        <v>1008.638107</v>
      </c>
      <c r="M35" s="20">
        <v>4.216208</v>
      </c>
      <c r="N35" s="20">
        <v>38.511066</v>
      </c>
      <c r="O35" s="20">
        <v>7.8009050000000002</v>
      </c>
      <c r="P35" s="98">
        <f t="shared" si="6"/>
        <v>5005.6626129999995</v>
      </c>
    </row>
    <row r="36" spans="1:16" ht="26.25" customHeight="1" x14ac:dyDescent="0.2">
      <c r="A36" s="97" t="s">
        <v>304</v>
      </c>
      <c r="B36" s="20">
        <v>127122.138718</v>
      </c>
      <c r="C36" s="20">
        <v>169.387201</v>
      </c>
      <c r="D36" s="20">
        <v>143954.22560100001</v>
      </c>
      <c r="E36" s="20">
        <v>42.648111999999998</v>
      </c>
      <c r="F36" s="20">
        <v>637.55365200000006</v>
      </c>
      <c r="G36" s="20">
        <v>849.03984800000001</v>
      </c>
      <c r="H36" s="20">
        <v>11303.955674000001</v>
      </c>
      <c r="I36" s="20">
        <v>204.74837299999999</v>
      </c>
      <c r="J36" s="20">
        <v>5400.2872209999996</v>
      </c>
      <c r="K36" s="20">
        <v>8853.1947070000006</v>
      </c>
      <c r="L36" s="20">
        <v>50.194406999999998</v>
      </c>
      <c r="M36" s="20">
        <v>317.29438800000003</v>
      </c>
      <c r="N36" s="20">
        <v>436.67068</v>
      </c>
      <c r="O36" s="20">
        <v>850.79135099999996</v>
      </c>
      <c r="P36" s="98">
        <f t="shared" si="6"/>
        <v>300192.12993300002</v>
      </c>
    </row>
    <row r="37" spans="1:16" ht="15.75" x14ac:dyDescent="0.2">
      <c r="A37" s="97" t="s">
        <v>283</v>
      </c>
      <c r="B37" s="20">
        <v>18554.786691000001</v>
      </c>
      <c r="C37" s="20">
        <v>7.6188000000000002</v>
      </c>
      <c r="D37" s="20">
        <v>1033.610721</v>
      </c>
      <c r="E37" s="20">
        <v>278.75126</v>
      </c>
      <c r="F37" s="20">
        <v>30.408681000000001</v>
      </c>
      <c r="G37" s="20">
        <v>61.967834000000003</v>
      </c>
      <c r="H37" s="20">
        <v>1420.3122189999999</v>
      </c>
      <c r="I37" s="20">
        <v>5</v>
      </c>
      <c r="J37" s="20">
        <v>4</v>
      </c>
      <c r="K37" s="20">
        <v>13.96</v>
      </c>
      <c r="L37" s="20">
        <v>75.921553000000003</v>
      </c>
      <c r="M37" s="20">
        <v>1.5517650000000001</v>
      </c>
      <c r="N37" s="20">
        <v>118.201804</v>
      </c>
      <c r="O37" s="20">
        <v>641.18852900000002</v>
      </c>
      <c r="P37" s="98">
        <f t="shared" si="6"/>
        <v>22247.279857000001</v>
      </c>
    </row>
    <row r="38" spans="1:16" ht="15.75" x14ac:dyDescent="0.2">
      <c r="A38" s="97" t="s">
        <v>284</v>
      </c>
      <c r="B38" s="20">
        <v>9004.7250189999995</v>
      </c>
      <c r="C38" s="20">
        <v>81.371763000000001</v>
      </c>
      <c r="D38" s="20">
        <v>1.6877219999999999</v>
      </c>
      <c r="E38" s="20">
        <v>0</v>
      </c>
      <c r="F38" s="20">
        <v>60</v>
      </c>
      <c r="G38" s="20">
        <v>556.23008900000002</v>
      </c>
      <c r="H38" s="20">
        <v>35.427385000000001</v>
      </c>
      <c r="I38" s="20">
        <v>12.623308</v>
      </c>
      <c r="J38" s="20">
        <v>769.85876199999996</v>
      </c>
      <c r="K38" s="20">
        <v>68.305000000000007</v>
      </c>
      <c r="L38" s="20">
        <v>0</v>
      </c>
      <c r="M38" s="20">
        <v>158.197338</v>
      </c>
      <c r="N38" s="20">
        <v>76.889342999999997</v>
      </c>
      <c r="O38" s="20">
        <v>0</v>
      </c>
      <c r="P38" s="98">
        <f t="shared" si="6"/>
        <v>10825.315729000002</v>
      </c>
    </row>
    <row r="39" spans="1:16" ht="15.75" x14ac:dyDescent="0.2">
      <c r="A39" s="97" t="s">
        <v>285</v>
      </c>
      <c r="B39" s="20">
        <v>58.125585000000001</v>
      </c>
      <c r="C39" s="20">
        <v>46.303683999999997</v>
      </c>
      <c r="D39" s="20">
        <v>0</v>
      </c>
      <c r="E39" s="20">
        <v>0</v>
      </c>
      <c r="F39" s="20">
        <v>1039.306141</v>
      </c>
      <c r="G39" s="20">
        <v>0.42592600000000003</v>
      </c>
      <c r="H39" s="20">
        <v>12.845748</v>
      </c>
      <c r="I39" s="20">
        <v>11.603998000000001</v>
      </c>
      <c r="J39" s="20">
        <v>1.1015969999999999</v>
      </c>
      <c r="K39" s="20">
        <v>1.1767669999999999</v>
      </c>
      <c r="L39" s="20">
        <v>162.687636</v>
      </c>
      <c r="M39" s="20">
        <v>0.48910100000000001</v>
      </c>
      <c r="N39" s="20">
        <v>0.5</v>
      </c>
      <c r="O39" s="20">
        <v>19.605236999999999</v>
      </c>
      <c r="P39" s="98">
        <f t="shared" si="6"/>
        <v>1354.1714199999997</v>
      </c>
    </row>
    <row r="40" spans="1:16" ht="15.75" x14ac:dyDescent="0.2">
      <c r="A40" s="97" t="s">
        <v>305</v>
      </c>
      <c r="B40" s="20">
        <v>21320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98">
        <f t="shared" si="6"/>
        <v>21320</v>
      </c>
    </row>
    <row r="41" spans="1:16" ht="15.75" x14ac:dyDescent="0.2">
      <c r="A41" s="97" t="s">
        <v>287</v>
      </c>
      <c r="B41" s="20">
        <v>82371.574986000007</v>
      </c>
      <c r="C41" s="20">
        <v>5.8415249999999999</v>
      </c>
      <c r="D41" s="20">
        <v>0</v>
      </c>
      <c r="E41" s="20">
        <v>0.96208400000000005</v>
      </c>
      <c r="F41" s="20">
        <v>0</v>
      </c>
      <c r="G41" s="20">
        <v>0</v>
      </c>
      <c r="H41" s="20">
        <v>20.563464</v>
      </c>
      <c r="I41" s="20">
        <v>0.63512199999999996</v>
      </c>
      <c r="J41" s="20">
        <v>0.2089</v>
      </c>
      <c r="K41" s="20">
        <v>2.9646430000000001</v>
      </c>
      <c r="L41" s="20">
        <v>0.27500000000000002</v>
      </c>
      <c r="M41" s="20">
        <v>0</v>
      </c>
      <c r="N41" s="20">
        <v>3.235306</v>
      </c>
      <c r="O41" s="20">
        <v>0</v>
      </c>
      <c r="P41" s="98">
        <f t="shared" si="6"/>
        <v>82406.261030000009</v>
      </c>
    </row>
    <row r="42" spans="1:16" ht="15.75" x14ac:dyDescent="0.2">
      <c r="A42" s="97" t="s">
        <v>288</v>
      </c>
      <c r="B42" s="20">
        <v>74181.535583999997</v>
      </c>
      <c r="C42" s="20">
        <v>0</v>
      </c>
      <c r="D42" s="20">
        <v>42</v>
      </c>
      <c r="E42" s="20">
        <v>0.05</v>
      </c>
      <c r="F42" s="20">
        <v>0</v>
      </c>
      <c r="G42" s="20">
        <v>0</v>
      </c>
      <c r="H42" s="20">
        <v>75.093457000000001</v>
      </c>
      <c r="I42" s="20">
        <v>0</v>
      </c>
      <c r="J42" s="20">
        <v>5.6256969999999997</v>
      </c>
      <c r="K42" s="20">
        <v>1.2E-2</v>
      </c>
      <c r="L42" s="20">
        <v>403.9</v>
      </c>
      <c r="M42" s="20">
        <v>0.05</v>
      </c>
      <c r="N42" s="20">
        <v>1.5479999999999999E-3</v>
      </c>
      <c r="O42" s="20">
        <v>0</v>
      </c>
      <c r="P42" s="98">
        <f t="shared" si="6"/>
        <v>74708.268285999991</v>
      </c>
    </row>
    <row r="43" spans="1:16" ht="15.75" x14ac:dyDescent="0.2">
      <c r="A43" s="97" t="s">
        <v>289</v>
      </c>
      <c r="B43" s="20">
        <v>1169.0050000000001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98">
        <f t="shared" si="6"/>
        <v>1169.0050000000001</v>
      </c>
    </row>
    <row r="44" spans="1:16" ht="15.75" x14ac:dyDescent="0.2">
      <c r="A44" s="97" t="s">
        <v>290</v>
      </c>
      <c r="B44" s="20">
        <v>22508.42956</v>
      </c>
      <c r="C44" s="20">
        <v>5.5850970000000002</v>
      </c>
      <c r="D44" s="20">
        <v>1405.11976</v>
      </c>
      <c r="E44" s="20">
        <v>16.232727000000001</v>
      </c>
      <c r="F44" s="20">
        <v>50.190804</v>
      </c>
      <c r="G44" s="20">
        <v>4.4799999999999999E-4</v>
      </c>
      <c r="H44" s="20">
        <v>40.113061999999999</v>
      </c>
      <c r="I44" s="20">
        <v>1.2179000000000001E-2</v>
      </c>
      <c r="J44" s="20">
        <v>56.354762999999998</v>
      </c>
      <c r="K44" s="20">
        <v>58.103292000000003</v>
      </c>
      <c r="L44" s="20">
        <v>59.079425000000001</v>
      </c>
      <c r="M44" s="20">
        <v>23.395834000000001</v>
      </c>
      <c r="N44" s="20">
        <v>18.879619000000002</v>
      </c>
      <c r="O44" s="20">
        <v>18.288404</v>
      </c>
      <c r="P44" s="98">
        <f t="shared" si="6"/>
        <v>24259.784973999998</v>
      </c>
    </row>
    <row r="45" spans="1:16" ht="16.5" thickBot="1" x14ac:dyDescent="0.25">
      <c r="A45" s="264" t="s">
        <v>852</v>
      </c>
      <c r="B45" s="100">
        <f>+B33+B34+B35+B36+B37+B38+B39+B40+B41+B42+B43+B44</f>
        <v>383838.45597800001</v>
      </c>
      <c r="C45" s="100">
        <f t="shared" ref="C45" si="7">+C33+C34+C35+C36+C37+C38+C39+C40+C41+C42+C43+C44</f>
        <v>542.15363700000012</v>
      </c>
      <c r="D45" s="100">
        <f t="shared" ref="D45" si="8">+D33+D34+D35+D36+D37+D38+D39+D40+D41+D42+D43+D44</f>
        <v>146539.81429100002</v>
      </c>
      <c r="E45" s="100">
        <f t="shared" ref="E45" si="9">+E33+E34+E35+E36+E37+E38+E39+E40+E41+E42+E43+E44</f>
        <v>8285.7504179999996</v>
      </c>
      <c r="F45" s="100">
        <f t="shared" ref="F45" si="10">+F33+F34+F35+F36+F37+F38+F39+F40+F41+F42+F43+F44</f>
        <v>2743.3480059999997</v>
      </c>
      <c r="G45" s="100">
        <f t="shared" ref="G45" si="11">+G33+G34+G35+G36+G37+G38+G39+G40+G41+G42+G43+G44</f>
        <v>46745.547370000008</v>
      </c>
      <c r="H45" s="100">
        <f t="shared" ref="H45" si="12">+H33+H34+H35+H36+H37+H38+H39+H40+H41+H42+H43+H44</f>
        <v>23851.777275999997</v>
      </c>
      <c r="I45" s="100">
        <f t="shared" ref="I45" si="13">+I33+I34+I35+I36+I37+I38+I39+I40+I41+I42+I43+I44</f>
        <v>416.941799</v>
      </c>
      <c r="J45" s="100">
        <f t="shared" ref="J45" si="14">+J33+J34+J35+J36+J37+J38+J39+J40+J41+J42+J43+J44</f>
        <v>7470.4458829999994</v>
      </c>
      <c r="K45" s="100">
        <f t="shared" ref="K45" si="15">+K33+K34+K35+K36+K37+K38+K39+K40+K41+K42+K43+K44</f>
        <v>9529.6504600000007</v>
      </c>
      <c r="L45" s="100">
        <f t="shared" ref="L45" si="16">+L33+L34+L35+L36+L37+L38+L39+L40+L41+L42+L43+L44</f>
        <v>19692.127673999999</v>
      </c>
      <c r="M45" s="100">
        <f t="shared" ref="M45" si="17">+M33+M34+M35+M36+M37+M38+M39+M40+M41+M42+M43+M44</f>
        <v>633.20354399999997</v>
      </c>
      <c r="N45" s="100">
        <f t="shared" ref="N45" si="18">+N33+N34+N35+N36+N37+N38+N39+N40+N41+N42+N43+N44</f>
        <v>1537.6077020000002</v>
      </c>
      <c r="O45" s="100">
        <f t="shared" ref="O45" si="19">+O33+O34+O35+O36+O37+O38+O39+O40+O41+O42+O43+O44</f>
        <v>1762.5394299999998</v>
      </c>
      <c r="P45" s="362">
        <f t="shared" ref="P45" si="20">SUM(B45:O45)</f>
        <v>653589.36346800032</v>
      </c>
    </row>
    <row r="46" spans="1:16" ht="15.75" x14ac:dyDescent="0.2">
      <c r="A46" s="97" t="s">
        <v>306</v>
      </c>
      <c r="B46" s="20">
        <v>563.72211900000002</v>
      </c>
      <c r="C46" s="20">
        <v>129.59881799999999</v>
      </c>
      <c r="D46" s="20">
        <v>29.977761000000001</v>
      </c>
      <c r="E46" s="20">
        <v>565.10023000000001</v>
      </c>
      <c r="F46" s="20">
        <v>82.123507000000004</v>
      </c>
      <c r="G46" s="20">
        <v>63.585946</v>
      </c>
      <c r="H46" s="20">
        <v>1220.6122190000001</v>
      </c>
      <c r="I46" s="20">
        <v>356.463953</v>
      </c>
      <c r="J46" s="20">
        <v>829.098433</v>
      </c>
      <c r="K46" s="20">
        <v>0.32219900000000001</v>
      </c>
      <c r="L46" s="20">
        <v>5432.7138649999997</v>
      </c>
      <c r="M46" s="20">
        <v>60.605756999999997</v>
      </c>
      <c r="N46" s="20">
        <v>530.12314800000001</v>
      </c>
      <c r="O46" s="20">
        <v>0.88065199999999999</v>
      </c>
      <c r="P46" s="98">
        <f t="shared" si="6"/>
        <v>9864.9286069999998</v>
      </c>
    </row>
    <row r="47" spans="1:16" ht="28.15" customHeight="1" x14ac:dyDescent="0.2">
      <c r="A47" s="97" t="s">
        <v>307</v>
      </c>
      <c r="B47" s="20">
        <v>56337.581462000002</v>
      </c>
      <c r="C47" s="20">
        <v>242.74614500000001</v>
      </c>
      <c r="D47" s="20">
        <v>27.717378</v>
      </c>
      <c r="E47" s="20">
        <v>0</v>
      </c>
      <c r="F47" s="20">
        <v>101.395</v>
      </c>
      <c r="G47" s="20">
        <v>1250.53</v>
      </c>
      <c r="H47" s="20">
        <v>4010.2361679999999</v>
      </c>
      <c r="I47" s="20">
        <v>534.28003000000001</v>
      </c>
      <c r="J47" s="20">
        <v>3207.4780340000002</v>
      </c>
      <c r="K47" s="20">
        <v>3241.7750780000001</v>
      </c>
      <c r="L47" s="20">
        <v>0</v>
      </c>
      <c r="M47" s="20">
        <v>173.37979300000001</v>
      </c>
      <c r="N47" s="20">
        <v>4.605683</v>
      </c>
      <c r="O47" s="20">
        <v>148.32205300000001</v>
      </c>
      <c r="P47" s="98">
        <f t="shared" si="6"/>
        <v>69280.046824000005</v>
      </c>
    </row>
    <row r="48" spans="1:16" ht="15.75" x14ac:dyDescent="0.2">
      <c r="A48" s="97" t="s">
        <v>293</v>
      </c>
      <c r="B48" s="20">
        <v>9498.2522680000002</v>
      </c>
      <c r="C48" s="20">
        <v>6583.0889639999996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828.22426399999995</v>
      </c>
      <c r="K48" s="20">
        <v>13.220456</v>
      </c>
      <c r="L48" s="20">
        <v>0</v>
      </c>
      <c r="M48" s="20">
        <v>123.70494100000001</v>
      </c>
      <c r="N48" s="20">
        <v>484.92014499999999</v>
      </c>
      <c r="O48" s="20">
        <v>0</v>
      </c>
      <c r="P48" s="98">
        <f t="shared" si="6"/>
        <v>17531.411037999998</v>
      </c>
    </row>
    <row r="49" spans="1:18" ht="29.25" customHeight="1" x14ac:dyDescent="0.2">
      <c r="A49" s="97" t="s">
        <v>294</v>
      </c>
      <c r="B49" s="20">
        <v>23</v>
      </c>
      <c r="C49" s="20">
        <v>25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10</v>
      </c>
      <c r="J49" s="20">
        <v>3.0077950000000002</v>
      </c>
      <c r="K49" s="20">
        <v>7</v>
      </c>
      <c r="L49" s="20">
        <v>1.4617E-2</v>
      </c>
      <c r="M49" s="20">
        <v>0</v>
      </c>
      <c r="N49" s="20">
        <v>38.223067</v>
      </c>
      <c r="O49" s="20">
        <v>0</v>
      </c>
      <c r="P49" s="98">
        <f t="shared" si="6"/>
        <v>106.245479</v>
      </c>
    </row>
    <row r="50" spans="1:18" ht="15.75" x14ac:dyDescent="0.2">
      <c r="A50" s="97" t="s">
        <v>308</v>
      </c>
      <c r="B50" s="20">
        <v>122.949641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33</v>
      </c>
      <c r="J50" s="20">
        <v>68.117388000000005</v>
      </c>
      <c r="K50" s="20">
        <v>177.71589800000001</v>
      </c>
      <c r="L50" s="20">
        <v>46.600999999999999</v>
      </c>
      <c r="M50" s="20">
        <v>0</v>
      </c>
      <c r="N50" s="20">
        <v>0</v>
      </c>
      <c r="O50" s="20">
        <v>0</v>
      </c>
      <c r="P50" s="98">
        <f t="shared" si="6"/>
        <v>448.38392699999997</v>
      </c>
    </row>
    <row r="51" spans="1:18" ht="15.75" x14ac:dyDescent="0.2">
      <c r="A51" s="97" t="s">
        <v>296</v>
      </c>
      <c r="B51" s="20">
        <v>7076.5808850000003</v>
      </c>
      <c r="C51" s="20">
        <v>110.02489199999999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5.4577049999999998</v>
      </c>
      <c r="J51" s="20">
        <v>783.52839900000004</v>
      </c>
      <c r="K51" s="20">
        <v>62</v>
      </c>
      <c r="L51" s="20">
        <v>0</v>
      </c>
      <c r="M51" s="20">
        <v>0</v>
      </c>
      <c r="N51" s="20">
        <v>0</v>
      </c>
      <c r="O51" s="20">
        <v>8.0468050000000009</v>
      </c>
      <c r="P51" s="98">
        <f t="shared" si="6"/>
        <v>8045.6386860000002</v>
      </c>
    </row>
    <row r="52" spans="1:18" ht="15.75" x14ac:dyDescent="0.2">
      <c r="A52" s="97" t="s">
        <v>309</v>
      </c>
      <c r="B52" s="20">
        <v>9208.44</v>
      </c>
      <c r="C52" s="20">
        <v>185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98">
        <f t="shared" si="6"/>
        <v>9393.44</v>
      </c>
    </row>
    <row r="53" spans="1:18" ht="16.5" thickBot="1" x14ac:dyDescent="0.25">
      <c r="A53" s="264" t="s">
        <v>853</v>
      </c>
      <c r="B53" s="100">
        <f>+B46+B47+B48+B49+B50+B51+B52</f>
        <v>82830.526375000001</v>
      </c>
      <c r="C53" s="100">
        <f t="shared" ref="C53" si="21">+C46+C47+C48+C49+C50+C51+C52</f>
        <v>7275.4588190000004</v>
      </c>
      <c r="D53" s="100">
        <f t="shared" ref="D53" si="22">+D46+D47+D48+D49+D50+D51+D52</f>
        <v>57.695138999999998</v>
      </c>
      <c r="E53" s="100">
        <f t="shared" ref="E53" si="23">+E46+E47+E48+E49+E50+E51+E52</f>
        <v>565.10023000000001</v>
      </c>
      <c r="F53" s="100">
        <f t="shared" ref="F53" si="24">+F46+F47+F48+F49+F50+F51+F52</f>
        <v>183.518507</v>
      </c>
      <c r="G53" s="100">
        <f t="shared" ref="G53" si="25">+G46+G47+G48+G49+G50+G51+G52</f>
        <v>1314.1159459999999</v>
      </c>
      <c r="H53" s="100">
        <f t="shared" ref="H53" si="26">+H46+H47+H48+H49+H50+H51+H52</f>
        <v>5230.848387</v>
      </c>
      <c r="I53" s="100">
        <f t="shared" ref="I53" si="27">+I46+I47+I48+I49+I50+I51+I52</f>
        <v>939.2016880000001</v>
      </c>
      <c r="J53" s="100">
        <f t="shared" ref="J53" si="28">+J46+J47+J48+J49+J50+J51+J52</f>
        <v>5719.4543130000002</v>
      </c>
      <c r="K53" s="100">
        <f t="shared" ref="K53" si="29">+K46+K47+K48+K49+K50+K51+K52</f>
        <v>3502.0336310000002</v>
      </c>
      <c r="L53" s="100">
        <f t="shared" ref="L53" si="30">+L46+L47+L48+L49+L50+L51+L52</f>
        <v>5479.3294819999992</v>
      </c>
      <c r="M53" s="100">
        <f t="shared" ref="M53" si="31">+M46+M47+M48+M49+M50+M51+M52</f>
        <v>357.69049100000001</v>
      </c>
      <c r="N53" s="100">
        <f t="shared" ref="N53" si="32">+N46+N47+N48+N49+N50+N51+N52</f>
        <v>1057.8720429999998</v>
      </c>
      <c r="O53" s="100">
        <f t="shared" ref="O53" si="33">+O46+O47+O48+O49+O50+O51+O52</f>
        <v>157.24951000000001</v>
      </c>
      <c r="P53" s="98">
        <f t="shared" ref="P53" si="34">SUM(B53:O53)</f>
        <v>114670.09456100001</v>
      </c>
    </row>
    <row r="54" spans="1:18" ht="15.75" x14ac:dyDescent="0.2">
      <c r="A54" s="97" t="s">
        <v>310</v>
      </c>
      <c r="B54" s="20">
        <v>274155.49739500001</v>
      </c>
      <c r="C54" s="20">
        <v>99.839016999999998</v>
      </c>
      <c r="D54" s="20">
        <v>0</v>
      </c>
      <c r="E54" s="20">
        <v>0</v>
      </c>
      <c r="F54" s="20">
        <v>0</v>
      </c>
      <c r="G54" s="20">
        <v>0</v>
      </c>
      <c r="H54" s="20">
        <v>19.339321999999999</v>
      </c>
      <c r="I54" s="20">
        <v>0.82733400000000001</v>
      </c>
      <c r="J54" s="20">
        <v>0</v>
      </c>
      <c r="K54" s="20">
        <v>4.0142670000000003</v>
      </c>
      <c r="L54" s="20">
        <v>0</v>
      </c>
      <c r="M54" s="20">
        <v>0</v>
      </c>
      <c r="N54" s="20">
        <v>17.363396999999999</v>
      </c>
      <c r="O54" s="20">
        <v>0</v>
      </c>
      <c r="P54" s="98">
        <f t="shared" si="6"/>
        <v>274296.88073199999</v>
      </c>
    </row>
    <row r="55" spans="1:18" ht="16.5" thickBot="1" x14ac:dyDescent="0.25">
      <c r="A55" s="99" t="s">
        <v>132</v>
      </c>
      <c r="B55" s="100">
        <f>+B45+B53+B54</f>
        <v>740824.47974800004</v>
      </c>
      <c r="C55" s="100">
        <f t="shared" ref="C55:P55" si="35">+C45+C53+C54</f>
        <v>7917.451473000001</v>
      </c>
      <c r="D55" s="100">
        <f t="shared" si="35"/>
        <v>146597.50943000001</v>
      </c>
      <c r="E55" s="100">
        <f t="shared" si="35"/>
        <v>8850.8506479999996</v>
      </c>
      <c r="F55" s="100">
        <f t="shared" si="35"/>
        <v>2926.8665129999999</v>
      </c>
      <c r="G55" s="100">
        <f t="shared" si="35"/>
        <v>48059.663316000006</v>
      </c>
      <c r="H55" s="100">
        <f t="shared" si="35"/>
        <v>29101.964984999999</v>
      </c>
      <c r="I55" s="100">
        <f t="shared" si="35"/>
        <v>1356.9708210000001</v>
      </c>
      <c r="J55" s="100">
        <f t="shared" si="35"/>
        <v>13189.900195999999</v>
      </c>
      <c r="K55" s="100">
        <f t="shared" si="35"/>
        <v>13035.698358000001</v>
      </c>
      <c r="L55" s="100">
        <f t="shared" si="35"/>
        <v>25171.457155999997</v>
      </c>
      <c r="M55" s="100">
        <f t="shared" si="35"/>
        <v>990.89403500000003</v>
      </c>
      <c r="N55" s="100">
        <f t="shared" si="35"/>
        <v>2612.8431420000002</v>
      </c>
      <c r="O55" s="100">
        <f t="shared" si="35"/>
        <v>1919.7889399999999</v>
      </c>
      <c r="P55" s="100">
        <f t="shared" si="35"/>
        <v>1042556.3387610003</v>
      </c>
      <c r="R55" s="307"/>
    </row>
    <row r="57" spans="1:18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8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8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8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8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8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8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8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</sheetData>
  <mergeCells count="4">
    <mergeCell ref="A2:P2"/>
    <mergeCell ref="A3:P3"/>
    <mergeCell ref="A30:P30"/>
    <mergeCell ref="A31:P31"/>
  </mergeCells>
  <printOptions horizontalCentered="1" verticalCentered="1"/>
  <pageMargins left="0" right="0" top="0" bottom="0" header="0.31496062992125984" footer="0.31496062992125984"/>
  <pageSetup paperSize="9" scale="7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23</vt:i4>
      </vt:variant>
    </vt:vector>
  </HeadingPairs>
  <TitlesOfParts>
    <vt:vector size="40" baseType="lpstr">
      <vt:lpstr>Tav 1.1-Saldi competenza</vt:lpstr>
      <vt:lpstr>Tav 1.2-Saldi cassa</vt:lpstr>
      <vt:lpstr>Tavola 2.1 sintesi entrate</vt:lpstr>
      <vt:lpstr>Tav.2.2-Analitico entrate 2021</vt:lpstr>
      <vt:lpstr>Tav.2.3-Analitico entrate 2022</vt:lpstr>
      <vt:lpstr>Tav.2.4-Analitico entrate 2023</vt:lpstr>
      <vt:lpstr>Tav 3.1.1-categorie spese 2021</vt:lpstr>
      <vt:lpstr>Tav 3.1.2 Min- categorie 2021</vt:lpstr>
      <vt:lpstr>Tav 3.1.3 Min-categorie LB 2022</vt:lpstr>
      <vt:lpstr>Tav 3.1.4 Min - categorie 2023</vt:lpstr>
      <vt:lpstr>Tavola 3.1.5-Analitico-LB2021</vt:lpstr>
      <vt:lpstr>Tavola 3.1.6-Analitico-LB 2022 </vt:lpstr>
      <vt:lpstr>Tavola 3.1.7-Analitico-LB2023</vt:lpstr>
      <vt:lpstr>3.2.1 Tav. Riepilogo Missioni</vt:lpstr>
      <vt:lpstr>Tav 3.2.2 miss-prog LB21</vt:lpstr>
      <vt:lpstr>Tav 3.2.3Miss-progr LB22</vt:lpstr>
      <vt:lpstr>Tav 3.2.4Mis-progr LB23</vt:lpstr>
      <vt:lpstr>'3.2.1 Tav. Riepilogo Missioni'!Area_stampa</vt:lpstr>
      <vt:lpstr>'Tav 1.1-Saldi competenza'!Area_stampa</vt:lpstr>
      <vt:lpstr>'Tav 1.2-Saldi cassa'!Area_stampa</vt:lpstr>
      <vt:lpstr>'Tav 3.1.1-categorie spese 2021'!Area_stampa</vt:lpstr>
      <vt:lpstr>'Tav 3.1.2 Min- categorie 2021'!Area_stampa</vt:lpstr>
      <vt:lpstr>'Tav 3.1.3 Min-categorie LB 2022'!Area_stampa</vt:lpstr>
      <vt:lpstr>'Tav 3.1.4 Min - categorie 2023'!Area_stampa</vt:lpstr>
      <vt:lpstr>'Tav 3.2.2 miss-prog LB21'!Area_stampa</vt:lpstr>
      <vt:lpstr>'Tav 3.2.3Miss-progr LB22'!Area_stampa</vt:lpstr>
      <vt:lpstr>'Tav 3.2.4Mis-progr LB23'!Area_stampa</vt:lpstr>
      <vt:lpstr>'Tav.2.2-Analitico entrate 2021'!Area_stampa</vt:lpstr>
      <vt:lpstr>'Tav.2.3-Analitico entrate 2022'!Area_stampa</vt:lpstr>
      <vt:lpstr>'Tav.2.4-Analitico entrate 2023'!Area_stampa</vt:lpstr>
      <vt:lpstr>'Tavola 2.1 sintesi entrate'!Area_stampa</vt:lpstr>
      <vt:lpstr>'Tavola 3.1.5-Analitico-LB2021'!Area_stampa</vt:lpstr>
      <vt:lpstr>'Tavola 3.1.6-Analitico-LB 2022 '!Area_stampa</vt:lpstr>
      <vt:lpstr>'Tavola 3.1.7-Analitico-LB2023'!Area_stampa</vt:lpstr>
      <vt:lpstr>'Tav 3.2.2 miss-prog LB21'!Titoli_stampa</vt:lpstr>
      <vt:lpstr>'Tav 3.2.3Miss-progr LB22'!Titoli_stampa</vt:lpstr>
      <vt:lpstr>'Tav 3.2.4Mis-progr LB23'!Titoli_stampa</vt:lpstr>
      <vt:lpstr>'Tavola 3.1.5-Analitico-LB2021'!Titoli_stampa</vt:lpstr>
      <vt:lpstr>'Tavola 3.1.6-Analitico-LB 2022 '!Titoli_stampa</vt:lpstr>
      <vt:lpstr>'Tavola 3.1.7-Analitico-LB2023'!Titoli_stampa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dell'Economia e delle Finanze</dc:creator>
  <cp:lastModifiedBy>Ministero dell'Economia e delle Finanze</cp:lastModifiedBy>
  <cp:lastPrinted>2021-01-28T13:12:54Z</cp:lastPrinted>
  <dcterms:created xsi:type="dcterms:W3CDTF">2016-01-22T10:23:03Z</dcterms:created>
  <dcterms:modified xsi:type="dcterms:W3CDTF">2021-03-05T10:19:55Z</dcterms:modified>
</cp:coreProperties>
</file>